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fMeasurements" sheetId="1" r:id="rId4"/>
    <sheet state="visible" name="Cells" sheetId="2" r:id="rId5"/>
    <sheet state="visible" name="Mass" sheetId="3" r:id="rId6"/>
    <sheet state="visible" name="Plant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S1">
      <text>
        <t xml:space="preserve">Pi * Midwidth/2 * MidribWidth_Height/2 [Halbachse 'a' + Halbachse 'b' = elliptische Fläche ]
	-André Wolf</t>
      </text>
    </comment>
    <comment authorId="0" ref="AH1">
      <text>
        <t xml:space="preserve">LeafArea / DryLeafWeight / one million
	-André Wolf</t>
      </text>
    </comment>
    <comment authorId="0" ref="AD1">
      <text>
        <t xml:space="preserve">Leaf dry-matter content (LDMC) is the oven-dry mass (mg) of
a leaf [=DryLeafBiomass], divided by its water-saturated fresh mass (g) [=FreshLeafBiomass], expressed in mg g–1
	-André Wolf
_Marked as resolved_
	-André Wolf
_Re-opened_
	-André Wolf</t>
      </text>
    </comment>
    <comment authorId="0" ref="U20">
      <text>
        <t xml:space="preserve">approximated as a square
	-André Wolf</t>
      </text>
    </comment>
    <comment authorId="0" ref="L1">
      <text>
        <t xml:space="preserve">LeafLengthPlusSilicaHair - LeafLength
	-André Wolf</t>
      </text>
    </comment>
    <comment authorId="0" ref="Z1">
      <text>
        <t xml:space="preserve">Leaf area * cell height + if (midrib=true): 
π * (((midrib width+midrib height)/2)/2)^2 * Midrib length
	-André Wolf</t>
      </text>
    </comment>
    <comment authorId="0" ref="P1">
      <text>
        <t xml:space="preserve">Bryum extended midrib (from stem) excluded
	-André Wolf
Approx. Leaf length except Brachythecium
	-André Wolf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">
      <text>
        <t xml:space="preserve">Hom many % lost from fresh to dry
	-André Wolf</t>
      </text>
    </comment>
    <comment authorId="0" ref="S1">
      <text>
        <t xml:space="preserve">Leaf dry-matter content (LDMC) is the oven-dry mass (mg) of
a leaf [=DryLeafBiomass], divided by its water-saturated fresh mass (g) [=FreshLeafBiomass], expressed in mg g–1
	-André Wolf</t>
      </text>
    </comment>
  </commentList>
</comments>
</file>

<file path=xl/sharedStrings.xml><?xml version="1.0" encoding="utf-8"?>
<sst xmlns="http://schemas.openxmlformats.org/spreadsheetml/2006/main" count="2684" uniqueCount="535">
  <si>
    <t>WOA_microscopy_Species_Plant_Leaf</t>
  </si>
  <si>
    <t>WOA_Species</t>
  </si>
  <si>
    <t>WOA_Species_short</t>
  </si>
  <si>
    <t>WOA_Gender</t>
  </si>
  <si>
    <t>WOA_Plant</t>
  </si>
  <si>
    <t>WOA_GrowthType</t>
  </si>
  <si>
    <t>WOA_VegetativePlantLength_LeafMeasurements.[mm]</t>
  </si>
  <si>
    <t>WOA_LeafLength.[µm]</t>
  </si>
  <si>
    <t>WOA_LeafWidth.[µm]</t>
  </si>
  <si>
    <t>WOA_LeafArea.[µm^2]</t>
  </si>
  <si>
    <t>WOA_LeafLength_with_SilicaHair.[µm]</t>
  </si>
  <si>
    <t>WOA_SilicaHair_Length.[µm]</t>
  </si>
  <si>
    <t>WOA_CrossSection_Width.[µm]</t>
  </si>
  <si>
    <t>WOA_LaminaHeight_also_CellHeight_by_CrossSection.[µm]</t>
  </si>
  <si>
    <t>Midrib_existant.[bool]</t>
  </si>
  <si>
    <t>WOA_MidribLength.[µm]</t>
  </si>
  <si>
    <t>WOA_MidribHeight_by_CrossSection.[µm]</t>
  </si>
  <si>
    <t>WOA_MidribWidth_by_CrossSection.[µm]</t>
  </si>
  <si>
    <t>WOA_Midrib_Area.[µm^2]</t>
  </si>
  <si>
    <t>WOA_Midrib_to_CrossSection_Width_Ratio</t>
  </si>
  <si>
    <t>WOA_LeafCellShape</t>
  </si>
  <si>
    <t>WOA_LeafCellLength.[µm]</t>
  </si>
  <si>
    <t>WOA_LeafCellWidth.[µm]</t>
  </si>
  <si>
    <t>WOA_LeafCellArea.[µm^2]</t>
  </si>
  <si>
    <t>WOA_LeafCellVolume.[µm^3]</t>
  </si>
  <si>
    <t>WOA_LeafVolume.[µm^3]</t>
  </si>
  <si>
    <t>WOA_MidribVolume.[µm^3]</t>
  </si>
  <si>
    <t>WOA_LeafVolume_MidribVolume_Ratio</t>
  </si>
  <si>
    <t>WOA_LeafVolume_MidribVolume_Ratio.[%]</t>
  </si>
  <si>
    <t>WOA_LeafDryMatterContent.[mg g^-1]</t>
  </si>
  <si>
    <t>WOA_LeafDryMass_per_Area_(SLA).[g m^-2]</t>
  </si>
  <si>
    <t>WOA_DryLeafBiomass.[mg]</t>
  </si>
  <si>
    <t>WOA_FreshLeafBiomass.[mg]</t>
  </si>
  <si>
    <t>WOA_Camera</t>
  </si>
  <si>
    <t>WOA_LeafImageAquisitionDate</t>
  </si>
  <si>
    <t>WOA_microscopy_Plagiomnium.undulatum_Plant1_f_Leaf1</t>
  </si>
  <si>
    <t>Plagiomnium undulatum (female)</t>
  </si>
  <si>
    <t>P. undulatum (f)</t>
  </si>
  <si>
    <t>female</t>
  </si>
  <si>
    <t>Plant 1</t>
  </si>
  <si>
    <t>apocarp</t>
  </si>
  <si>
    <t>square</t>
  </si>
  <si>
    <t>Nikon DS-Fi1c</t>
  </si>
  <si>
    <t>WOA_microscopy_Plagiomnium.undulatum_Plant1_f_Leaf2</t>
  </si>
  <si>
    <t>WOA_microscopy_Plagiomnium.undulatum_Plant1_f_Leaf3</t>
  </si>
  <si>
    <t>WOA_microscopy_Plagiomnium.undulatum_Plant2_f_Leaf1</t>
  </si>
  <si>
    <t>Plant 2</t>
  </si>
  <si>
    <t>WOA_microscopy_Plagiomnium.undulatum_Plant2_f_Leaf2</t>
  </si>
  <si>
    <t>WOA_microscopy_Plagiomnium.undulatum_Plant2_f_Leaf3</t>
  </si>
  <si>
    <t>WOA_microscopy_Plagiomnium.undulatum_Plant3_f_Leaf1</t>
  </si>
  <si>
    <t>Plant 3</t>
  </si>
  <si>
    <t>WOA_microscopy_Plagiomnium.undulatum_Plant3_f_Leaf2</t>
  </si>
  <si>
    <t>WOA_microscopy_Plagiomnium.undulatum_Plant3_f_Leaf3</t>
  </si>
  <si>
    <t>WOA_microscopy_Plagiomnium.undulatum_Plant1_m_Leaf1</t>
  </si>
  <si>
    <t>Plagiomnium undulatum (male)</t>
  </si>
  <si>
    <t>P. undulatum (m)</t>
  </si>
  <si>
    <t>male</t>
  </si>
  <si>
    <t>WOA_microscopy_Plagiomnium.undulatum_Plant1_m_Leaf2</t>
  </si>
  <si>
    <t>WOA_microscopy_Plagiomnium.undulatum_Plant1_m_Leaf3</t>
  </si>
  <si>
    <t>WOA_microscopy_Plagiomnium.undulatum_Plant2_m_Leaf1</t>
  </si>
  <si>
    <t>WOA_microscopy_Plagiomnium.undulatum_Plant2_m_Leaf2</t>
  </si>
  <si>
    <t>WOA_microscopy_Plagiomnium.undulatum_Plant2_m_Leaf3</t>
  </si>
  <si>
    <t>WOA_microscopy_Plagiomnium.undulatum_Plant3_m_Leaf1</t>
  </si>
  <si>
    <t>WOA_microscopy_Plagiomnium.undulatum_Plant3_m_Leaf2</t>
  </si>
  <si>
    <t>WOA_microscopy_Plagiomnium.undulatum_Plant3_m_Leaf3</t>
  </si>
  <si>
    <t>WOA_microscopy_Bryum.sp._Plant1_Leaf1</t>
  </si>
  <si>
    <t>Bryum sp.</t>
  </si>
  <si>
    <t>hexagonal</t>
  </si>
  <si>
    <t>WOA_microscopy_Bryum.sp._Plant1_Leaf2</t>
  </si>
  <si>
    <t>WOA_microscopy_Bryum.sp._Plant1_Leaf3</t>
  </si>
  <si>
    <t>WOA_microscopy_Bryum.sp._Plant2_Leaf1</t>
  </si>
  <si>
    <t>WOA_microscopy_Bryum.sp._Plant2_Leaf2</t>
  </si>
  <si>
    <t>WOA_microscopy_Bryum.sp._Plant2_Leaf3</t>
  </si>
  <si>
    <t>WOA_microscopy_Bryum.sp._Plant3_Leaf1</t>
  </si>
  <si>
    <t>WOA_microscopy_Bryum.sp._Plant3_Leaf2</t>
  </si>
  <si>
    <t>WOA_microscopy_Bryum.sp._Plant3_Leaf3</t>
  </si>
  <si>
    <t>WOA_microscopy_Homalothecium.lutescens_Plant1_Leaf1</t>
  </si>
  <si>
    <t>Homalothecium lutescens</t>
  </si>
  <si>
    <t>H. lutescens</t>
  </si>
  <si>
    <t>pleurocarp</t>
  </si>
  <si>
    <t>prosenchymatic</t>
  </si>
  <si>
    <t>WOA_microscopy_Homalothecium.lutescens_Plant1_Leaf2</t>
  </si>
  <si>
    <t>WOA_microscopy_Homalothecium.lutescens_Plant1_Leaf3</t>
  </si>
  <si>
    <t>WOA_microscopy_Homalothecium.lutescens_Plant2_Leaf1</t>
  </si>
  <si>
    <t>WOA_microscopy_Homalothecium.lutescens_Plant2_Leaf2</t>
  </si>
  <si>
    <t>WOA_microscopy_Homalothecium.lutescens_Plant2_Leaf3</t>
  </si>
  <si>
    <t>WOA_microscopy_Homalothecium.lutescens_Plant3_Leaf1</t>
  </si>
  <si>
    <t>WOA_microscopy_Homalothecium.lutescens_Plant3_Leaf2</t>
  </si>
  <si>
    <t>WOA_microscopy_Homalothecium.lutescens_Plant3_Leaf3</t>
  </si>
  <si>
    <t>WOA_microscopy_Brachythecium.rutabulum_Plant1_Leaf1</t>
  </si>
  <si>
    <t>Brachythecium rutabulum</t>
  </si>
  <si>
    <t>B. rutabulum</t>
  </si>
  <si>
    <t>WOA_microscopy_Brachythecium.rutabulum_Plant1_Leaf2</t>
  </si>
  <si>
    <t>WOA_microscopy_Brachythecium.rutabulum_Plant1_Leaf3</t>
  </si>
  <si>
    <t>WOA_microscopy_Brachythecium.rutabulum_Plant2_Leaf1</t>
  </si>
  <si>
    <t>WOA_microscopy_Brachythecium.rutabulum_Plant2_Leaf2</t>
  </si>
  <si>
    <t>WOA_microscopy_Brachythecium.rutabulum_Plant2_Leaf3</t>
  </si>
  <si>
    <t>WOA_microscopy_Brachythecium.rutabulum_Plant3_Leaf1</t>
  </si>
  <si>
    <t>WOA_microscopy_Brachythecium.rutabulum_Plant3_Leaf2</t>
  </si>
  <si>
    <t>WOA_microscopy_Brachythecium.rutabulum_Plant3_Leaf3</t>
  </si>
  <si>
    <t>WOA_microscopy_Rhytidiadelphus.squarrosus_Plant1_Leaf1</t>
  </si>
  <si>
    <t>Rhytidiadelphus squarrosus</t>
  </si>
  <si>
    <t>R. squarrosus</t>
  </si>
  <si>
    <t>WOA_microscopy_Rhytidiadelphus.squarrosus_Plant1_Leaf2</t>
  </si>
  <si>
    <t>WOA_microscopy_Rhytidiadelphus.squarrosus_Plant1_Leaf3</t>
  </si>
  <si>
    <t>WOA_microscopy_Rhytidiadelphus.squarrosus_Plant2_Leaf1</t>
  </si>
  <si>
    <t>WOA_microscopy_Rhytidiadelphus.squarrosus_Plant2_Leaf2</t>
  </si>
  <si>
    <t>WOA_microscopy_Rhytidiadelphus.squarrosus_Plant2_Leaf3</t>
  </si>
  <si>
    <t>WOA_microscopy_Rhytidiadelphus.squarrosus_Plant3_Leaf1</t>
  </si>
  <si>
    <t>WOA_microscopy_Rhytidiadelphus.squarrosus_Plant3_Leaf2</t>
  </si>
  <si>
    <t>WOA_microscopy_Rhytidiadelphus.squarrosus_Plant3_Leaf3</t>
  </si>
  <si>
    <t>WOA_microscopy_Hypnum.cupressiforme_Plant1_Leaf1</t>
  </si>
  <si>
    <t>Hypnum cupressiforme</t>
  </si>
  <si>
    <t>H. cupressiforme</t>
  </si>
  <si>
    <t>WOA_microscopy_Hypnum.cupressiforme_Plant1_Leaf2</t>
  </si>
  <si>
    <t>WOA_microscopy_Hypnum.cupressiforme_Plant1_Leaf3</t>
  </si>
  <si>
    <t>WOA_microscopy_Hypnum.cupressiforme_Plant2_Leaf1</t>
  </si>
  <si>
    <t>WOA_microscopy_Hypnum.cupressiforme_Plant2_Leaf2</t>
  </si>
  <si>
    <t>WOA_microscopy_Hypnum.cupressiforme_Plant2_Leaf3</t>
  </si>
  <si>
    <t>WOA_microscopy_Hypnum.cupressiforme_Plant3_Leaf1</t>
  </si>
  <si>
    <t>WOA_microscopy_Hypnum.cupressiforme_Plant3_Leaf2</t>
  </si>
  <si>
    <t>WOA_microscopy_Grimmia.pulvinata_Plant1_Leaf1</t>
  </si>
  <si>
    <t>Grimmia pulvinata</t>
  </si>
  <si>
    <t>G. pulvinata</t>
  </si>
  <si>
    <t>WOA_microscopy_Grimmia.pulvinata_Plant1_Leaf2</t>
  </si>
  <si>
    <t>WOA_microscopy_Grimmia.pulvinata_Plant1_Leaf3</t>
  </si>
  <si>
    <t>WOA_microscopy_Grimmia.pulvinata_Plant2_Leaf1</t>
  </si>
  <si>
    <t>WOA_microscopy_Grimmia.pulvinata_Plant2_Leaf2</t>
  </si>
  <si>
    <t>WOA_microscopy_Grimmia.pulvinata_Plant2_Leaf3</t>
  </si>
  <si>
    <t>WOA_microscopy_Grimmia.pulvinata_Plant3_Leaf1</t>
  </si>
  <si>
    <t>WOA_microscopy_Grimmia.pulvinata_Plant3_Leaf2</t>
  </si>
  <si>
    <t>WOA_microscopy_Grimmia.pulvinata_Plant3_Leaf3</t>
  </si>
  <si>
    <t>WOA_microscopy_Species_Plant_Leaf_Cell</t>
  </si>
  <si>
    <t>WOA_LeafCellHeight.[µm]</t>
  </si>
  <si>
    <t>WOA_microscopy_Plagiomnium.undulatum_Plant1_f_Leaf1_Cell1</t>
  </si>
  <si>
    <t>WOA_microscopy_Plagiomnium.undulatum_Plant1_f_Leaf1_Cell2</t>
  </si>
  <si>
    <t>WOA_microscopy_Plagiomnium.undulatum_Plant1_f_Leaf1_Cell3</t>
  </si>
  <si>
    <t>WOA_microscopy_Plagiomnium.undulatum_Plant1_f_Leaf1_Cell_Average</t>
  </si>
  <si>
    <t>WOA_microscopy_Plagiomnium.undulatum_Plant1_f_Leaf2_Cell1</t>
  </si>
  <si>
    <t>WOA_microscopy_Plagiomnium.undulatum_Plant1_f_Leaf2_Cell2</t>
  </si>
  <si>
    <t>WOA_microscopy_Plagiomnium.undulatum_Plant1_f_Leaf2_Cell3</t>
  </si>
  <si>
    <t>WOA_microscopy_Plagiomnium.undulatum_Plant1_f_Leaf2_Cell_Average</t>
  </si>
  <si>
    <t>WOA_microscopy_Plagiomnium.undulatum_Plant1_f_Leaf3_Cell1</t>
  </si>
  <si>
    <t>WOA_microscopy_Plagiomnium.undulatum_Plant1_f_Leaf3_Cell2</t>
  </si>
  <si>
    <t>WOA_microscopy_Plagiomnium.undulatum_Plant1_f_Leaf3_Cell3</t>
  </si>
  <si>
    <t>WOA_microscopy_Plagiomnium.undulatum_Plant1_f_Leaf3_Cell_Average</t>
  </si>
  <si>
    <t>WOA_microscopy_Plagiomnium.undulatum_Plant2_f_Leaf1_Cell1</t>
  </si>
  <si>
    <t>WOA_microscopy_Plagiomnium.undulatum_Plant2_f_Leaf1_Cell2</t>
  </si>
  <si>
    <t>WOA_microscopy_Plagiomnium.undulatum_Plant2_f_Leaf1_Cell3</t>
  </si>
  <si>
    <t>WOA_microscopy_Plagiomnium.undulatum_Plant2_f_Leaf1_Cell_Average</t>
  </si>
  <si>
    <t>WOA_microscopy_Plagiomnium.undulatum_Plant2_f_Leaf2_Cell1</t>
  </si>
  <si>
    <t>WOA_microscopy_Plagiomnium.undulatum_Plant2_f_Leaf2_Cell2</t>
  </si>
  <si>
    <t>WOA_microscopy_Plagiomnium.undulatum_Plant2_f_Leaf2_Cell3</t>
  </si>
  <si>
    <t>WOA_microscopy_Plagiomnium.undulatum_Plant2_f_Leaf2_Cell_Average</t>
  </si>
  <si>
    <t>WOA_microscopy_Plagiomnium.undulatum_Plant2_f_Leaf3_Cell1</t>
  </si>
  <si>
    <t>WOA_microscopy_Plagiomnium.undulatum_Plant2_f_Leaf3_Cell2</t>
  </si>
  <si>
    <t>WOA_microscopy_Plagiomnium.undulatum_Plant2_f_Leaf3_Cell3</t>
  </si>
  <si>
    <t>WOA_microscopy_Plagiomnium.undulatum_Plant2_f_Leaf3_Cell_Average</t>
  </si>
  <si>
    <t>WOA_microscopy_Plagiomnium.undulatum_Plant3_f_Leaf1_Cell1</t>
  </si>
  <si>
    <t>WOA_microscopy_Plagiomnium.undulatum_Plant3_f_Leaf1_Cell2</t>
  </si>
  <si>
    <t>WOA_microscopy_Plagiomnium.undulatum_Plant3_f_Leaf1_Cell3</t>
  </si>
  <si>
    <t>WOA_microscopy_Plagiomnium.undulatum_Plant3_f_Leaf1_Cell_Average</t>
  </si>
  <si>
    <t>WOA_microscopy_Plagiomnium.undulatum_Plant3_f_Leaf2_Cell1</t>
  </si>
  <si>
    <t>WOA_microscopy_Plagiomnium.undulatum_Plant3_f_Leaf2_Cell2</t>
  </si>
  <si>
    <t>WOA_microscopy_Plagiomnium.undulatum_Plant3_f_Leaf2_Cell3</t>
  </si>
  <si>
    <t>WOA_microscopy_Plagiomnium.undulatum_Plant3_f_Leaf2_Cell_Average</t>
  </si>
  <si>
    <t>WOA_microscopy_Plagiomnium.undulatum_Plant3_f_Leaf3_Cell1</t>
  </si>
  <si>
    <t>WOA_microscopy_Plagiomnium.undulatum_Plant3_f_Leaf3_Cell2</t>
  </si>
  <si>
    <t>WOA_microscopy_Plagiomnium.undulatum_Plant3_f_Leaf3_Cell3</t>
  </si>
  <si>
    <t>WOA_microscopy_Plagiomnium.undulatum_Plant3_f_Leaf3_Cell_Average</t>
  </si>
  <si>
    <t>WOA_microscopy_Plagiomnium.undulatum_Plant1_m_Leaf1_Cell1</t>
  </si>
  <si>
    <t>WOA_microscopy_Plagiomnium.undulatum_Plant1_m_Leaf1_Cell2</t>
  </si>
  <si>
    <t>WOA_microscopy_Plagiomnium.undulatum_Plant1_m_Leaf1_Cell3</t>
  </si>
  <si>
    <t>WOA_microscopy_Plagiomnium.undulatum_Plant1_m_Leaf1_Cell_Average</t>
  </si>
  <si>
    <t>WOA_microscopy_Plagiomnium.undulatum_Plant1_m_Leaf2_Cell1</t>
  </si>
  <si>
    <t>WOA_microscopy_Plagiomnium.undulatum_Plant1_m_Leaf2_Cell2</t>
  </si>
  <si>
    <t>WOA_microscopy_Plagiomnium.undulatum_Plant1_m_Leaf2_Cell3</t>
  </si>
  <si>
    <t>WOA_microscopy_Plagiomnium.undulatum_Plant1_m_Leaf2_Cell_Average</t>
  </si>
  <si>
    <t>WOA_microscopy_Plagiomnium.undulatum_Plant1_m_Leaf3_Cell1</t>
  </si>
  <si>
    <t>WOA_microscopy_Plagiomnium.undulatum_Plant1_m_Leaf3_Cell2</t>
  </si>
  <si>
    <t>WOA_microscopy_Plagiomnium.undulatum_Plant1_m_Leaf3_Cell3</t>
  </si>
  <si>
    <t>WOA_microscopy_Plagiomnium.undulatum_Plant1_m_Leaf3_Cell_Average</t>
  </si>
  <si>
    <t>WOA_microscopy_Plagiomnium.undulatum_Plant2_m_Leaf1_Cell1</t>
  </si>
  <si>
    <t>WOA_microscopy_Plagiomnium.undulatum_Plant2_m_Leaf1_Cell2</t>
  </si>
  <si>
    <t>WOA_microscopy_Plagiomnium.undulatum_Plant2_m_Leaf1_Cell3</t>
  </si>
  <si>
    <t>WOA_microscopy_Plagiomnium.undulatum_Plant2_m_Leaf1_Cell_Average</t>
  </si>
  <si>
    <t>WOA_microscopy_Plagiomnium.undulatum_Plant2_m_Leaf2_Cell1</t>
  </si>
  <si>
    <t>WOA_microscopy_Plagiomnium.undulatum_Plant2_m_Leaf2_Cell2</t>
  </si>
  <si>
    <t>WOA_microscopy_Plagiomnium.undulatum_Plant2_m_Leaf2_Cell3</t>
  </si>
  <si>
    <t>WOA_microscopy_Plagiomnium.undulatum_Plant2_m_Leaf2_Cell_Average</t>
  </si>
  <si>
    <t>WOA_microscopy_Plagiomnium.undulatum_Plant2_m_Leaf3_Cell1</t>
  </si>
  <si>
    <t>WOA_microscopy_Plagiomnium.undulatum_Plant2_m_Leaf3_Cell2</t>
  </si>
  <si>
    <t>WOA_microscopy_Plagiomnium.undulatum_Plant2_m_Leaf3_Cell3</t>
  </si>
  <si>
    <t>WOA_microscopy_Plagiomnium.undulatum_Plant2_m_Leaf3_Cell_Average</t>
  </si>
  <si>
    <t>WOA_microscopy_Plagiomnium.undulatum_Plant3_m_Leaf1_Cell1</t>
  </si>
  <si>
    <t>WOA_microscopy_Plagiomnium.undulatum_Plant3_m_Leaf1_Cell2</t>
  </si>
  <si>
    <t>WOA_microscopy_Plagiomnium.undulatum_Plant3_m_Leaf1_Cell3</t>
  </si>
  <si>
    <t>WOA_microscopy_Plagiomnium.undulatum_Plant3_m_Leaf1_Cell_Average</t>
  </si>
  <si>
    <t>WOA_microscopy_Plagiomnium.undulatum_Plant3_m_Leaf2_Cell1</t>
  </si>
  <si>
    <t>WOA_microscopy_Plagiomnium.undulatum_Plant3_m_Leaf2_Cell2</t>
  </si>
  <si>
    <t>WOA_microscopy_Plagiomnium.undulatum_Plant3_m_Leaf2_Cell3</t>
  </si>
  <si>
    <t>WOA_microscopy_Plagiomnium.undulatum_Plant3_m_Leaf2_Cell_Average</t>
  </si>
  <si>
    <t>WOA_microscopy_Plagiomnium.undulatum_Plant3_m_Leaf3_Cell1</t>
  </si>
  <si>
    <t>WOA_microscopy_Plagiomnium.undulatum_Plant3_m_Leaf3_Cell2</t>
  </si>
  <si>
    <t>WOA_microscopy_Plagiomnium.undulatum_Plant3_m_Leaf3_Cell3</t>
  </si>
  <si>
    <t>WOA_microscopy_Plagiomnium.undulatum_Plant3_m_Leaf3_Cell_Average</t>
  </si>
  <si>
    <t>WOA_microscopy_Bryum.sp._Plant1_Leaf1_Cell1</t>
  </si>
  <si>
    <t>WOA_microscopy_Bryum.sp._Plant1_Leaf1_Cell2</t>
  </si>
  <si>
    <t>WOA_microscopy_Bryum.sp._Plant1_Leaf1_Cell3</t>
  </si>
  <si>
    <t>WOA_microscopy_Bryum.sp._Plant1_Leaf1_Cell_Average</t>
  </si>
  <si>
    <t>WOA_microscopy_Bryum.sp._Plant1_Leaf2_Cell1</t>
  </si>
  <si>
    <t>WOA_microscopy_Bryum.sp._Plant1_Leaf2_Cell2</t>
  </si>
  <si>
    <t>WOA_microscopy_Bryum.sp._Plant1_Leaf2_Cell3</t>
  </si>
  <si>
    <t>WOA_microscopy_Bryum.sp._Plant1_Leaf2_Cell_Average</t>
  </si>
  <si>
    <t>WOA_microscopy_Bryum.sp._Plant1_Leaf3_Cell1</t>
  </si>
  <si>
    <t>WOA_microscopy_Bryum.sp._Plant1_Leaf3_Cell2</t>
  </si>
  <si>
    <t>WOA_microscopy_Bryum.sp._Plant1_Leaf3_Cell3</t>
  </si>
  <si>
    <t>WOA_microscopy_Bryum.sp._Plant1_Leaf3_Cell_Average</t>
  </si>
  <si>
    <t>WOA_microscopy_Bryum.sp._Plant2_Leaf1_Cell1</t>
  </si>
  <si>
    <t>WOA_microscopy_Bryum.sp._Plant2_Leaf1_Cell2</t>
  </si>
  <si>
    <t>WOA_microscopy_Bryum.sp._Plant2_Leaf1_Cell3</t>
  </si>
  <si>
    <t>WOA_microscopy_Bryum.sp._Plant2_Leaf1_Cell_Average</t>
  </si>
  <si>
    <t>WOA_microscopy_Bryum.sp._Plant2_Leaf2_Cell1</t>
  </si>
  <si>
    <t>WOA_microscopy_Bryum.sp._Plant2_Leaf2_Cell2</t>
  </si>
  <si>
    <t>WOA_microscopy_Bryum.sp._Plant2_Leaf2_Cell3</t>
  </si>
  <si>
    <t>WOA_microscopy_Bryum.sp._Plant2_Leaf2_Cell_Average</t>
  </si>
  <si>
    <t>WOA_microscopy_Bryum.sp._Plant2_Leaf3_Cell1</t>
  </si>
  <si>
    <t>WOA_microscopy_Bryum.sp._Plant2_Leaf3_Cell2</t>
  </si>
  <si>
    <t>WOA_microscopy_Bryum.sp._Plant2_Leaf3_Cell3</t>
  </si>
  <si>
    <t>WOA_microscopy_Bryum.sp._Plant2_Leaf3_Cell_Average</t>
  </si>
  <si>
    <t>WOA_microscopy_Bryum.sp._Plant3_Leaf1_Cell1</t>
  </si>
  <si>
    <t>WOA_microscopy_Bryum.sp._Plant3_Leaf1_Cell2</t>
  </si>
  <si>
    <t>WOA_microscopy_Bryum.sp._Plant3_Leaf1_Cell3</t>
  </si>
  <si>
    <t>WOA_microscopy_Bryum.sp._Plant3_Leaf1_Cell_Average</t>
  </si>
  <si>
    <t>WOA_microscopy_Bryum.sp._Plant3_Leaf2_Cell1</t>
  </si>
  <si>
    <t>WOA_microscopy_Bryum.sp._Plant3_Leaf2_Cell2</t>
  </si>
  <si>
    <t>WOA_microscopy_Bryum.sp._Plant3_Leaf2_Cell3</t>
  </si>
  <si>
    <t>WOA_microscopy_Bryum.sp._Plant3_Leaf2_Cell_Average</t>
  </si>
  <si>
    <t>WOA_microscopy_Bryum.sp._Plant3_Leaf3_Cell1</t>
  </si>
  <si>
    <t>WOA_microscopy_Bryum.sp._Plant3_Leaf3_Cell2</t>
  </si>
  <si>
    <t>WOA_microscopy_Bryum.sp._Plant3_Leaf3_Cell3</t>
  </si>
  <si>
    <t>WOA_microscopy_Bryum.sp._Plant3_Leaf3_Cell_Average</t>
  </si>
  <si>
    <t>WOA_microscopy_Homalothecium.lutescens_Plant1_Leaf1_Cell1</t>
  </si>
  <si>
    <t>WOA_microscopy_Homalothecium.lutescens_Plant1_Leaf1_Cell2</t>
  </si>
  <si>
    <t>WOA_microscopy_Homalothecium.lutescens_Plant1_Leaf1_Cell3</t>
  </si>
  <si>
    <t>WOA_microscopy_Homalothecium.lutescens_Plant1_Leaf1_Cell_Average</t>
  </si>
  <si>
    <t>WOA_microscopy_Homalothecium.lutescens_Plant1_Leaf2_Cell1</t>
  </si>
  <si>
    <t>WOA_microscopy_Homalothecium.lutescens_Plant1_Leaf2_Cell2</t>
  </si>
  <si>
    <t>WOA_microscopy_Homalothecium.lutescens_Plant1_Leaf2_Cell3</t>
  </si>
  <si>
    <t>WOA_microscopy_Homalothecium.lutescens_Plant1_Leaf2_Cell_Average</t>
  </si>
  <si>
    <t>WOA_microscopy_Homalothecium.lutescens_Plant1_Leaf3_Cell1</t>
  </si>
  <si>
    <t>WOA_microscopy_Homalothecium.lutescens_Plant1_Leaf3_Cell2</t>
  </si>
  <si>
    <t>WOA_microscopy_Homalothecium.lutescens_Plant1_Leaf3_Cell3</t>
  </si>
  <si>
    <t>WOA_microscopy_Homalothecium.lutescens_Plant1_Leaf3_Cell_Average</t>
  </si>
  <si>
    <t>WOA_microscopy_Homalothecium.lutescens_Plant2_Leaf1_Cell1</t>
  </si>
  <si>
    <t>WOA_microscopy_Homalothecium.lutescens_Plant2_Leaf1_Cell2</t>
  </si>
  <si>
    <t>WOA_microscopy_Homalothecium.lutescens_Plant2_Leaf1_Cell3</t>
  </si>
  <si>
    <t>WOA_microscopy_Homalothecium.lutescens_Plant2_Leaf1_Cell_Average</t>
  </si>
  <si>
    <t>WOA_microscopy_Homalothecium.lutescens_Plant2_Leaf2_Cell1</t>
  </si>
  <si>
    <t>WOA_microscopy_Homalothecium.lutescens_Plant2_Leaf2_Cell2</t>
  </si>
  <si>
    <t>WOA_microscopy_Homalothecium.lutescens_Plant2_Leaf2_Cell3</t>
  </si>
  <si>
    <t>WOA_microscopy_Homalothecium.lutescens_Plant2_Leaf2_Cell_Average</t>
  </si>
  <si>
    <t>WOA_microscopy_Homalothecium.lutescens_Plant2_Leaf3_Cell1</t>
  </si>
  <si>
    <t>WOA_microscopy_Homalothecium.lutescens_Plant2_Leaf3_Cell2</t>
  </si>
  <si>
    <t>WOA_microscopy_Homalothecium.lutescens_Plant2_Leaf3_Cell3</t>
  </si>
  <si>
    <t>WOA_microscopy_Homalothecium.lutescens_Plant2_Leaf3_Cell_Average</t>
  </si>
  <si>
    <t>WOA_microscopy_Homalothecium.lutescens_Plant3_Leaf1_Cell1</t>
  </si>
  <si>
    <t>WOA_microscopy_Homalothecium.lutescens_Plant3_Leaf1_Cell2</t>
  </si>
  <si>
    <t>WOA_microscopy_Homalothecium.lutescens_Plant3_Leaf1_Cell3</t>
  </si>
  <si>
    <t>WOA_microscopy_Homalothecium.lutescens_Plant3_Leaf1_Cell_Average</t>
  </si>
  <si>
    <t>WOA_microscopy_Homalothecium.lutescens_Plant3_Leaf2_Cell1</t>
  </si>
  <si>
    <t>WOA_microscopy_Homalothecium.lutescens_Plant3_Leaf2_Cell2</t>
  </si>
  <si>
    <t>WOA_microscopy_Homalothecium.lutescens_Plant3_Leaf2_Cell3</t>
  </si>
  <si>
    <t>WOA_microscopy_Homalothecium.lutescens_Plant3_Leaf2_Cell_Average</t>
  </si>
  <si>
    <t>WOA_microscopy_Homalothecium.lutescens_Plant3_Leaf3_Cell1</t>
  </si>
  <si>
    <t>WOA_microscopy_Homalothecium.lutescens_Plant3_Leaf3_Cell2</t>
  </si>
  <si>
    <t>WOA_microscopy_Homalothecium.lutescens_Plant3_Leaf3_Cell3</t>
  </si>
  <si>
    <t>WOA_microscopy_Homalothecium.lutescens_Plant3_Leaf3_Cell_Average</t>
  </si>
  <si>
    <t>WOA_microscopy_Brachythecium.rutabulum_Plant1_Leaf1_Cell1</t>
  </si>
  <si>
    <t>WOA_microscopy_Brachythecium.rutabulum_Plant1_Leaf1_Cell2</t>
  </si>
  <si>
    <t>WOA_microscopy_Brachythecium.rutabulum_Plant1_Leaf1_Cell3</t>
  </si>
  <si>
    <t>WOA_microscopy_Brachythecium.rutabulum_Plant1_Leaf1_Cell_Average</t>
  </si>
  <si>
    <t>WOA_microscopy_Brachythecium.rutabulum_Plant1_Leaf2_Cell1</t>
  </si>
  <si>
    <t>WOA_microscopy_Brachythecium.rutabulum_Plant1_Leaf2_Cell2</t>
  </si>
  <si>
    <t>WOA_microscopy_Brachythecium.rutabulum_Plant1_Leaf2_Cell3</t>
  </si>
  <si>
    <t>WOA_microscopy_Brachythecium.rutabulum_Plant1_Leaf2_Cell_Average</t>
  </si>
  <si>
    <t>WOA_microscopy_Brachythecium.rutabulum_Plant1_Leaf3_Cell1</t>
  </si>
  <si>
    <t>WOA_microscopy_Brachythecium.rutabulum_Plant1_Leaf3_Cell2</t>
  </si>
  <si>
    <t>WOA_microscopy_Brachythecium.rutabulum_Plant1_Leaf3_Cell3</t>
  </si>
  <si>
    <t>WOA_microscopy_Brachythecium.rutabulum_Plant1_Leaf3_Cell_Average</t>
  </si>
  <si>
    <t>WOA_microscopy_Brachythecium.rutabulum_Plant2_Leaf1_Cell1</t>
  </si>
  <si>
    <t>WOA_microscopy_Brachythecium.rutabulum_Plant2_Leaf1_Cell2</t>
  </si>
  <si>
    <t>WOA_microscopy_Brachythecium.rutabulum_Plant2_Leaf1_Cell3</t>
  </si>
  <si>
    <t>WOA_microscopy_Brachythecium.rutabulum_Plant2_Leaf1_Cell_Average</t>
  </si>
  <si>
    <t>WOA_microscopy_Brachythecium.rutabulum_Plant2_Leaf2_Cell1</t>
  </si>
  <si>
    <t>WOA_microscopy_Brachythecium.rutabulum_Plant2_Leaf2_Cell2</t>
  </si>
  <si>
    <t>WOA_microscopy_Brachythecium.rutabulum_Plant2_Leaf2_Cell3</t>
  </si>
  <si>
    <t>WOA_microscopy_Brachythecium.rutabulum_Plant2_Leaf2_Cell_Average</t>
  </si>
  <si>
    <t>WOA_microscopy_Brachythecium.rutabulum_Plant2_Leaf3_Cell1</t>
  </si>
  <si>
    <t>WOA_microscopy_Brachythecium.rutabulum_Plant2_Leaf3_Cell2</t>
  </si>
  <si>
    <t>WOA_microscopy_Brachythecium.rutabulum_Plant2_Leaf3_Cell3</t>
  </si>
  <si>
    <t>WOA_microscopy_Brachythecium.rutabulum_Plant2_Leaf3_Cell_Average</t>
  </si>
  <si>
    <t>WOA_microscopy_Brachythecium.rutabulum_Plant3_Leaf1_Cell1</t>
  </si>
  <si>
    <t>WOA_microscopy_Brachythecium.rutabulum_Plant3_Leaf1_Cell2</t>
  </si>
  <si>
    <t>WOA_microscopy_Brachythecium.rutabulum_Plant3_Leaf1_Cell3</t>
  </si>
  <si>
    <t>WOA_microscopy_Brachythecium.rutabulum_Plant3_Leaf1_Cell_Average</t>
  </si>
  <si>
    <t>WOA_microscopy_Brachythecium.rutabulum_Plant3_Leaf2_Cell1</t>
  </si>
  <si>
    <t>WOA_microscopy_Brachythecium.rutabulum_Plant3_Leaf2_Cell2</t>
  </si>
  <si>
    <t>WOA_microscopy_Brachythecium.rutabulum_Plant3_Leaf2_Cell3</t>
  </si>
  <si>
    <t>WOA_microscopy_Brachythecium.rutabulum_Plant3_Leaf2_Cell_Average</t>
  </si>
  <si>
    <t>WOA_microscopy_Brachythecium.rutabulum_Plant3_Leaf3_Cell1</t>
  </si>
  <si>
    <t>WOA_microscopy_Brachythecium.rutabulum_Plant3_Leaf3_Cell2</t>
  </si>
  <si>
    <t>WOA_microscopy_Brachythecium.rutabulum_Plant3_Leaf3_Cell3</t>
  </si>
  <si>
    <t>WOA_microscopy_Brachythecium.rutabulum_Plant3_Leaf3_Cell_Average</t>
  </si>
  <si>
    <t>WOA_microscopy_Rhytidiadelphus.squarrosus_Plant1_Leaf1_Cell1</t>
  </si>
  <si>
    <t>WOA_microscopy_Rhytidiadelphus.squarrosus_Plant1_Leaf1_Cell2</t>
  </si>
  <si>
    <t>WOA_microscopy_Rhytidiadelphus.squarrosus_Plant1_Leaf1_Cell3</t>
  </si>
  <si>
    <t>WOA_microscopy_Rhytidiadelphus.squarrosus_Plant1_Leaf1_Cell_Average</t>
  </si>
  <si>
    <t>WOA_microscopy_Rhytidiadelphus.squarrosus_Plant1_Leaf2_Cell1</t>
  </si>
  <si>
    <t>WOA_microscopy_Rhytidiadelphus.squarrosus_Plant1_Leaf2_Cell2</t>
  </si>
  <si>
    <t>WOA_microscopy_Rhytidiadelphus.squarrosus_Plant1_Leaf2_Cell3</t>
  </si>
  <si>
    <t>WOA_microscopy_Rhytidiadelphus.squarrosus_Plant1_Leaf2_Cell_Average</t>
  </si>
  <si>
    <t>WOA_microscopy_Rhytidiadelphus.squarrosus_Plant1_Leaf3_Cell1</t>
  </si>
  <si>
    <t>WOA_microscopy_Rhytidiadelphus.squarrosus_Plant1_Leaf3_Cell2</t>
  </si>
  <si>
    <t>WOA_microscopy_Rhytidiadelphus.squarrosus_Plant1_Leaf3_Cell3</t>
  </si>
  <si>
    <t>WOA_microscopy_Rhytidiadelphus.squarrosus_Plant1_Leaf3_Cell_Average</t>
  </si>
  <si>
    <t>WOA_microscopy_Rhytidiadelphus.squarrosus_Plant2_Leaf1_Cell1</t>
  </si>
  <si>
    <t>WOA_microscopy_Rhytidiadelphus.squarrosus_Plant2_Leaf1_Cell2</t>
  </si>
  <si>
    <t>WOA_microscopy_Rhytidiadelphus.squarrosus_Plant2_Leaf1_Cell3</t>
  </si>
  <si>
    <t>WOA_microscopy_Rhytidiadelphus.squarrosus_Plant2_Leaf1_Cell_Average</t>
  </si>
  <si>
    <t>WOA_microscopy_Rhytidiadelphus.squarrosus_Plant2_Leaf2_Cell1</t>
  </si>
  <si>
    <t>WOA_microscopy_Rhytidiadelphus.squarrosus_Plant2_Leaf2_Cell2</t>
  </si>
  <si>
    <t>WOA_microscopy_Rhytidiadelphus.squarrosus_Plant2_Leaf2_Cell3</t>
  </si>
  <si>
    <t>WOA_microscopy_Rhytidiadelphus.squarrosus_Plant2_Leaf2_Cell_Average</t>
  </si>
  <si>
    <t>WOA_microscopy_Rhytidiadelphus.squarrosus_Plant2_Leaf3_Cell1</t>
  </si>
  <si>
    <t>WOA_microscopy_Rhytidiadelphus.squarrosus_Plant2_Leaf3_Cell2</t>
  </si>
  <si>
    <t>WOA_microscopy_Rhytidiadelphus.squarrosus_Plant2_Leaf3_Cell3</t>
  </si>
  <si>
    <t>WOA_microscopy_Rhytidiadelphus.squarrosus_Plant2_Leaf3_Cell_Average</t>
  </si>
  <si>
    <t>WOA_microscopy_Rhytidiadelphus.squarrosus_Plant3_Leaf1_Cell1</t>
  </si>
  <si>
    <t>WOA_microscopy_Rhytidiadelphus.squarrosus_Plant3_Leaf1_Cell2</t>
  </si>
  <si>
    <t>WOA_microscopy_Rhytidiadelphus.squarrosus_Plant3_Leaf1_Cell3</t>
  </si>
  <si>
    <t>WOA_microscopy_Rhytidiadelphus.squarrosus_Plant3_Leaf1_Cell_Average</t>
  </si>
  <si>
    <t>WOA_microscopy_Rhytidiadelphus.squarrosus_Plant3_Leaf2_Cell1</t>
  </si>
  <si>
    <t>WOA_microscopy_Rhytidiadelphus.squarrosus_Plant3_Leaf2_Cell2</t>
  </si>
  <si>
    <t>WOA_microscopy_Rhytidiadelphus.squarrosus_Plant3_Leaf2_Cell3</t>
  </si>
  <si>
    <t>WOA_microscopy_Rhytidiadelphus.squarrosus_Plant3_Leaf2_Cell_Average</t>
  </si>
  <si>
    <t>WOA_microscopy_Rhytidiadelphus.squarrosus_Plant3_Leaf3_Cell1</t>
  </si>
  <si>
    <t>WOA_microscopy_Rhytidiadelphus.squarrosus_Plant3_Leaf3_Cell2</t>
  </si>
  <si>
    <t>WOA_microscopy_Rhytidiadelphus.squarrosus_Plant3_Leaf3_Cell3</t>
  </si>
  <si>
    <t>WOA_microscopy_Rhytidiadelphus.squarrosus_Plant3_Leaf3_Cell_Average</t>
  </si>
  <si>
    <t>WOA_microscopy_Hypnum.cupressiforme_Plant1_Leaf1_Cell1</t>
  </si>
  <si>
    <t>WOA_microscopy_Hypnum.cupressiforme_Plant1_Leaf1_Cell2</t>
  </si>
  <si>
    <t>WOA_microscopy_Hypnum.cupressiforme_Plant1_Leaf1_Cell3</t>
  </si>
  <si>
    <t>WOA_microscopy_Hypnum.cupressiforme_Plant1_Leaf1_Cell_Average</t>
  </si>
  <si>
    <t>WOA_microscopy_Hypnum.cupressiforme_Plant1_Leaf2_Cell1</t>
  </si>
  <si>
    <t>WOA_microscopy_Hypnum.cupressiforme_Plant1_Leaf2_Cell2</t>
  </si>
  <si>
    <t>WOA_microscopy_Hypnum.cupressiforme_Plant1_Leaf2_Cell3</t>
  </si>
  <si>
    <t>WOA_microscopy_Hypnum.cupressiforme_Plant1_Leaf2_Cell_Average</t>
  </si>
  <si>
    <t>WOA_microscopy_Hypnum.cupressiforme_Plant1_Leaf3_Cell1</t>
  </si>
  <si>
    <t>WOA_microscopy_Hypnum.cupressiforme_Plant1_Leaf3_Cell2</t>
  </si>
  <si>
    <t>WOA_microscopy_Hypnum.cupressiforme_Plant1_Leaf3_Cell3</t>
  </si>
  <si>
    <t>WOA_microscopy_Hypnum.cupressiforme_Plant1_Leaf3_Cell_Average</t>
  </si>
  <si>
    <t>WOA_microscopy_Hypnum.cupressiforme_Plant2_Leaf1_Cell1</t>
  </si>
  <si>
    <t>WOA_microscopy_Hypnum.cupressiforme_Plant2_Leaf1_Cell2</t>
  </si>
  <si>
    <t>WOA_microscopy_Hypnum.cupressiforme_Plant2_Leaf1_Cell3</t>
  </si>
  <si>
    <t>WOA_microscopy_Hypnum.cupressiforme_Plant2_Leaf1_Cell_Average</t>
  </si>
  <si>
    <t>WOA_microscopy_Hypnum.cupressiforme_Plant2_Leaf2_Cell1</t>
  </si>
  <si>
    <t>WOA_microscopy_Hypnum.cupressiforme_Plant2_Leaf2_Cell2</t>
  </si>
  <si>
    <t>WOA_microscopy_Hypnum.cupressiforme_Plant2_Leaf2_Cell3</t>
  </si>
  <si>
    <t>WOA_microscopy_Hypnum.cupressiforme_Plant2_Leaf2_Cell_Average</t>
  </si>
  <si>
    <t>WOA_microscopy_Hypnum.cupressiforme_Plant2_Leaf3_Cell1</t>
  </si>
  <si>
    <t>WOA_microscopy_Hypnum.cupressiforme_Plant2_Leaf3_Cell2</t>
  </si>
  <si>
    <t>WOA_microscopy_Hypnum.cupressiforme_Plant2_Leaf3_Cell3</t>
  </si>
  <si>
    <t>WOA_microscopy_Hypnum.cupressiforme_Plant2_Leaf3_Cell_Average</t>
  </si>
  <si>
    <t>WOA_microscopy_Hypnum.cupressiforme_Plant3_Leaf1_Cell1</t>
  </si>
  <si>
    <t>WOA_microscopy_Hypnum.cupressiforme_Plant3_Leaf1_Cell2</t>
  </si>
  <si>
    <t>WOA_microscopy_Hypnum.cupressiforme_Plant3_Leaf1_Cell3</t>
  </si>
  <si>
    <t>WOA_microscopy_Hypnum.cupressiforme_Plant3_Leaf1_Cell_Average</t>
  </si>
  <si>
    <t>WOA_microscopy_Hypnum.cupressiforme_Plant3_Leaf2_Cell1</t>
  </si>
  <si>
    <t>WOA_microscopy_Hypnum.cupressiforme_Plant3_Leaf2_Cell2</t>
  </si>
  <si>
    <t>WOA_microscopy_Hypnum.cupressiforme_Plant3_Leaf2_Cell3</t>
  </si>
  <si>
    <t>WOA_microscopy_Hypnum.cupressiforme_Plant3_Leaf2_Cell_Average</t>
  </si>
  <si>
    <t>WOA_microscopy_Grimmia.pulvinata_Plant1_Leaf1_Cell1</t>
  </si>
  <si>
    <t>WOA_microscopy_Grimmia.pulvinata_Plant1_Leaf1_Cell2</t>
  </si>
  <si>
    <t>WOA_microscopy_Grimmia.pulvinata_Plant1_Leaf1_Cell3</t>
  </si>
  <si>
    <t>WOA_microscopy_Grimmia.pulvinata_Plant1_Leaf1_Cell_Average</t>
  </si>
  <si>
    <t>WOA_microscopy_Grimmia.pulvinata_Plant1_Leaf2_Cell1</t>
  </si>
  <si>
    <t>WOA_microscopy_Grimmia.pulvinata_Plant1_Leaf2_Cell2</t>
  </si>
  <si>
    <t>WOA_microscopy_Grimmia.pulvinata_Plant1_Leaf2_Cell3</t>
  </si>
  <si>
    <t>WOA_microscopy_Grimmia.pulvinata_Plant1_Leaf2_Cell_Average</t>
  </si>
  <si>
    <t>WOA_microscopy_Grimmia.pulvinata_Plant1_Leaf3_Cell1</t>
  </si>
  <si>
    <t>WOA_microscopy_Grimmia.pulvinata_Plant1_Leaf3_Cell2</t>
  </si>
  <si>
    <t>WOA_microscopy_Grimmia.pulvinata_Plant1_Leaf3_Cell3</t>
  </si>
  <si>
    <t>WOA_microscopy_Grimmia.pulvinata_Plant1_Leaf3_Cell_Average</t>
  </si>
  <si>
    <t>WOA_microscopy_Grimmia.pulvinata_Plant2_Leaf1_Cell1</t>
  </si>
  <si>
    <t>WOA_microscopy_Grimmia.pulvinata_Plant2_Leaf1_Cell2</t>
  </si>
  <si>
    <t>WOA_microscopy_Grimmia.pulvinata_Plant2_Leaf1_Cell3</t>
  </si>
  <si>
    <t>WOA_microscopy_Grimmia.pulvinata_Plant2_Leaf1_Cell_Average</t>
  </si>
  <si>
    <t>WOA_microscopy_Grimmia.pulvinata_Plant2_Leaf2_Cell1</t>
  </si>
  <si>
    <t>WOA_microscopy_Grimmia.pulvinata_Plant2_Leaf2_Cell2</t>
  </si>
  <si>
    <t>WOA_microscopy_Grimmia.pulvinata_Plant2_Leaf2_Cell3</t>
  </si>
  <si>
    <t>WOA_microscopy_Grimmia.pulvinata_Plant2_Leaf2_Cell_Average</t>
  </si>
  <si>
    <t>WOA_microscopy_Grimmia.pulvinata_Plant2_Leaf3_Cell1</t>
  </si>
  <si>
    <t>WOA_microscopy_Grimmia.pulvinata_Plant2_Leaf3_Cell2</t>
  </si>
  <si>
    <t>WOA_microscopy_Grimmia.pulvinata_Plant2_Leaf3_Cell3</t>
  </si>
  <si>
    <t>WOA_microscopy_Grimmia.pulvinata_Plant2_Leaf3_Cell_Average</t>
  </si>
  <si>
    <t>WOA_microscopy_Grimmia.pulvinata_Plant3_Leaf1_Cell1</t>
  </si>
  <si>
    <t>WOA_microscopy_Grimmia.pulvinata_Plant3_Leaf1_Cell2</t>
  </si>
  <si>
    <t>WOA_microscopy_Grimmia.pulvinata_Plant3_Leaf1_Cell3</t>
  </si>
  <si>
    <t>WOA_microscopy_Grimmia.pulvinata_Plant3_Leaf1_Cell_Average</t>
  </si>
  <si>
    <t>WOA_microscopy_Grimmia.pulvinata_Plant3_Leaf2_Cell1</t>
  </si>
  <si>
    <t>WOA_microscopy_Grimmia.pulvinata_Plant3_Leaf2_Cell2</t>
  </si>
  <si>
    <t>WOA_microscopy_Grimmia.pulvinata_Plant3_Leaf2_Cell3</t>
  </si>
  <si>
    <t>WOA_microscopy_Grimmia.pulvinata_Plant3_Leaf2_Cell_Average</t>
  </si>
  <si>
    <t>WOA_microscopy_Grimmia.pulvinata_Plant3_Leaf3_Cell1</t>
  </si>
  <si>
    <t>WOA_microscopy_Grimmia.pulvinata_Plant3_Leaf3_Cell2</t>
  </si>
  <si>
    <t>WOA_microscopy_Grimmia.pulvinata_Plant3_Leaf3_Cell3</t>
  </si>
  <si>
    <t>WOA_microscopy_Grimmia.pulvinata_Plant3_Leaf3_Cell_Average</t>
  </si>
  <si>
    <t>WOA_weight_Species_Plant_specification</t>
  </si>
  <si>
    <t>WOA_VegetativePlantLength_WeightMeasurements.[mm]</t>
  </si>
  <si>
    <t>WOA_LeafCount</t>
  </si>
  <si>
    <t>WOA_FreshLeavesBiomass.[mg]</t>
  </si>
  <si>
    <t>WOA_DryLeavesBiomass.[mg]</t>
  </si>
  <si>
    <t>WOA_LeavesBiomassDelta</t>
  </si>
  <si>
    <t>WOA_LeavesBiomassDelta.[%]</t>
  </si>
  <si>
    <t>WOA_PlantFreshBiomassWhole.[mg]</t>
  </si>
  <si>
    <t>WOA_PlantDryBiomassWhole.[mg]</t>
  </si>
  <si>
    <t>WOA_PlantFreshStemBiomass.[mg]</t>
  </si>
  <si>
    <t>WOA_PlantDryStemBiomass.[mg]</t>
  </si>
  <si>
    <t>WOA_BiomassDelta.[mg]</t>
  </si>
  <si>
    <t>WOA_BiomassDeltaPercentage.[%]</t>
  </si>
  <si>
    <t>WOA_IncubationTimeInHeat.[min]</t>
  </si>
  <si>
    <t>WOA_IncubationHeat.[K]</t>
  </si>
  <si>
    <t>WOA_DateOfMeasurement</t>
  </si>
  <si>
    <t>WOA_weight_Plagiomnium.undulatum_f_Plant1_Leaves</t>
  </si>
  <si>
    <t>WOA_weight_Plagiomnium.undulatum_f_Plant2_Leaves</t>
  </si>
  <si>
    <t>WOA_weight_Plagiomnium.undulatum_f_Plant3_Leaves</t>
  </si>
  <si>
    <t>WOA_weight_Plagiomnium.undulatum_f_Plant1_noLeaves</t>
  </si>
  <si>
    <t>WOA_weight_Plagiomnium.undulatum_f_Plant2_noLeaves</t>
  </si>
  <si>
    <t>WOA_weight_Plagiomnium.undulatum_f_Plant3_noLeaves</t>
  </si>
  <si>
    <t>WOA_weight_Plagiomnium.undulatum_f_onlyLeaves1</t>
  </si>
  <si>
    <t>WOA_weight_Plagiomnium.undulatum_f_onlyLeaves2</t>
  </si>
  <si>
    <t>WOA_weight_Plagiomnium.undulatum_f_onlyLeaves3</t>
  </si>
  <si>
    <t>WOA_weight_Plagiomnium.undulatum_m_Plant1_Leaves</t>
  </si>
  <si>
    <t>WOA_weight_Plagiomnium.undulatum_m_Plant2_Leaves</t>
  </si>
  <si>
    <t>WOA_weight_Plagiomnium.undulatum_m_Plant3_Leaves</t>
  </si>
  <si>
    <t>WOA_weight_Plagiomnium.undulatum_m_Plant4_Leaves</t>
  </si>
  <si>
    <t>WOA_weight_Plagiomnium.undulatum_m_Plant1_noLeaves</t>
  </si>
  <si>
    <t>WOA_weight_Plagiomnium.undulatum_m_Plant2_noLeaves</t>
  </si>
  <si>
    <t>WOA_weight_Plagiomnium.undulatum_m_Plant3_noLeaves</t>
  </si>
  <si>
    <t>WOA_weight_Plagiomnium.undulatum_m_onlyLeaves1</t>
  </si>
  <si>
    <t>WOA_weight_Plagiomnium.undulatum_m_onlyLeaves2</t>
  </si>
  <si>
    <t>WOA_weight_Plagiomnium.undulatum_m_onlyLeaves3</t>
  </si>
  <si>
    <t>WOA_weight_Bryum.sp._Plant1_Leaves</t>
  </si>
  <si>
    <t>WOA_weight_Bryum.sp._Plant2_Leaves</t>
  </si>
  <si>
    <t>WOA_weight_Bryum.sp._Plant3_Leaves</t>
  </si>
  <si>
    <t>WOA_weight_Bryum.sp._Plant1_noLeaves</t>
  </si>
  <si>
    <t>WOA_weight_Bryum.sp._Plant2_noLeaves</t>
  </si>
  <si>
    <t>WOA_weight_Bryum.sp._Plant3_noLeaves</t>
  </si>
  <si>
    <t>WOA_weight_Bryum.sp._onlyLeaves1</t>
  </si>
  <si>
    <t>WOA_weight_Bryum.sp._onlyLeaves2</t>
  </si>
  <si>
    <t>WOA_weight_Bryum.sp._onlyLeaves3</t>
  </si>
  <si>
    <t>WOA_weight_Homalothecium.lutescens_Plant1_Leaves</t>
  </si>
  <si>
    <t>WOA_weight_Homalothecium.lutescens_Plant2_Leaves</t>
  </si>
  <si>
    <t>WOA_weight_Homalothecium.lutescens_Plant3_Leaves</t>
  </si>
  <si>
    <t>WOA_weight_Homalothecium.lutescens_Plant1_noLeaves</t>
  </si>
  <si>
    <t>WOA_weight_Homalothecium.lutescens_Plant2_noLeaves</t>
  </si>
  <si>
    <t>WOA_weight_Homalothecium.lutescens_Plant3_noLeaves</t>
  </si>
  <si>
    <t>WOA_weight_Homalothecium.lutescens_onlyLeaves1</t>
  </si>
  <si>
    <t>WOA_weight_Homalothecium.lutescens_onlyLeaves2</t>
  </si>
  <si>
    <t>WOA_weight_Homalothecium.lutescens_onlyLeaves3</t>
  </si>
  <si>
    <t>WOA_weight_Brachythecium.rutabulum_Plant1_Leaves</t>
  </si>
  <si>
    <t>WOA_weight_Brachythecium.rutabulum_Plant2_Leaves</t>
  </si>
  <si>
    <t>WOA_weight_Brachythecium.rutabulum_Plant3_Leaves</t>
  </si>
  <si>
    <t>WOA_weight_Brachythecium.rutabulum_Plant1_noLeaves</t>
  </si>
  <si>
    <t>WOA_weight_Brachythecium.rutabulum_Plant2_noLeaves</t>
  </si>
  <si>
    <t>WOA_weight_Brachythecium.rutabulum_Plant3_noLeaves</t>
  </si>
  <si>
    <t>WOA_weight_Brachythecium.rutabulum_onlyLeaves1</t>
  </si>
  <si>
    <t>WOA_weight_Brachythecium.rutabulum_onlyLeaves2</t>
  </si>
  <si>
    <t>WOA_weight_Brachythecium.rutabulum_onlyLeaves3</t>
  </si>
  <si>
    <t>WOA_weight_Hypnum_cupressiforme_Plant1_Leaves</t>
  </si>
  <si>
    <t>WOA_weight_Hypnum_cupressiforme_Plant2_Leaves</t>
  </si>
  <si>
    <t>WOA_weight_Hypnum_cupressiforme_Plant3_Leaves</t>
  </si>
  <si>
    <t>WOA_weight_Hypnum_cupressiforme_Plant1_noLeaves</t>
  </si>
  <si>
    <t>WOA_weight_Hypnum_cupressiforme_Plant2_noLeaves</t>
  </si>
  <si>
    <t>WOA_weight_Hypnum_cupressiforme_Plant3_noLeaves</t>
  </si>
  <si>
    <t>WOA_weight_Hypnum_cupressiforme_onlyLeaves1</t>
  </si>
  <si>
    <t>WOA_weight_Hypnum_cupressiforme_onlyLeaves2</t>
  </si>
  <si>
    <t>WOA_weight_Hypnum_cupressiforme_onlyLeaves3</t>
  </si>
  <si>
    <t>WOA_weight_Rhytidiadelphus_squarrosus_Plant1_Leaves</t>
  </si>
  <si>
    <t>WOA_weight_Rhytidiadelphus_squarrosus_Plant2_Leaves</t>
  </si>
  <si>
    <t>WOA_weight_Rhytidiadelphus_squarrosus_Plant3_Leaves</t>
  </si>
  <si>
    <t>WOA_weight_Rhytidiadelphus_squarrosus_Plant1_noLeaves</t>
  </si>
  <si>
    <t>WOA_weight_Rhytidiadelphus_squarrosus_Plant2_noLeaves</t>
  </si>
  <si>
    <t>WOA_weight_Rhytidiadelphus_squarrosus_Plant3_noLeaves</t>
  </si>
  <si>
    <t>WOA_weight_Rhytidiadelphus_squarrosus_onlyLeaves1</t>
  </si>
  <si>
    <t>WOA_weight_Rhytidiadelphus_squarrosus_onlyLeaves2</t>
  </si>
  <si>
    <t>WOA_weight_Rhytidiadelphus_squarrosus_onlyLeaves3</t>
  </si>
  <si>
    <t>WOA_weight_Grimmia_pulvinata_Plant1_Leaves</t>
  </si>
  <si>
    <t>WOA_weight_Grimmia_pulvinata_Plant2_Leaves</t>
  </si>
  <si>
    <t>WOA_weight_Grimmia_pulvinata_Plant3_Leaves</t>
  </si>
  <si>
    <t>WOA_weight_Grimmia_pulvinata_Plant1_noLeaves</t>
  </si>
  <si>
    <t>WOA_weight_Grimmia_pulvinata_Plant2_noLeaves</t>
  </si>
  <si>
    <t>WOA_weight_Grimmia_pulvinata_Plant3_noLeaves</t>
  </si>
  <si>
    <t>WOA_weight_Grimmia_pulvinata_onlyLeaves1</t>
  </si>
  <si>
    <t>WOA_weight_Grimmia_pulvinata_onlyLeaves2</t>
  </si>
  <si>
    <t>WOA_weight_Grimmia_pulvinata_onlyLeaves3</t>
  </si>
  <si>
    <t>WOA_Family</t>
  </si>
  <si>
    <t>WOA_CollectionDate</t>
  </si>
  <si>
    <t>WOA_CollectionTime</t>
  </si>
  <si>
    <t>WOA_Collector</t>
  </si>
  <si>
    <t>WOA_Location</t>
  </si>
  <si>
    <t>WOA_Longitude.[°]</t>
  </si>
  <si>
    <t>WOA_Latitude.[°]</t>
  </si>
  <si>
    <t>WOA_Altitude.[m]</t>
  </si>
  <si>
    <t>WOA_Ground</t>
  </si>
  <si>
    <t>WOA_AreaDescription</t>
  </si>
  <si>
    <t>Rhytidiadelphus squarrosum</t>
  </si>
  <si>
    <t>Hylocomiaceae</t>
  </si>
  <si>
    <t>André_Wolf</t>
  </si>
  <si>
    <t>Am_Kirchtor_1_06108_Halle(Saale)_Botanischer_Garten</t>
  </si>
  <si>
    <t>Dirt</t>
  </si>
  <si>
    <t>urban, botanical_garden, green_space</t>
  </si>
  <si>
    <t>Brachytheciaceae</t>
  </si>
  <si>
    <t>Robert-Franz-Ring_06108_Halle(Saale)</t>
  </si>
  <si>
    <t>urban, roadside, green_space</t>
  </si>
  <si>
    <t>Homalothecium lutenscens</t>
  </si>
  <si>
    <t>Weinbergweg_06120_Halle(Saale)</t>
  </si>
  <si>
    <t>Hypnaceae</t>
  </si>
  <si>
    <t>Stone</t>
  </si>
  <si>
    <t>urban, botanical_garden, stone_wall</t>
  </si>
  <si>
    <t>Plagiomnuium undulata</t>
  </si>
  <si>
    <t>Mniaceae</t>
  </si>
  <si>
    <t>Bryaceae</t>
  </si>
  <si>
    <t>Grimmiaceae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</si>
</sst>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0.00000"/>
    <numFmt numFmtId="166" formatCode="0.00000000000000"/>
    <numFmt numFmtId="167" formatCode="dd.mm.yyyy"/>
    <numFmt numFmtId="168" formatCode="hh:mm"/>
    <numFmt numFmtId="169" formatCode="0.000000"/>
  </numFmts>
  <fonts count="6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color rgb="FF000000"/>
      <name val="&quot;Linux Libertine&quot;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25">
    <border/>
    <border>
      <left style="thick">
        <color rgb="FF000000"/>
      </left>
      <right style="double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right style="double">
        <color rgb="FF000000"/>
      </right>
    </border>
    <border>
      <left style="hair">
        <color rgb="FF000000"/>
      </left>
    </border>
    <border>
      <left style="hair">
        <color rgb="FF000000"/>
      </left>
      <right style="hair">
        <color rgb="FF000000"/>
      </right>
    </border>
    <border>
      <right style="hair">
        <color rgb="FF000000"/>
      </right>
    </border>
    <border>
      <right style="double">
        <color rgb="FF000000"/>
      </right>
      <bottom style="thick">
        <color rgb="FF000000"/>
      </bottom>
    </border>
    <border>
      <bottom style="thick">
        <color rgb="FF000000"/>
      </bottom>
    </border>
    <border>
      <left style="hair">
        <color rgb="FF000000"/>
      </left>
      <bottom style="thick">
        <color rgb="FF000000"/>
      </bottom>
    </border>
    <border>
      <right style="hair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</border>
    <border>
      <right style="double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bottom style="hair">
        <color rgb="FF000000"/>
      </bottom>
    </border>
    <border>
      <right style="thick">
        <color rgb="FF000000"/>
      </right>
      <bottom style="hair">
        <color rgb="FF000000"/>
      </bottom>
    </border>
    <border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2" fontId="1" numFmtId="0" xfId="0" applyAlignment="1" applyBorder="1" applyFill="1" applyFont="1">
      <alignment readingOrder="0"/>
    </xf>
    <xf borderId="4" fillId="0" fontId="0" numFmtId="0" xfId="0" applyAlignment="1" applyBorder="1" applyFont="1">
      <alignment readingOrder="0"/>
    </xf>
    <xf borderId="5" fillId="0" fontId="0" numFmtId="0" xfId="0" applyAlignment="1" applyBorder="1" applyFont="1">
      <alignment readingOrder="0"/>
    </xf>
    <xf borderId="6" fillId="2" fontId="0" numFmtId="164" xfId="0" applyAlignment="1" applyBorder="1" applyFont="1" applyNumberFormat="1">
      <alignment readingOrder="0"/>
    </xf>
    <xf borderId="4" fillId="2" fontId="1" numFmtId="164" xfId="0" applyAlignment="1" applyBorder="1" applyFont="1" applyNumberFormat="1">
      <alignment readingOrder="0"/>
    </xf>
    <xf borderId="2" fillId="2" fontId="1" numFmtId="164" xfId="0" applyAlignment="1" applyBorder="1" applyFont="1" applyNumberFormat="1">
      <alignment readingOrder="0"/>
    </xf>
    <xf borderId="2" fillId="2" fontId="1" numFmtId="165" xfId="0" applyAlignment="1" applyBorder="1" applyFont="1" applyNumberFormat="1">
      <alignment readingOrder="0"/>
    </xf>
    <xf borderId="2" fillId="2" fontId="1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8" fillId="0" fontId="1" numFmtId="164" xfId="0" applyAlignment="1" applyBorder="1" applyFont="1" applyNumberFormat="1">
      <alignment readingOrder="0"/>
    </xf>
    <xf borderId="9" fillId="0" fontId="1" numFmtId="164" xfId="0" applyAlignment="1" applyBorder="1" applyFont="1" applyNumberFormat="1">
      <alignment readingOrder="0"/>
    </xf>
    <xf borderId="9" fillId="2" fontId="1" numFmtId="164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10" fillId="0" fontId="1" numFmtId="164" xfId="0" applyAlignment="1" applyBorder="1" applyFont="1" applyNumberFormat="1">
      <alignment readingOrder="0"/>
    </xf>
    <xf borderId="0" fillId="0" fontId="1" numFmtId="164" xfId="0" applyFont="1" applyNumberFormat="1"/>
    <xf borderId="9" fillId="0" fontId="1" numFmtId="164" xfId="0" applyBorder="1" applyFont="1" applyNumberFormat="1"/>
    <xf borderId="10" fillId="0" fontId="1" numFmtId="164" xfId="0" applyBorder="1" applyFont="1" applyNumberFormat="1"/>
    <xf borderId="10" fillId="2" fontId="1" numFmtId="164" xfId="0" applyBorder="1" applyFont="1" applyNumberFormat="1"/>
    <xf borderId="0" fillId="2" fontId="1" numFmtId="164" xfId="0" applyFont="1" applyNumberFormat="1"/>
    <xf borderId="0" fillId="2" fontId="2" numFmtId="164" xfId="0" applyFont="1" applyNumberFormat="1"/>
    <xf borderId="0" fillId="2" fontId="1" numFmtId="166" xfId="0" applyFont="1" applyNumberFormat="1"/>
    <xf borderId="0" fillId="0" fontId="2" numFmtId="164" xfId="0" applyFont="1" applyNumberFormat="1"/>
    <xf borderId="0" fillId="0" fontId="1" numFmtId="167" xfId="0" applyAlignment="1" applyFont="1" applyNumberFormat="1">
      <alignment readingOrder="0"/>
    </xf>
    <xf borderId="9" fillId="2" fontId="0" numFmtId="164" xfId="0" applyAlignment="1" applyBorder="1" applyFont="1" applyNumberFormat="1">
      <alignment readingOrder="0"/>
    </xf>
    <xf borderId="0" fillId="0" fontId="0" numFmtId="0" xfId="0" applyAlignment="1" applyFont="1">
      <alignment readingOrder="0"/>
    </xf>
    <xf borderId="8" fillId="0" fontId="0" numFmtId="164" xfId="0" applyAlignment="1" applyBorder="1" applyFont="1" applyNumberFormat="1">
      <alignment readingOrder="0"/>
    </xf>
    <xf borderId="8" fillId="2" fontId="0" numFmtId="164" xfId="0" applyAlignment="1" applyBorder="1" applyFont="1" applyNumberFormat="1">
      <alignment readingOrder="0"/>
    </xf>
    <xf borderId="9" fillId="0" fontId="0" numFmtId="164" xfId="0" applyAlignment="1" applyBorder="1" applyFont="1" applyNumberFormat="1">
      <alignment readingOrder="0"/>
    </xf>
    <xf borderId="0" fillId="2" fontId="1" numFmtId="164" xfId="0" applyAlignment="1" applyFont="1" applyNumberForma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2" fillId="0" fontId="0" numFmtId="0" xfId="0" applyAlignment="1" applyBorder="1" applyFont="1">
      <alignment readingOrder="0"/>
    </xf>
    <xf borderId="13" fillId="0" fontId="1" numFmtId="164" xfId="0" applyAlignment="1" applyBorder="1" applyFont="1" applyNumberFormat="1">
      <alignment readingOrder="0"/>
    </xf>
    <xf borderId="12" fillId="2" fontId="1" numFmtId="164" xfId="0" applyAlignment="1" applyBorder="1" applyFont="1" applyNumberFormat="1">
      <alignment readingOrder="0"/>
    </xf>
    <xf borderId="14" fillId="0" fontId="1" numFmtId="0" xfId="0" applyAlignment="1" applyBorder="1" applyFont="1">
      <alignment readingOrder="0"/>
    </xf>
    <xf borderId="14" fillId="0" fontId="1" numFmtId="164" xfId="0" applyAlignment="1" applyBorder="1" applyFont="1" applyNumberFormat="1">
      <alignment readingOrder="0"/>
    </xf>
    <xf borderId="14" fillId="0" fontId="1" numFmtId="164" xfId="0" applyBorder="1" applyFont="1" applyNumberFormat="1"/>
    <xf borderId="14" fillId="2" fontId="1" numFmtId="164" xfId="0" applyBorder="1" applyFont="1" applyNumberFormat="1"/>
    <xf borderId="12" fillId="2" fontId="1" numFmtId="164" xfId="0" applyBorder="1" applyFont="1" applyNumberFormat="1"/>
    <xf borderId="12" fillId="2" fontId="2" numFmtId="164" xfId="0" applyBorder="1" applyFont="1" applyNumberFormat="1"/>
    <xf borderId="12" fillId="2" fontId="1" numFmtId="166" xfId="0" applyBorder="1" applyFont="1" applyNumberFormat="1"/>
    <xf borderId="12" fillId="0" fontId="2" numFmtId="164" xfId="0" applyBorder="1" applyFont="1" applyNumberFormat="1"/>
    <xf borderId="12" fillId="0" fontId="1" numFmtId="167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0" numFmtId="164" xfId="0" applyAlignment="1" applyFont="1" applyNumberFormat="1">
      <alignment readingOrder="0"/>
    </xf>
    <xf borderId="7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164" xfId="0" applyAlignment="1" applyFont="1" applyNumberFormat="1">
      <alignment readingOrder="0"/>
    </xf>
    <xf borderId="0" fillId="0" fontId="1" numFmtId="0" xfId="0" applyFont="1"/>
    <xf borderId="8" fillId="2" fontId="0" numFmtId="164" xfId="0" applyBorder="1" applyFont="1" applyNumberFormat="1"/>
    <xf borderId="8" fillId="0" fontId="0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12" fillId="0" fontId="2" numFmtId="164" xfId="0" applyAlignment="1" applyBorder="1" applyFont="1" applyNumberFormat="1">
      <alignment readingOrder="0"/>
    </xf>
    <xf borderId="13" fillId="2" fontId="1" numFmtId="164" xfId="0" applyBorder="1" applyFont="1" applyNumberFormat="1"/>
    <xf borderId="13" fillId="0" fontId="1" numFmtId="0" xfId="0" applyAlignment="1" applyBorder="1" applyFont="1">
      <alignment readingOrder="0"/>
    </xf>
    <xf borderId="12" fillId="0" fontId="1" numFmtId="164" xfId="0" applyBorder="1" applyFont="1" applyNumberFormat="1"/>
    <xf borderId="13" fillId="2" fontId="1" numFmtId="164" xfId="0" applyAlignment="1" applyBorder="1" applyFont="1" applyNumberFormat="1">
      <alignment readingOrder="0"/>
    </xf>
    <xf borderId="12" fillId="0" fontId="1" numFmtId="164" xfId="0" applyAlignment="1" applyBorder="1" applyFont="1" applyNumberFormat="1">
      <alignment readingOrder="0"/>
    </xf>
    <xf borderId="0" fillId="0" fontId="0" numFmtId="164" xfId="0" applyFont="1" applyNumberFormat="1"/>
    <xf borderId="0" fillId="2" fontId="1" numFmtId="0" xfId="0" applyAlignment="1" applyFont="1">
      <alignment readingOrder="0"/>
    </xf>
    <xf borderId="0" fillId="3" fontId="3" numFmtId="164" xfId="0" applyAlignment="1" applyFill="1" applyFont="1" applyNumberFormat="1">
      <alignment horizontal="right" readingOrder="0"/>
    </xf>
    <xf borderId="8" fillId="2" fontId="0" numFmtId="0" xfId="0" applyAlignment="1" applyBorder="1" applyFont="1">
      <alignment readingOrder="0"/>
    </xf>
    <xf borderId="0" fillId="0" fontId="0" numFmtId="164" xfId="0" applyAlignment="1" applyFont="1" applyNumberFormat="1">
      <alignment readingOrder="0"/>
    </xf>
    <xf borderId="0" fillId="3" fontId="3" numFmtId="0" xfId="0" applyAlignment="1" applyFont="1">
      <alignment horizontal="right" readingOrder="0"/>
    </xf>
    <xf borderId="13" fillId="0" fontId="0" numFmtId="164" xfId="0" applyAlignment="1" applyBorder="1" applyFont="1" applyNumberFormat="1">
      <alignment readingOrder="0"/>
    </xf>
    <xf borderId="12" fillId="0" fontId="0" numFmtId="164" xfId="0" applyAlignment="1" applyBorder="1" applyFont="1" applyNumberFormat="1">
      <alignment readingOrder="0"/>
    </xf>
    <xf borderId="13" fillId="2" fontId="0" numFmtId="164" xfId="0" applyAlignment="1" applyBorder="1" applyFont="1" applyNumberFormat="1">
      <alignment readingOrder="0"/>
    </xf>
    <xf borderId="12" fillId="0" fontId="0" numFmtId="164" xfId="0" applyBorder="1" applyFont="1" applyNumberFormat="1"/>
    <xf borderId="8" fillId="0" fontId="1" numFmtId="0" xfId="0" applyAlignment="1" applyBorder="1" applyFont="1">
      <alignment readingOrder="0"/>
    </xf>
    <xf borderId="7" fillId="0" fontId="1" numFmtId="164" xfId="0" applyAlignment="1" applyBorder="1" applyFont="1" applyNumberFormat="1">
      <alignment readingOrder="0"/>
    </xf>
    <xf borderId="0" fillId="2" fontId="2" numFmtId="0" xfId="0" applyAlignment="1" applyFont="1">
      <alignment readingOrder="0"/>
    </xf>
    <xf borderId="0" fillId="3" fontId="3" numFmtId="0" xfId="0" applyAlignment="1" applyFont="1">
      <alignment horizontal="left" readingOrder="0"/>
    </xf>
    <xf borderId="13" fillId="0" fontId="0" numFmtId="0" xfId="0" applyAlignment="1" applyBorder="1" applyFont="1">
      <alignment readingOrder="0"/>
    </xf>
    <xf borderId="12" fillId="2" fontId="2" numFmtId="0" xfId="0" applyAlignment="1" applyBorder="1" applyFont="1">
      <alignment readingOrder="0"/>
    </xf>
    <xf borderId="11" fillId="0" fontId="1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2" fillId="0" fontId="0" numFmtId="0" xfId="0" applyAlignment="1" applyBorder="1" applyFont="1">
      <alignment readingOrder="0"/>
    </xf>
    <xf borderId="3" fillId="0" fontId="0" numFmtId="0" xfId="0" applyAlignment="1" applyBorder="1" applyFont="1">
      <alignment readingOrder="0"/>
    </xf>
    <xf borderId="4" fillId="0" fontId="0" numFmtId="164" xfId="0" applyAlignment="1" applyBorder="1" applyFont="1" applyNumberFormat="1">
      <alignment readingOrder="0"/>
    </xf>
    <xf borderId="7" fillId="4" fontId="2" numFmtId="0" xfId="0" applyAlignment="1" applyBorder="1" applyFill="1" applyFont="1">
      <alignment readingOrder="0"/>
    </xf>
    <xf borderId="0" fillId="4" fontId="2" numFmtId="0" xfId="0" applyAlignment="1" applyFont="1">
      <alignment readingOrder="0"/>
    </xf>
    <xf borderId="0" fillId="4" fontId="2" numFmtId="164" xfId="0" applyFont="1" applyNumberFormat="1"/>
    <xf borderId="11" fillId="4" fontId="2" numFmtId="0" xfId="0" applyAlignment="1" applyBorder="1" applyFont="1">
      <alignment readingOrder="0"/>
    </xf>
    <xf borderId="12" fillId="4" fontId="2" numFmtId="0" xfId="0" applyAlignment="1" applyBorder="1" applyFont="1">
      <alignment readingOrder="0"/>
    </xf>
    <xf borderId="12" fillId="4" fontId="2" numFmtId="164" xfId="0" applyBorder="1" applyFont="1" applyNumberFormat="1"/>
    <xf borderId="0" fillId="0" fontId="4" numFmtId="164" xfId="0" applyAlignment="1" applyFont="1" applyNumberFormat="1">
      <alignment horizontal="right" vertical="bottom"/>
    </xf>
    <xf borderId="7" fillId="0" fontId="2" numFmtId="0" xfId="0" applyBorder="1" applyFont="1"/>
    <xf borderId="14" fillId="0" fontId="2" numFmtId="0" xfId="0" applyAlignment="1" applyBorder="1" applyFont="1">
      <alignment readingOrder="0"/>
    </xf>
    <xf borderId="14" fillId="2" fontId="2" numFmtId="0" xfId="0" applyAlignment="1" applyBorder="1" applyFont="1">
      <alignment readingOrder="0"/>
    </xf>
    <xf borderId="15" fillId="2" fontId="2" numFmtId="0" xfId="0" applyAlignment="1" applyBorder="1" applyFont="1">
      <alignment readingOrder="0"/>
    </xf>
    <xf borderId="10" fillId="0" fontId="2" numFmtId="2" xfId="0" applyAlignment="1" applyBorder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10" fillId="0" fontId="2" numFmtId="2" xfId="0" applyBorder="1" applyFont="1" applyNumberFormat="1"/>
    <xf borderId="0" fillId="0" fontId="2" numFmtId="2" xfId="0" applyFont="1" applyNumberFormat="1"/>
    <xf borderId="16" fillId="0" fontId="2" numFmtId="2" xfId="0" applyBorder="1" applyFont="1" applyNumberFormat="1"/>
    <xf borderId="16" fillId="2" fontId="2" numFmtId="2" xfId="0" applyBorder="1" applyFont="1" applyNumberFormat="1"/>
    <xf borderId="0" fillId="0" fontId="2" numFmtId="167" xfId="0" applyAlignment="1" applyFont="1" applyNumberFormat="1">
      <alignment readingOrder="0"/>
    </xf>
    <xf borderId="17" fillId="0" fontId="2" numFmtId="0" xfId="0" applyAlignment="1" applyBorder="1" applyFont="1">
      <alignment readingOrder="0"/>
    </xf>
    <xf borderId="18" fillId="0" fontId="2" numFmtId="2" xfId="0" applyAlignment="1" applyBorder="1" applyFont="1" applyNumberFormat="1">
      <alignment readingOrder="0"/>
    </xf>
    <xf borderId="19" fillId="0" fontId="2" numFmtId="0" xfId="0" applyAlignment="1" applyBorder="1" applyFont="1">
      <alignment readingOrder="0"/>
    </xf>
    <xf borderId="19" fillId="0" fontId="2" numFmtId="2" xfId="0" applyAlignment="1" applyBorder="1" applyFont="1" applyNumberFormat="1">
      <alignment readingOrder="0"/>
    </xf>
    <xf borderId="19" fillId="0" fontId="2" numFmtId="165" xfId="0" applyAlignment="1" applyBorder="1" applyFont="1" applyNumberFormat="1">
      <alignment readingOrder="0"/>
    </xf>
    <xf borderId="20" fillId="0" fontId="2" numFmtId="2" xfId="0" applyBorder="1" applyFont="1" applyNumberFormat="1"/>
    <xf borderId="19" fillId="0" fontId="2" numFmtId="167" xfId="0" applyAlignment="1" applyBorder="1" applyFont="1" applyNumberFormat="1">
      <alignment readingOrder="0"/>
    </xf>
    <xf borderId="7" fillId="5" fontId="2" numFmtId="0" xfId="0" applyAlignment="1" applyBorder="1" applyFill="1" applyFont="1">
      <alignment readingOrder="0"/>
    </xf>
    <xf borderId="10" fillId="5" fontId="2" numFmtId="2" xfId="0" applyAlignment="1" applyBorder="1" applyFont="1" applyNumberFormat="1">
      <alignment readingOrder="0"/>
    </xf>
    <xf borderId="0" fillId="5" fontId="2" numFmtId="0" xfId="0" applyAlignment="1" applyFont="1">
      <alignment readingOrder="0"/>
    </xf>
    <xf borderId="0" fillId="5" fontId="2" numFmtId="2" xfId="0" applyAlignment="1" applyFont="1" applyNumberFormat="1">
      <alignment readingOrder="0"/>
    </xf>
    <xf borderId="0" fillId="5" fontId="2" numFmtId="165" xfId="0" applyAlignment="1" applyFont="1" applyNumberFormat="1">
      <alignment readingOrder="0"/>
    </xf>
    <xf borderId="10" fillId="5" fontId="4" numFmtId="2" xfId="0" applyAlignment="1" applyBorder="1" applyFont="1" applyNumberFormat="1">
      <alignment horizontal="right" readingOrder="0" vertical="bottom"/>
    </xf>
    <xf borderId="0" fillId="5" fontId="4" numFmtId="2" xfId="0" applyAlignment="1" applyFont="1" applyNumberFormat="1">
      <alignment horizontal="right" vertical="bottom"/>
    </xf>
    <xf borderId="16" fillId="5" fontId="2" numFmtId="2" xfId="0" applyBorder="1" applyFont="1" applyNumberFormat="1"/>
    <xf borderId="0" fillId="5" fontId="2" numFmtId="167" xfId="0" applyAlignment="1" applyFont="1" applyNumberFormat="1">
      <alignment readingOrder="0"/>
    </xf>
    <xf borderId="17" fillId="5" fontId="2" numFmtId="0" xfId="0" applyAlignment="1" applyBorder="1" applyFont="1">
      <alignment readingOrder="0"/>
    </xf>
    <xf borderId="18" fillId="5" fontId="2" numFmtId="2" xfId="0" applyAlignment="1" applyBorder="1" applyFont="1" applyNumberFormat="1">
      <alignment readingOrder="0"/>
    </xf>
    <xf borderId="19" fillId="5" fontId="2" numFmtId="0" xfId="0" applyAlignment="1" applyBorder="1" applyFont="1">
      <alignment readingOrder="0"/>
    </xf>
    <xf borderId="19" fillId="5" fontId="2" numFmtId="2" xfId="0" applyAlignment="1" applyBorder="1" applyFont="1" applyNumberFormat="1">
      <alignment readingOrder="0"/>
    </xf>
    <xf borderId="19" fillId="5" fontId="2" numFmtId="165" xfId="0" applyAlignment="1" applyBorder="1" applyFont="1" applyNumberFormat="1">
      <alignment readingOrder="0"/>
    </xf>
    <xf borderId="18" fillId="5" fontId="4" numFmtId="2" xfId="0" applyAlignment="1" applyBorder="1" applyFont="1" applyNumberFormat="1">
      <alignment horizontal="right" readingOrder="0" vertical="bottom"/>
    </xf>
    <xf borderId="19" fillId="5" fontId="4" numFmtId="2" xfId="0" applyAlignment="1" applyBorder="1" applyFont="1" applyNumberFormat="1">
      <alignment horizontal="right" vertical="bottom"/>
    </xf>
    <xf borderId="19" fillId="5" fontId="2" numFmtId="167" xfId="0" applyAlignment="1" applyBorder="1" applyFont="1" applyNumberFormat="1">
      <alignment readingOrder="0"/>
    </xf>
    <xf borderId="7" fillId="2" fontId="2" numFmtId="0" xfId="0" applyAlignment="1" applyBorder="1" applyFont="1">
      <alignment readingOrder="0"/>
    </xf>
    <xf borderId="10" fillId="2" fontId="2" numFmtId="2" xfId="0" applyAlignment="1" applyBorder="1" applyFont="1" applyNumberFormat="1">
      <alignment readingOrder="0"/>
    </xf>
    <xf borderId="0" fillId="2" fontId="2" numFmtId="2" xfId="0" applyAlignment="1" applyFont="1" applyNumberFormat="1">
      <alignment readingOrder="0"/>
    </xf>
    <xf borderId="0" fillId="2" fontId="2" numFmtId="165" xfId="0" applyFont="1" applyNumberFormat="1"/>
    <xf borderId="0" fillId="2" fontId="2" numFmtId="2" xfId="0" applyFont="1" applyNumberFormat="1"/>
    <xf borderId="10" fillId="2" fontId="2" numFmtId="2" xfId="0" applyBorder="1" applyFont="1" applyNumberFormat="1"/>
    <xf borderId="0" fillId="2" fontId="2" numFmtId="167" xfId="0" applyAlignment="1" applyFont="1" applyNumberFormat="1">
      <alignment readingOrder="0"/>
    </xf>
    <xf borderId="11" fillId="2" fontId="4" numFmtId="0" xfId="0" applyAlignment="1" applyBorder="1" applyFont="1">
      <alignment readingOrder="0" vertical="bottom"/>
    </xf>
    <xf borderId="14" fillId="2" fontId="2" numFmtId="2" xfId="0" applyAlignment="1" applyBorder="1" applyFont="1" applyNumberFormat="1">
      <alignment readingOrder="0"/>
    </xf>
    <xf borderId="12" fillId="2" fontId="2" numFmtId="2" xfId="0" applyAlignment="1" applyBorder="1" applyFont="1" applyNumberFormat="1">
      <alignment readingOrder="0"/>
    </xf>
    <xf borderId="12" fillId="2" fontId="2" numFmtId="165" xfId="0" applyBorder="1" applyFont="1" applyNumberFormat="1"/>
    <xf borderId="12" fillId="2" fontId="2" numFmtId="2" xfId="0" applyBorder="1" applyFont="1" applyNumberFormat="1"/>
    <xf borderId="15" fillId="2" fontId="2" numFmtId="2" xfId="0" applyBorder="1" applyFont="1" applyNumberFormat="1"/>
    <xf borderId="12" fillId="2" fontId="2" numFmtId="167" xfId="0" applyAlignment="1" applyBorder="1" applyFont="1" applyNumberFormat="1">
      <alignment readingOrder="0"/>
    </xf>
    <xf borderId="0" fillId="5" fontId="2" numFmtId="0" xfId="0" applyFont="1"/>
    <xf borderId="7" fillId="2" fontId="4" numFmtId="0" xfId="0" applyAlignment="1" applyBorder="1" applyFont="1">
      <alignment readingOrder="0" vertical="bottom"/>
    </xf>
    <xf borderId="16" fillId="2" fontId="2" numFmtId="2" xfId="0" applyAlignment="1" applyBorder="1" applyFont="1" applyNumberFormat="1">
      <alignment readingOrder="0"/>
    </xf>
    <xf borderId="15" fillId="2" fontId="2" numFmtId="2" xfId="0" applyAlignment="1" applyBorder="1" applyFont="1" applyNumberFormat="1">
      <alignment readingOrder="0"/>
    </xf>
    <xf borderId="19" fillId="0" fontId="2" numFmtId="2" xfId="0" applyBorder="1" applyFont="1" applyNumberFormat="1"/>
    <xf borderId="10" fillId="2" fontId="2" numFmtId="0" xfId="0" applyAlignment="1" applyBorder="1" applyFont="1">
      <alignment readingOrder="0"/>
    </xf>
    <xf borderId="11" fillId="2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0" fillId="0" fontId="2" numFmtId="0" xfId="0" applyBorder="1" applyFont="1"/>
    <xf borderId="18" fillId="0" fontId="2" numFmtId="0" xfId="0" applyAlignment="1" applyBorder="1" applyFont="1">
      <alignment readingOrder="0"/>
    </xf>
    <xf borderId="18" fillId="0" fontId="2" numFmtId="0" xfId="0" applyBorder="1" applyFont="1"/>
    <xf borderId="19" fillId="0" fontId="2" numFmtId="0" xfId="0" applyBorder="1" applyFont="1"/>
    <xf borderId="18" fillId="0" fontId="2" numFmtId="2" xfId="0" applyBorder="1" applyFont="1" applyNumberFormat="1"/>
    <xf borderId="10" fillId="5" fontId="2" numFmtId="0" xfId="0" applyAlignment="1" applyBorder="1" applyFont="1">
      <alignment readingOrder="0"/>
    </xf>
    <xf borderId="0" fillId="5" fontId="2" numFmtId="2" xfId="0" applyFont="1" applyNumberFormat="1"/>
    <xf borderId="10" fillId="5" fontId="2" numFmtId="0" xfId="0" applyBorder="1" applyFont="1"/>
    <xf borderId="18" fillId="5" fontId="2" numFmtId="0" xfId="0" applyAlignment="1" applyBorder="1" applyFont="1">
      <alignment readingOrder="0"/>
    </xf>
    <xf borderId="19" fillId="5" fontId="2" numFmtId="2" xfId="0" applyBorder="1" applyFont="1" applyNumberFormat="1"/>
    <xf borderId="18" fillId="5" fontId="2" numFmtId="0" xfId="0" applyBorder="1" applyFont="1"/>
    <xf borderId="19" fillId="5" fontId="2" numFmtId="0" xfId="0" applyBorder="1" applyFont="1"/>
    <xf borderId="10" fillId="2" fontId="2" numFmtId="0" xfId="0" applyBorder="1" applyFont="1"/>
    <xf borderId="0" fillId="2" fontId="2" numFmtId="0" xfId="0" applyFont="1"/>
    <xf borderId="14" fillId="2" fontId="2" numFmtId="0" xfId="0" applyBorder="1" applyFont="1"/>
    <xf borderId="12" fillId="2" fontId="2" numFmtId="0" xfId="0" applyBorder="1" applyFont="1"/>
    <xf borderId="0" fillId="0" fontId="2" numFmtId="165" xfId="0" applyFont="1" applyNumberFormat="1"/>
    <xf borderId="10" fillId="0" fontId="2" numFmtId="165" xfId="0" applyBorder="1" applyFont="1" applyNumberFormat="1"/>
    <xf borderId="19" fillId="0" fontId="2" numFmtId="165" xfId="0" applyBorder="1" applyFont="1" applyNumberFormat="1"/>
    <xf borderId="18" fillId="0" fontId="2" numFmtId="165" xfId="0" applyBorder="1" applyFont="1" applyNumberFormat="1"/>
    <xf borderId="0" fillId="5" fontId="2" numFmtId="165" xfId="0" applyFont="1" applyNumberFormat="1"/>
    <xf borderId="10" fillId="5" fontId="2" numFmtId="165" xfId="0" applyBorder="1" applyFont="1" applyNumberFormat="1"/>
    <xf borderId="19" fillId="5" fontId="2" numFmtId="165" xfId="0" applyBorder="1" applyFont="1" applyNumberFormat="1"/>
    <xf borderId="18" fillId="5" fontId="2" numFmtId="165" xfId="0" applyBorder="1" applyFont="1" applyNumberFormat="1"/>
    <xf borderId="0" fillId="3" fontId="3" numFmtId="167" xfId="0" applyAlignment="1" applyFont="1" applyNumberFormat="1">
      <alignment horizontal="right" readingOrder="0"/>
    </xf>
    <xf borderId="4" fillId="0" fontId="2" numFmtId="0" xfId="0" applyAlignment="1" applyBorder="1" applyFont="1">
      <alignment readingOrder="0"/>
    </xf>
    <xf borderId="0" fillId="0" fontId="2" numFmtId="168" xfId="0" applyAlignment="1" applyFont="1" applyNumberFormat="1">
      <alignment readingOrder="0"/>
    </xf>
    <xf borderId="0" fillId="0" fontId="2" numFmtId="0" xfId="0" applyFont="1"/>
    <xf borderId="0" fillId="0" fontId="2" numFmtId="169" xfId="0" applyAlignment="1" applyFont="1" applyNumberFormat="1">
      <alignment readingOrder="0"/>
    </xf>
    <xf borderId="0" fillId="0" fontId="2" numFmtId="169" xfId="0" applyFont="1" applyNumberFormat="1"/>
    <xf borderId="21" fillId="0" fontId="2" numFmtId="0" xfId="0" applyAlignment="1" applyBorder="1" applyFont="1">
      <alignment readingOrder="0"/>
    </xf>
    <xf borderId="21" fillId="0" fontId="2" numFmtId="167" xfId="0" applyAlignment="1" applyBorder="1" applyFont="1" applyNumberFormat="1">
      <alignment readingOrder="0"/>
    </xf>
    <xf borderId="21" fillId="0" fontId="2" numFmtId="168" xfId="0" applyAlignment="1" applyBorder="1" applyFont="1" applyNumberFormat="1">
      <alignment readingOrder="0"/>
    </xf>
    <xf borderId="22" fillId="0" fontId="2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23" fillId="0" fontId="2" numFmtId="0" xfId="0" applyAlignment="1" applyBorder="1" applyFont="1">
      <alignment readingOrder="0"/>
    </xf>
    <xf borderId="23" fillId="0" fontId="2" numFmtId="167" xfId="0" applyAlignment="1" applyBorder="1" applyFont="1" applyNumberFormat="1">
      <alignment readingOrder="0"/>
    </xf>
    <xf borderId="23" fillId="0" fontId="2" numFmtId="168" xfId="0" applyAlignment="1" applyBorder="1" applyFont="1" applyNumberFormat="1">
      <alignment readingOrder="0"/>
    </xf>
    <xf borderId="24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0.88"/>
    <col customWidth="1" min="2" max="6" width="48.63"/>
    <col customWidth="1" min="7" max="7" width="26.38"/>
    <col customWidth="1" min="8" max="10" width="22.13"/>
    <col customWidth="1" min="11" max="13" width="33.38"/>
    <col customWidth="1" min="14" max="14" width="43.0"/>
    <col customWidth="1" min="15" max="20" width="33.38"/>
    <col customWidth="1" min="21" max="24" width="22.13"/>
    <col customWidth="1" min="25" max="25" width="25.75"/>
    <col customWidth="1" min="26" max="27" width="22.13"/>
    <col customWidth="1" min="28" max="28" width="32.75"/>
    <col customWidth="1" min="29" max="29" width="33.25"/>
    <col customWidth="1" min="30" max="30" width="31.25"/>
    <col customWidth="1" min="31" max="31" width="34.5"/>
    <col customWidth="1" min="32" max="33" width="31.25"/>
    <col customWidth="1" min="34" max="34" width="12.0"/>
    <col customWidth="1" min="35" max="35" width="2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8" t="s">
        <v>24</v>
      </c>
      <c r="Z1" s="9" t="s">
        <v>25</v>
      </c>
      <c r="AA1" s="10" t="s">
        <v>26</v>
      </c>
      <c r="AB1" s="10" t="s">
        <v>27</v>
      </c>
      <c r="AC1" s="11" t="s">
        <v>28</v>
      </c>
      <c r="AD1" s="10" t="s">
        <v>29</v>
      </c>
      <c r="AE1" s="12" t="s">
        <v>30</v>
      </c>
      <c r="AF1" s="13" t="s">
        <v>31</v>
      </c>
      <c r="AG1" s="13" t="s">
        <v>32</v>
      </c>
      <c r="AH1" s="4" t="s">
        <v>33</v>
      </c>
      <c r="AI1" s="4" t="s">
        <v>34</v>
      </c>
    </row>
    <row r="2">
      <c r="A2" s="14" t="s">
        <v>35</v>
      </c>
      <c r="B2" s="15" t="s">
        <v>36</v>
      </c>
      <c r="C2" s="15" t="s">
        <v>37</v>
      </c>
      <c r="D2" s="15" t="s">
        <v>38</v>
      </c>
      <c r="E2" s="15" t="s">
        <v>39</v>
      </c>
      <c r="F2" s="15" t="s">
        <v>40</v>
      </c>
      <c r="G2" s="15">
        <f>36.13</f>
        <v>36.13</v>
      </c>
      <c r="H2" s="16">
        <v>7826.893</v>
      </c>
      <c r="I2" s="17">
        <v>1993.629</v>
      </c>
      <c r="J2" s="18">
        <v>1.3488240906E7</v>
      </c>
      <c r="K2" s="19"/>
      <c r="L2" s="19"/>
      <c r="M2" s="19">
        <v>2031.368</v>
      </c>
      <c r="N2" s="20">
        <f>Cells!J5</f>
        <v>28.51866667</v>
      </c>
      <c r="O2" s="19" t="b">
        <v>1</v>
      </c>
      <c r="P2" s="20">
        <f t="shared" ref="P2:P28" si="1">H2</f>
        <v>7826.893</v>
      </c>
      <c r="Q2" s="19">
        <v>156.555</v>
      </c>
      <c r="R2" s="19">
        <v>229.426</v>
      </c>
      <c r="S2" s="19">
        <f t="shared" ref="S2:S28" si="2">Pi()*(R2/2)*(Q2/2)</f>
        <v>28209.76428</v>
      </c>
      <c r="T2" s="19">
        <f t="shared" ref="T2:T28" si="3">M2/R2</f>
        <v>8.854131615</v>
      </c>
      <c r="U2" s="19" t="s">
        <v>41</v>
      </c>
      <c r="V2" s="21">
        <f>Cells!H5</f>
        <v>22.13366667</v>
      </c>
      <c r="W2" s="22">
        <f>Cells!I5</f>
        <v>12.79066667</v>
      </c>
      <c r="X2" s="23">
        <f t="shared" ref="X2:X72" si="4">W2*V2</f>
        <v>283.1043524</v>
      </c>
      <c r="Y2" s="24">
        <f t="shared" ref="Y2:Y72" si="5">V2*W2*N2</f>
        <v>8073.758659</v>
      </c>
      <c r="Z2" s="24">
        <f t="shared" ref="Z2:Z72" si="6">J2*N2</f>
        <v>384666646.3</v>
      </c>
      <c r="AA2" s="25">
        <f t="shared" ref="AA2:AA28" si="7">S2/3*P2</f>
        <v>73598268.86</v>
      </c>
      <c r="AB2" s="25">
        <f t="shared" ref="AB2:AB28" si="8">Z2/AA2</f>
        <v>5.226571933</v>
      </c>
      <c r="AC2" s="25">
        <f t="shared" ref="AC2:AC28" si="9">100/Z2*AA2</f>
        <v>19.13299985</v>
      </c>
      <c r="AD2" s="26">
        <f>AVERAGE(Mass!S8:S10)</f>
        <v>85.37581545</v>
      </c>
      <c r="AE2" s="27">
        <f t="shared" ref="AE2:AE72" si="10">(AF2/1000)/(J2/1000000000000)</f>
        <v>12.29877862</v>
      </c>
      <c r="AF2" s="28">
        <f>AVERAGE(Mass!L8:L10)</f>
        <v>0.1658888889</v>
      </c>
      <c r="AG2" s="28">
        <f>AVERAGE(Mass!K8:K10)</f>
        <v>2.034777778</v>
      </c>
      <c r="AH2" s="15" t="s">
        <v>42</v>
      </c>
      <c r="AI2" s="29">
        <v>45404.0</v>
      </c>
    </row>
    <row r="3">
      <c r="A3" s="14" t="s">
        <v>43</v>
      </c>
      <c r="B3" s="15" t="s">
        <v>36</v>
      </c>
      <c r="C3" s="15" t="s">
        <v>37</v>
      </c>
      <c r="D3" s="15" t="s">
        <v>38</v>
      </c>
      <c r="E3" s="15" t="s">
        <v>39</v>
      </c>
      <c r="F3" s="15" t="s">
        <v>40</v>
      </c>
      <c r="G3" s="15">
        <v>36.13</v>
      </c>
      <c r="H3" s="16">
        <v>7732.141</v>
      </c>
      <c r="I3" s="17">
        <v>1830.581</v>
      </c>
      <c r="J3" s="18">
        <v>1.1522700525E7</v>
      </c>
      <c r="K3" s="19"/>
      <c r="L3" s="19"/>
      <c r="M3" s="19">
        <v>2031.368</v>
      </c>
      <c r="N3" s="20">
        <f>Cells!J5</f>
        <v>28.51866667</v>
      </c>
      <c r="O3" s="19" t="b">
        <v>1</v>
      </c>
      <c r="P3" s="20">
        <f t="shared" si="1"/>
        <v>7732.141</v>
      </c>
      <c r="Q3" s="19">
        <v>156.555</v>
      </c>
      <c r="R3" s="19">
        <v>229.426</v>
      </c>
      <c r="S3" s="19">
        <f t="shared" si="2"/>
        <v>28209.76428</v>
      </c>
      <c r="T3" s="19">
        <f t="shared" si="3"/>
        <v>8.854131615</v>
      </c>
      <c r="U3" s="19" t="s">
        <v>41</v>
      </c>
      <c r="V3" s="21">
        <f>Cells!H9</f>
        <v>23.47533333</v>
      </c>
      <c r="W3" s="22">
        <f>Cells!I9</f>
        <v>13.23966667</v>
      </c>
      <c r="X3" s="23">
        <f t="shared" si="4"/>
        <v>310.8055882</v>
      </c>
      <c r="Y3" s="24">
        <f t="shared" si="5"/>
        <v>8863.760969</v>
      </c>
      <c r="Z3" s="24">
        <f t="shared" si="6"/>
        <v>328612055.4</v>
      </c>
      <c r="AA3" s="25">
        <f t="shared" si="7"/>
        <v>72707291.67</v>
      </c>
      <c r="AB3" s="25">
        <f t="shared" si="8"/>
        <v>4.51965749</v>
      </c>
      <c r="AC3" s="25">
        <f t="shared" si="9"/>
        <v>22.1255704</v>
      </c>
      <c r="AD3" s="26">
        <f>AVERAGE(Mass!S8:S10)</f>
        <v>85.37581545</v>
      </c>
      <c r="AE3" s="27">
        <f t="shared" si="10"/>
        <v>14.39670228</v>
      </c>
      <c r="AF3" s="28">
        <f>AVERAGE(Mass!L8:L10)</f>
        <v>0.1658888889</v>
      </c>
      <c r="AG3" s="28">
        <v>2.034777777777778</v>
      </c>
      <c r="AH3" s="15" t="s">
        <v>42</v>
      </c>
      <c r="AI3" s="29">
        <v>45404.0</v>
      </c>
    </row>
    <row r="4">
      <c r="A4" s="14" t="s">
        <v>44</v>
      </c>
      <c r="B4" s="15" t="s">
        <v>36</v>
      </c>
      <c r="C4" s="15" t="s">
        <v>37</v>
      </c>
      <c r="D4" s="15" t="s">
        <v>38</v>
      </c>
      <c r="E4" s="15" t="s">
        <v>39</v>
      </c>
      <c r="F4" s="15" t="s">
        <v>40</v>
      </c>
      <c r="G4" s="15">
        <v>36.13</v>
      </c>
      <c r="H4" s="16">
        <v>8108.06</v>
      </c>
      <c r="I4" s="17">
        <v>2117.3</v>
      </c>
      <c r="J4" s="30">
        <v>1.4334785865E7</v>
      </c>
      <c r="K4" s="19"/>
      <c r="L4" s="19"/>
      <c r="M4" s="19">
        <v>2031.368</v>
      </c>
      <c r="N4" s="20">
        <f>Cells!J5</f>
        <v>28.51866667</v>
      </c>
      <c r="O4" s="19" t="b">
        <v>1</v>
      </c>
      <c r="P4" s="20">
        <f t="shared" si="1"/>
        <v>8108.06</v>
      </c>
      <c r="Q4" s="19">
        <v>156.555</v>
      </c>
      <c r="R4" s="19">
        <v>229.426</v>
      </c>
      <c r="S4" s="19">
        <f t="shared" si="2"/>
        <v>28209.76428</v>
      </c>
      <c r="T4" s="19">
        <f t="shared" si="3"/>
        <v>8.854131615</v>
      </c>
      <c r="U4" s="19" t="s">
        <v>41</v>
      </c>
      <c r="V4" s="21">
        <f>Cells!H13</f>
        <v>28.561</v>
      </c>
      <c r="W4" s="22">
        <f>Cells!I13</f>
        <v>16.162</v>
      </c>
      <c r="X4" s="23">
        <f t="shared" si="4"/>
        <v>461.602882</v>
      </c>
      <c r="Y4" s="24">
        <f t="shared" si="5"/>
        <v>13164.29872</v>
      </c>
      <c r="Z4" s="24">
        <f t="shared" si="6"/>
        <v>408808979.8</v>
      </c>
      <c r="AA4" s="25">
        <f t="shared" si="7"/>
        <v>76242153.79</v>
      </c>
      <c r="AB4" s="25">
        <f t="shared" si="8"/>
        <v>5.361980997</v>
      </c>
      <c r="AC4" s="25">
        <f t="shared" si="9"/>
        <v>18.64982365</v>
      </c>
      <c r="AD4" s="26">
        <f>AVERAGE(Mass!S8:S10)</f>
        <v>85.37581545</v>
      </c>
      <c r="AE4" s="27">
        <f t="shared" si="10"/>
        <v>11.57247066</v>
      </c>
      <c r="AF4" s="28">
        <f>AVERAGE(Mass!L8:L10)</f>
        <v>0.1658888889</v>
      </c>
      <c r="AG4" s="28">
        <v>2.034777777777778</v>
      </c>
      <c r="AH4" s="15" t="s">
        <v>42</v>
      </c>
      <c r="AI4" s="29">
        <v>45404.0</v>
      </c>
    </row>
    <row r="5">
      <c r="A5" s="14" t="s">
        <v>45</v>
      </c>
      <c r="B5" s="15" t="s">
        <v>36</v>
      </c>
      <c r="C5" s="15" t="s">
        <v>37</v>
      </c>
      <c r="D5" s="15" t="s">
        <v>38</v>
      </c>
      <c r="E5" s="15" t="s">
        <v>46</v>
      </c>
      <c r="F5" s="15" t="s">
        <v>40</v>
      </c>
      <c r="G5" s="31">
        <v>31.86</v>
      </c>
      <c r="H5" s="32">
        <v>8415.547</v>
      </c>
      <c r="I5" s="32">
        <v>1992.747</v>
      </c>
      <c r="J5" s="33">
        <v>1.5748061703E7</v>
      </c>
      <c r="K5" s="19"/>
      <c r="L5" s="19"/>
      <c r="M5" s="19">
        <v>2031.368</v>
      </c>
      <c r="N5" s="20">
        <f>Cells!J5</f>
        <v>28.51866667</v>
      </c>
      <c r="O5" s="19" t="b">
        <v>1</v>
      </c>
      <c r="P5" s="20">
        <f t="shared" si="1"/>
        <v>8415.547</v>
      </c>
      <c r="Q5" s="19">
        <v>156.555</v>
      </c>
      <c r="R5" s="19">
        <v>229.426</v>
      </c>
      <c r="S5" s="19">
        <f t="shared" si="2"/>
        <v>28209.76428</v>
      </c>
      <c r="T5" s="19">
        <f t="shared" si="3"/>
        <v>8.854131615</v>
      </c>
      <c r="U5" s="19" t="s">
        <v>41</v>
      </c>
      <c r="V5" s="32">
        <f>Cells!H17</f>
        <v>24.34433333</v>
      </c>
      <c r="W5" s="34">
        <f>Cells!I17</f>
        <v>13.19833333</v>
      </c>
      <c r="X5" s="23">
        <f t="shared" si="4"/>
        <v>321.3046261</v>
      </c>
      <c r="Y5" s="24">
        <f t="shared" si="5"/>
        <v>9163.179531</v>
      </c>
      <c r="Z5" s="24">
        <f t="shared" si="6"/>
        <v>449113722.4</v>
      </c>
      <c r="AA5" s="25">
        <f t="shared" si="7"/>
        <v>79133532.39</v>
      </c>
      <c r="AB5" s="25">
        <f t="shared" si="8"/>
        <v>5.675390808</v>
      </c>
      <c r="AC5" s="25">
        <f t="shared" si="9"/>
        <v>17.61993198</v>
      </c>
      <c r="AD5" s="26">
        <f>AVERAGE(Mass!S8:S10)</f>
        <v>85.37581545</v>
      </c>
      <c r="AE5" s="27">
        <f t="shared" si="10"/>
        <v>10.53392424</v>
      </c>
      <c r="AF5" s="28">
        <f>AVERAGE(Mass!L8:L10)</f>
        <v>0.1658888889</v>
      </c>
      <c r="AG5" s="28">
        <v>2.034777777777778</v>
      </c>
      <c r="AH5" s="15" t="s">
        <v>42</v>
      </c>
      <c r="AI5" s="29">
        <v>45404.0</v>
      </c>
    </row>
    <row r="6">
      <c r="A6" s="14" t="s">
        <v>47</v>
      </c>
      <c r="B6" s="15" t="s">
        <v>36</v>
      </c>
      <c r="C6" s="15" t="s">
        <v>37</v>
      </c>
      <c r="D6" s="15" t="s">
        <v>38</v>
      </c>
      <c r="E6" s="15" t="s">
        <v>46</v>
      </c>
      <c r="F6" s="15" t="s">
        <v>40</v>
      </c>
      <c r="G6" s="31">
        <v>31.86</v>
      </c>
      <c r="H6" s="32">
        <v>9008.941</v>
      </c>
      <c r="I6" s="32">
        <v>1990.047</v>
      </c>
      <c r="J6" s="33">
        <v>1.5422847222E7</v>
      </c>
      <c r="K6" s="19"/>
      <c r="L6" s="19"/>
      <c r="M6" s="19">
        <v>2031.368</v>
      </c>
      <c r="N6" s="20">
        <f>Cells!J5</f>
        <v>28.51866667</v>
      </c>
      <c r="O6" s="19" t="b">
        <v>1</v>
      </c>
      <c r="P6" s="20">
        <f t="shared" si="1"/>
        <v>9008.941</v>
      </c>
      <c r="Q6" s="19">
        <v>156.555</v>
      </c>
      <c r="R6" s="19">
        <v>229.426</v>
      </c>
      <c r="S6" s="19">
        <f t="shared" si="2"/>
        <v>28209.76428</v>
      </c>
      <c r="T6" s="19">
        <f t="shared" si="3"/>
        <v>8.854131615</v>
      </c>
      <c r="U6" s="19" t="s">
        <v>41</v>
      </c>
      <c r="V6" s="32">
        <f>Cells!H21</f>
        <v>25.82166667</v>
      </c>
      <c r="W6" s="32">
        <f>Cells!I21</f>
        <v>14.78966667</v>
      </c>
      <c r="X6" s="23">
        <f t="shared" si="4"/>
        <v>381.8938428</v>
      </c>
      <c r="Y6" s="24">
        <f t="shared" si="5"/>
        <v>10891.1032</v>
      </c>
      <c r="Z6" s="24">
        <f t="shared" si="6"/>
        <v>439839039</v>
      </c>
      <c r="AA6" s="25">
        <f t="shared" si="7"/>
        <v>84713367.34</v>
      </c>
      <c r="AB6" s="25">
        <f t="shared" si="8"/>
        <v>5.192085414</v>
      </c>
      <c r="AC6" s="25">
        <f t="shared" si="9"/>
        <v>19.26008377</v>
      </c>
      <c r="AD6" s="26">
        <f>AVERAGE(Mass!S8:S10)</f>
        <v>85.37581545</v>
      </c>
      <c r="AE6" s="27">
        <f t="shared" si="10"/>
        <v>10.75604825</v>
      </c>
      <c r="AF6" s="28">
        <f>AVERAGE(Mass!L8:L10)</f>
        <v>0.1658888889</v>
      </c>
      <c r="AG6" s="28">
        <v>2.034777777777778</v>
      </c>
      <c r="AH6" s="15" t="s">
        <v>42</v>
      </c>
      <c r="AI6" s="29">
        <v>45404.0</v>
      </c>
    </row>
    <row r="7">
      <c r="A7" s="14" t="s">
        <v>48</v>
      </c>
      <c r="B7" s="15" t="s">
        <v>36</v>
      </c>
      <c r="C7" s="15" t="s">
        <v>37</v>
      </c>
      <c r="D7" s="15" t="s">
        <v>38</v>
      </c>
      <c r="E7" s="15" t="s">
        <v>46</v>
      </c>
      <c r="F7" s="15" t="s">
        <v>40</v>
      </c>
      <c r="G7" s="31">
        <v>31.86</v>
      </c>
      <c r="H7" s="32">
        <v>8937.361</v>
      </c>
      <c r="I7" s="32">
        <v>2083.846</v>
      </c>
      <c r="J7" s="33">
        <v>1.474550758E7</v>
      </c>
      <c r="K7" s="19"/>
      <c r="L7" s="19"/>
      <c r="M7" s="19">
        <v>2031.368</v>
      </c>
      <c r="N7" s="20">
        <f>Cells!J5</f>
        <v>28.51866667</v>
      </c>
      <c r="O7" s="19" t="b">
        <v>1</v>
      </c>
      <c r="P7" s="20">
        <f t="shared" si="1"/>
        <v>8937.361</v>
      </c>
      <c r="Q7" s="19">
        <v>156.555</v>
      </c>
      <c r="R7" s="19">
        <v>229.426</v>
      </c>
      <c r="S7" s="19">
        <f t="shared" si="2"/>
        <v>28209.76428</v>
      </c>
      <c r="T7" s="19">
        <f t="shared" si="3"/>
        <v>8.854131615</v>
      </c>
      <c r="U7" s="19" t="s">
        <v>41</v>
      </c>
      <c r="V7" s="32">
        <f>Cells!H25</f>
        <v>19.357</v>
      </c>
      <c r="W7" s="32">
        <f>Cells!I25</f>
        <v>10.666</v>
      </c>
      <c r="X7" s="23">
        <f t="shared" si="4"/>
        <v>206.461762</v>
      </c>
      <c r="Y7" s="24">
        <f t="shared" si="5"/>
        <v>5888.01417</v>
      </c>
      <c r="Z7" s="24">
        <f t="shared" si="6"/>
        <v>420522215.5</v>
      </c>
      <c r="AA7" s="25">
        <f t="shared" si="7"/>
        <v>84040282.37</v>
      </c>
      <c r="AB7" s="25">
        <f t="shared" si="8"/>
        <v>5.003817261</v>
      </c>
      <c r="AC7" s="25">
        <f t="shared" si="9"/>
        <v>19.98474261</v>
      </c>
      <c r="AD7" s="26">
        <f>AVERAGE(Mass!S8:S10)</f>
        <v>85.37581545</v>
      </c>
      <c r="AE7" s="27">
        <f t="shared" si="10"/>
        <v>11.25013079</v>
      </c>
      <c r="AF7" s="28">
        <f>AVERAGE(Mass!L8:L10)</f>
        <v>0.1658888889</v>
      </c>
      <c r="AG7" s="28">
        <v>2.034777777777778</v>
      </c>
      <c r="AH7" s="15" t="s">
        <v>42</v>
      </c>
      <c r="AI7" s="29">
        <v>45404.0</v>
      </c>
    </row>
    <row r="8">
      <c r="A8" s="14" t="s">
        <v>49</v>
      </c>
      <c r="B8" s="15" t="s">
        <v>36</v>
      </c>
      <c r="C8" s="15" t="s">
        <v>37</v>
      </c>
      <c r="D8" s="15" t="s">
        <v>38</v>
      </c>
      <c r="E8" s="15" t="s">
        <v>50</v>
      </c>
      <c r="F8" s="15" t="s">
        <v>40</v>
      </c>
      <c r="G8" s="31">
        <v>68.62</v>
      </c>
      <c r="H8" s="32">
        <v>9860.651</v>
      </c>
      <c r="I8" s="32">
        <v>2316.359</v>
      </c>
      <c r="J8" s="35">
        <f>20031074.718+75160.457</f>
        <v>20106235.18</v>
      </c>
      <c r="K8" s="19"/>
      <c r="L8" s="19"/>
      <c r="M8" s="19">
        <v>2031.368</v>
      </c>
      <c r="N8" s="20">
        <f>Cells!J5</f>
        <v>28.51866667</v>
      </c>
      <c r="O8" s="19" t="b">
        <v>1</v>
      </c>
      <c r="P8" s="20">
        <f t="shared" si="1"/>
        <v>9860.651</v>
      </c>
      <c r="Q8" s="19">
        <v>156.555</v>
      </c>
      <c r="R8" s="19">
        <v>229.426</v>
      </c>
      <c r="S8" s="19">
        <f t="shared" si="2"/>
        <v>28209.76428</v>
      </c>
      <c r="T8" s="19">
        <f t="shared" si="3"/>
        <v>8.854131615</v>
      </c>
      <c r="U8" s="19" t="s">
        <v>41</v>
      </c>
      <c r="V8" s="32">
        <f>Cells!H29</f>
        <v>30.70166667</v>
      </c>
      <c r="W8" s="32">
        <f>Cells!I29</f>
        <v>14.93266667</v>
      </c>
      <c r="X8" s="23">
        <f t="shared" si="4"/>
        <v>458.4577544</v>
      </c>
      <c r="Y8" s="24">
        <f t="shared" si="5"/>
        <v>13074.60388</v>
      </c>
      <c r="Z8" s="24">
        <f t="shared" si="6"/>
        <v>573403018.9</v>
      </c>
      <c r="AA8" s="25">
        <f t="shared" si="7"/>
        <v>92722213.46</v>
      </c>
      <c r="AB8" s="25">
        <f t="shared" si="8"/>
        <v>6.184095456</v>
      </c>
      <c r="AC8" s="25">
        <f t="shared" si="9"/>
        <v>16.17051365</v>
      </c>
      <c r="AD8" s="26">
        <f>AVERAGE(Mass!S8:S10)</f>
        <v>85.37581545</v>
      </c>
      <c r="AE8" s="27">
        <f t="shared" si="10"/>
        <v>8.250619146</v>
      </c>
      <c r="AF8" s="28">
        <f>AVERAGE(Mass!L8:L10)</f>
        <v>0.1658888889</v>
      </c>
      <c r="AG8" s="28">
        <v>2.034777777777778</v>
      </c>
      <c r="AH8" s="15" t="s">
        <v>42</v>
      </c>
      <c r="AI8" s="29">
        <v>45404.0</v>
      </c>
    </row>
    <row r="9">
      <c r="A9" s="14" t="s">
        <v>51</v>
      </c>
      <c r="B9" s="15" t="s">
        <v>36</v>
      </c>
      <c r="C9" s="15" t="s">
        <v>37</v>
      </c>
      <c r="D9" s="15" t="s">
        <v>38</v>
      </c>
      <c r="E9" s="15" t="s">
        <v>50</v>
      </c>
      <c r="F9" s="15" t="s">
        <v>40</v>
      </c>
      <c r="G9" s="31">
        <v>68.62</v>
      </c>
      <c r="H9" s="32">
        <v>9955.83</v>
      </c>
      <c r="I9" s="32">
        <v>2429.641</v>
      </c>
      <c r="J9" s="35">
        <v>1.9910375041E7</v>
      </c>
      <c r="K9" s="19"/>
      <c r="L9" s="19"/>
      <c r="M9" s="19">
        <v>2031.368</v>
      </c>
      <c r="N9" s="20">
        <f>Cells!J5</f>
        <v>28.51866667</v>
      </c>
      <c r="O9" s="19" t="b">
        <v>1</v>
      </c>
      <c r="P9" s="20">
        <f t="shared" si="1"/>
        <v>9955.83</v>
      </c>
      <c r="Q9" s="19">
        <v>156.555</v>
      </c>
      <c r="R9" s="19">
        <v>229.426</v>
      </c>
      <c r="S9" s="19">
        <f t="shared" si="2"/>
        <v>28209.76428</v>
      </c>
      <c r="T9" s="19">
        <f t="shared" si="3"/>
        <v>8.854131615</v>
      </c>
      <c r="U9" s="19" t="s">
        <v>41</v>
      </c>
      <c r="V9" s="32">
        <f>Cells!H33</f>
        <v>27.322</v>
      </c>
      <c r="W9" s="32">
        <f>Cells!I33</f>
        <v>12.65266667</v>
      </c>
      <c r="X9" s="23">
        <f t="shared" si="4"/>
        <v>345.6961587</v>
      </c>
      <c r="Y9" s="24">
        <f t="shared" si="5"/>
        <v>9858.793517</v>
      </c>
      <c r="Z9" s="24">
        <f t="shared" si="6"/>
        <v>567817349</v>
      </c>
      <c r="AA9" s="25">
        <f t="shared" si="7"/>
        <v>93617205.84</v>
      </c>
      <c r="AB9" s="25">
        <f t="shared" si="8"/>
        <v>6.065309725</v>
      </c>
      <c r="AC9" s="25">
        <f t="shared" si="9"/>
        <v>16.4872042</v>
      </c>
      <c r="AD9" s="26">
        <f>AVERAGE(Mass!S8:S10)</f>
        <v>85.37581545</v>
      </c>
      <c r="AE9" s="27">
        <f t="shared" si="10"/>
        <v>8.331781222</v>
      </c>
      <c r="AF9" s="28">
        <f>AVERAGE(Mass!L8:L10)</f>
        <v>0.1658888889</v>
      </c>
      <c r="AG9" s="28">
        <v>2.034777777777778</v>
      </c>
      <c r="AH9" s="15" t="s">
        <v>42</v>
      </c>
      <c r="AI9" s="29">
        <v>45404.0</v>
      </c>
    </row>
    <row r="10">
      <c r="A10" s="36" t="s">
        <v>52</v>
      </c>
      <c r="B10" s="37" t="s">
        <v>36</v>
      </c>
      <c r="C10" s="15" t="s">
        <v>37</v>
      </c>
      <c r="D10" s="37" t="s">
        <v>38</v>
      </c>
      <c r="E10" s="37" t="s">
        <v>50</v>
      </c>
      <c r="F10" s="37" t="s">
        <v>40</v>
      </c>
      <c r="G10" s="38">
        <v>68.62</v>
      </c>
      <c r="H10" s="39">
        <v>8870.587</v>
      </c>
      <c r="I10" s="39">
        <v>3100.795</v>
      </c>
      <c r="J10" s="40">
        <v>2.092482989E7</v>
      </c>
      <c r="K10" s="41"/>
      <c r="L10" s="41"/>
      <c r="M10" s="41">
        <v>2031.368</v>
      </c>
      <c r="N10" s="42">
        <f>Cells!J5</f>
        <v>28.51866667</v>
      </c>
      <c r="O10" s="41" t="b">
        <v>1</v>
      </c>
      <c r="P10" s="42">
        <f t="shared" si="1"/>
        <v>8870.587</v>
      </c>
      <c r="Q10" s="41">
        <v>156.555</v>
      </c>
      <c r="R10" s="41">
        <v>229.426</v>
      </c>
      <c r="S10" s="41">
        <f t="shared" si="2"/>
        <v>28209.76428</v>
      </c>
      <c r="T10" s="41">
        <f t="shared" si="3"/>
        <v>8.854131615</v>
      </c>
      <c r="U10" s="41" t="s">
        <v>41</v>
      </c>
      <c r="V10" s="39">
        <f>Cells!H37</f>
        <v>30.883</v>
      </c>
      <c r="W10" s="39">
        <f>Cells!I37</f>
        <v>18.41466667</v>
      </c>
      <c r="X10" s="43">
        <f t="shared" si="4"/>
        <v>568.7001507</v>
      </c>
      <c r="Y10" s="44">
        <f t="shared" si="5"/>
        <v>16218.57003</v>
      </c>
      <c r="Z10" s="44">
        <f t="shared" si="6"/>
        <v>596748248.7</v>
      </c>
      <c r="AA10" s="45">
        <f t="shared" si="7"/>
        <v>83412389.43</v>
      </c>
      <c r="AB10" s="45">
        <f t="shared" si="8"/>
        <v>7.154191994</v>
      </c>
      <c r="AC10" s="45">
        <f t="shared" si="9"/>
        <v>13.97781889</v>
      </c>
      <c r="AD10" s="46">
        <f>AVERAGE(Mass!S8:S10)</f>
        <v>85.37581545</v>
      </c>
      <c r="AE10" s="47">
        <f t="shared" si="10"/>
        <v>7.927848865</v>
      </c>
      <c r="AF10" s="48">
        <f>AVERAGE(Mass!L8:L10)</f>
        <v>0.1658888889</v>
      </c>
      <c r="AG10" s="48">
        <v>2.034777777777778</v>
      </c>
      <c r="AH10" s="37" t="s">
        <v>42</v>
      </c>
      <c r="AI10" s="49">
        <v>45404.0</v>
      </c>
    </row>
    <row r="11">
      <c r="A11" s="14" t="s">
        <v>53</v>
      </c>
      <c r="B11" s="15" t="s">
        <v>54</v>
      </c>
      <c r="C11" s="15" t="s">
        <v>55</v>
      </c>
      <c r="D11" s="15" t="s">
        <v>56</v>
      </c>
      <c r="E11" s="15" t="s">
        <v>39</v>
      </c>
      <c r="F11" s="15" t="s">
        <v>40</v>
      </c>
      <c r="G11" s="15">
        <v>31.08</v>
      </c>
      <c r="H11" s="16">
        <v>7082.527</v>
      </c>
      <c r="I11" s="50">
        <v>2002.7</v>
      </c>
      <c r="J11" s="35">
        <v>1.1199538932E7</v>
      </c>
      <c r="K11" s="19"/>
      <c r="L11" s="19"/>
      <c r="M11" s="19">
        <v>2595.057</v>
      </c>
      <c r="N11" s="23">
        <f>Cells!J41</f>
        <v>38.725</v>
      </c>
      <c r="O11" s="19" t="b">
        <v>1</v>
      </c>
      <c r="P11" s="20">
        <f t="shared" si="1"/>
        <v>7082.527</v>
      </c>
      <c r="Q11" s="19">
        <v>157.919</v>
      </c>
      <c r="R11" s="19">
        <v>244.962</v>
      </c>
      <c r="S11" s="19">
        <f t="shared" si="2"/>
        <v>30382.46357</v>
      </c>
      <c r="T11" s="19">
        <f t="shared" si="3"/>
        <v>10.59371249</v>
      </c>
      <c r="U11" s="19" t="s">
        <v>41</v>
      </c>
      <c r="V11" s="23">
        <f>Cells!H41</f>
        <v>33.17033333</v>
      </c>
      <c r="W11" s="23">
        <f>Cells!I41</f>
        <v>18.219</v>
      </c>
      <c r="X11" s="23">
        <f t="shared" si="4"/>
        <v>604.330303</v>
      </c>
      <c r="Y11" s="24">
        <f t="shared" si="5"/>
        <v>23402.69098</v>
      </c>
      <c r="Z11" s="24">
        <f t="shared" si="6"/>
        <v>433702145.1</v>
      </c>
      <c r="AA11" s="25">
        <f t="shared" si="7"/>
        <v>71728206.18</v>
      </c>
      <c r="AB11" s="25">
        <f t="shared" si="8"/>
        <v>6.046465794</v>
      </c>
      <c r="AC11" s="25">
        <f t="shared" si="9"/>
        <v>16.5385869</v>
      </c>
      <c r="AD11" s="26">
        <f>AVERAGE(Mass!S18:S20)</f>
        <v>77.41391326</v>
      </c>
      <c r="AE11" s="27">
        <f t="shared" si="10"/>
        <v>9.365464911</v>
      </c>
      <c r="AF11" s="28">
        <f>AVERAGE(Mass!L18:L20)</f>
        <v>0.1048888889</v>
      </c>
      <c r="AG11" s="28">
        <f>AVERAGE(Mass!K18:K20)</f>
        <v>1.380355556</v>
      </c>
      <c r="AH11" s="15" t="s">
        <v>42</v>
      </c>
      <c r="AI11" s="29">
        <v>45404.0</v>
      </c>
    </row>
    <row r="12">
      <c r="A12" s="14" t="s">
        <v>57</v>
      </c>
      <c r="B12" s="15" t="s">
        <v>54</v>
      </c>
      <c r="C12" s="15" t="s">
        <v>55</v>
      </c>
      <c r="D12" s="15" t="s">
        <v>56</v>
      </c>
      <c r="E12" s="15" t="s">
        <v>39</v>
      </c>
      <c r="F12" s="15" t="s">
        <v>40</v>
      </c>
      <c r="G12" s="15">
        <v>31.08</v>
      </c>
      <c r="H12" s="16">
        <v>8259.054</v>
      </c>
      <c r="I12" s="50">
        <v>2418.047</v>
      </c>
      <c r="J12" s="51">
        <v>1.6721847935E7</v>
      </c>
      <c r="K12" s="19"/>
      <c r="L12" s="19"/>
      <c r="M12" s="19">
        <v>2595.057</v>
      </c>
      <c r="N12" s="23">
        <f>Cells!J41</f>
        <v>38.725</v>
      </c>
      <c r="O12" s="19" t="b">
        <v>1</v>
      </c>
      <c r="P12" s="20">
        <f t="shared" si="1"/>
        <v>8259.054</v>
      </c>
      <c r="Q12" s="19">
        <v>157.919</v>
      </c>
      <c r="R12" s="19">
        <v>244.962</v>
      </c>
      <c r="S12" s="19">
        <f t="shared" si="2"/>
        <v>30382.46357</v>
      </c>
      <c r="T12" s="19">
        <f t="shared" si="3"/>
        <v>10.59371249</v>
      </c>
      <c r="U12" s="19" t="s">
        <v>41</v>
      </c>
      <c r="V12" s="23">
        <f>Cells!H45</f>
        <v>33.98466667</v>
      </c>
      <c r="W12" s="23">
        <f>Cells!I45</f>
        <v>17.15</v>
      </c>
      <c r="X12" s="23">
        <f t="shared" si="4"/>
        <v>582.8370333</v>
      </c>
      <c r="Y12" s="24">
        <f t="shared" si="5"/>
        <v>22570.36412</v>
      </c>
      <c r="Z12" s="24">
        <f t="shared" si="6"/>
        <v>647553561.3</v>
      </c>
      <c r="AA12" s="25">
        <f t="shared" si="7"/>
        <v>83643469.08</v>
      </c>
      <c r="AB12" s="25">
        <f t="shared" si="8"/>
        <v>7.741830515</v>
      </c>
      <c r="AC12" s="25">
        <f t="shared" si="9"/>
        <v>12.9168418</v>
      </c>
      <c r="AD12" s="26">
        <f>AVERAGE(Mass!S18:S20)</f>
        <v>77.41391326</v>
      </c>
      <c r="AE12" s="27">
        <f t="shared" si="10"/>
        <v>6.272565646</v>
      </c>
      <c r="AF12" s="28">
        <f>AVERAGE(Mass!L18:L20)</f>
        <v>0.1048888889</v>
      </c>
      <c r="AG12" s="28">
        <v>1.3803555555555558</v>
      </c>
      <c r="AH12" s="15" t="s">
        <v>42</v>
      </c>
      <c r="AI12" s="29">
        <v>45404.0</v>
      </c>
    </row>
    <row r="13">
      <c r="A13" s="14" t="s">
        <v>58</v>
      </c>
      <c r="B13" s="15" t="s">
        <v>54</v>
      </c>
      <c r="C13" s="15" t="s">
        <v>55</v>
      </c>
      <c r="D13" s="15" t="s">
        <v>56</v>
      </c>
      <c r="E13" s="15" t="s">
        <v>39</v>
      </c>
      <c r="F13" s="15" t="s">
        <v>40</v>
      </c>
      <c r="G13" s="15">
        <v>31.08</v>
      </c>
      <c r="H13" s="16">
        <v>8867.916</v>
      </c>
      <c r="I13" s="50">
        <v>2597.929</v>
      </c>
      <c r="J13" s="51">
        <v>1.86994928E7</v>
      </c>
      <c r="K13" s="19"/>
      <c r="L13" s="19"/>
      <c r="M13" s="19">
        <v>2595.057</v>
      </c>
      <c r="N13" s="23">
        <f>Cells!J41</f>
        <v>38.725</v>
      </c>
      <c r="O13" s="19" t="b">
        <v>1</v>
      </c>
      <c r="P13" s="20">
        <f t="shared" si="1"/>
        <v>8867.916</v>
      </c>
      <c r="Q13" s="19">
        <v>157.919</v>
      </c>
      <c r="R13" s="19">
        <v>244.962</v>
      </c>
      <c r="S13" s="19">
        <f t="shared" si="2"/>
        <v>30382.46357</v>
      </c>
      <c r="T13" s="19">
        <f t="shared" si="3"/>
        <v>10.59371249</v>
      </c>
      <c r="U13" s="19" t="s">
        <v>41</v>
      </c>
      <c r="V13" s="23">
        <f>Cells!H49</f>
        <v>28.39833333</v>
      </c>
      <c r="W13" s="23">
        <f>Cells!I49</f>
        <v>15.967</v>
      </c>
      <c r="X13" s="23">
        <f t="shared" si="4"/>
        <v>453.4361883</v>
      </c>
      <c r="Y13" s="24">
        <f t="shared" si="5"/>
        <v>17559.31639</v>
      </c>
      <c r="Z13" s="24">
        <f t="shared" si="6"/>
        <v>724137858.7</v>
      </c>
      <c r="AA13" s="25">
        <f t="shared" si="7"/>
        <v>89809711.59</v>
      </c>
      <c r="AB13" s="25">
        <f t="shared" si="8"/>
        <v>8.063023985</v>
      </c>
      <c r="AC13" s="25">
        <f t="shared" si="9"/>
        <v>12.40229474</v>
      </c>
      <c r="AD13" s="26">
        <f>AVERAGE(Mass!S18:S20)</f>
        <v>77.41391326</v>
      </c>
      <c r="AE13" s="27">
        <f t="shared" si="10"/>
        <v>5.609183629</v>
      </c>
      <c r="AF13" s="28">
        <f>AVERAGE(Mass!L18:L20)</f>
        <v>0.1048888889</v>
      </c>
      <c r="AG13" s="28">
        <v>1.3803555555555558</v>
      </c>
      <c r="AH13" s="15" t="s">
        <v>42</v>
      </c>
      <c r="AI13" s="29">
        <v>45404.0</v>
      </c>
    </row>
    <row r="14">
      <c r="A14" s="14" t="s">
        <v>59</v>
      </c>
      <c r="B14" s="15" t="s">
        <v>54</v>
      </c>
      <c r="C14" s="15" t="s">
        <v>55</v>
      </c>
      <c r="D14" s="15" t="s">
        <v>56</v>
      </c>
      <c r="E14" s="15" t="s">
        <v>46</v>
      </c>
      <c r="F14" s="15" t="s">
        <v>40</v>
      </c>
      <c r="G14" s="31">
        <v>29.58</v>
      </c>
      <c r="H14" s="32">
        <v>7804.538</v>
      </c>
      <c r="I14" s="32">
        <v>2176.957</v>
      </c>
      <c r="J14" s="51">
        <v>1.4717431818E7</v>
      </c>
      <c r="K14" s="19"/>
      <c r="L14" s="19"/>
      <c r="M14" s="19">
        <v>2595.057</v>
      </c>
      <c r="N14" s="23">
        <f>Cells!J41</f>
        <v>38.725</v>
      </c>
      <c r="O14" s="19" t="b">
        <v>1</v>
      </c>
      <c r="P14" s="20">
        <f t="shared" si="1"/>
        <v>7804.538</v>
      </c>
      <c r="Q14" s="19">
        <v>157.919</v>
      </c>
      <c r="R14" s="19">
        <v>244.962</v>
      </c>
      <c r="S14" s="19">
        <f t="shared" si="2"/>
        <v>30382.46357</v>
      </c>
      <c r="T14" s="19">
        <f t="shared" si="3"/>
        <v>10.59371249</v>
      </c>
      <c r="U14" s="19" t="s">
        <v>41</v>
      </c>
      <c r="V14" s="32">
        <f>Cells!H53</f>
        <v>36.868</v>
      </c>
      <c r="W14" s="32">
        <f>Cells!I53</f>
        <v>19.61633333</v>
      </c>
      <c r="X14" s="23">
        <f t="shared" si="4"/>
        <v>723.2149773</v>
      </c>
      <c r="Y14" s="24">
        <f t="shared" si="5"/>
        <v>28006.5</v>
      </c>
      <c r="Z14" s="24">
        <f t="shared" si="6"/>
        <v>569932547.2</v>
      </c>
      <c r="AA14" s="25">
        <f t="shared" si="7"/>
        <v>79040363.81</v>
      </c>
      <c r="AB14" s="25">
        <f t="shared" si="8"/>
        <v>7.210651871</v>
      </c>
      <c r="AC14" s="25">
        <f t="shared" si="9"/>
        <v>13.86837165</v>
      </c>
      <c r="AD14" s="26">
        <f>AVERAGE(Mass!S18:S20)</f>
        <v>77.41391326</v>
      </c>
      <c r="AE14" s="27">
        <f t="shared" si="10"/>
        <v>7.126847278</v>
      </c>
      <c r="AF14" s="28">
        <f>AVERAGE(Mass!L18:L20)</f>
        <v>0.1048888889</v>
      </c>
      <c r="AG14" s="28">
        <v>1.3803555555555558</v>
      </c>
      <c r="AH14" s="15" t="s">
        <v>42</v>
      </c>
      <c r="AI14" s="29">
        <v>45404.0</v>
      </c>
    </row>
    <row r="15">
      <c r="A15" s="14" t="s">
        <v>60</v>
      </c>
      <c r="B15" s="15" t="s">
        <v>54</v>
      </c>
      <c r="C15" s="15" t="s">
        <v>55</v>
      </c>
      <c r="D15" s="15" t="s">
        <v>56</v>
      </c>
      <c r="E15" s="15" t="s">
        <v>46</v>
      </c>
      <c r="F15" s="15" t="s">
        <v>40</v>
      </c>
      <c r="G15" s="31">
        <v>29.58</v>
      </c>
      <c r="H15" s="32">
        <v>7358.221</v>
      </c>
      <c r="I15" s="32">
        <v>2391.928</v>
      </c>
      <c r="J15" s="51">
        <v>1.556137609E7</v>
      </c>
      <c r="K15" s="15"/>
      <c r="L15" s="15"/>
      <c r="M15" s="19">
        <v>2595.057</v>
      </c>
      <c r="N15" s="31">
        <v>38.725</v>
      </c>
      <c r="O15" s="19" t="b">
        <v>1</v>
      </c>
      <c r="P15" s="20">
        <f t="shared" si="1"/>
        <v>7358.221</v>
      </c>
      <c r="Q15" s="19">
        <v>157.919</v>
      </c>
      <c r="R15" s="19">
        <v>244.962</v>
      </c>
      <c r="S15" s="19">
        <f t="shared" si="2"/>
        <v>30382.46357</v>
      </c>
      <c r="T15" s="19">
        <f t="shared" si="3"/>
        <v>10.59371249</v>
      </c>
      <c r="U15" s="19" t="s">
        <v>41</v>
      </c>
      <c r="V15" s="32">
        <f>Cells!H57</f>
        <v>28.17033333</v>
      </c>
      <c r="W15" s="32">
        <f>Cells!I57</f>
        <v>15.14966667</v>
      </c>
      <c r="X15" s="23">
        <f t="shared" si="4"/>
        <v>426.7711599</v>
      </c>
      <c r="Y15" s="24">
        <f t="shared" si="5"/>
        <v>16526.71317</v>
      </c>
      <c r="Z15" s="24">
        <f t="shared" si="6"/>
        <v>602614289.1</v>
      </c>
      <c r="AA15" s="25">
        <f t="shared" si="7"/>
        <v>74520293.81</v>
      </c>
      <c r="AB15" s="25">
        <f t="shared" si="8"/>
        <v>8.086579618</v>
      </c>
      <c r="AC15" s="25">
        <f t="shared" si="9"/>
        <v>12.36616774</v>
      </c>
      <c r="AD15" s="26">
        <f>AVERAGE(Mass!S18:S20)</f>
        <v>77.41391326</v>
      </c>
      <c r="AE15" s="27">
        <f t="shared" si="10"/>
        <v>6.740335063</v>
      </c>
      <c r="AF15" s="28">
        <f>AVERAGE(Mass!L18:L20)</f>
        <v>0.1048888889</v>
      </c>
      <c r="AG15" s="28">
        <v>1.3803555555555558</v>
      </c>
      <c r="AH15" s="15" t="s">
        <v>42</v>
      </c>
      <c r="AI15" s="29">
        <v>45404.0</v>
      </c>
    </row>
    <row r="16">
      <c r="A16" s="14" t="s">
        <v>61</v>
      </c>
      <c r="B16" s="15" t="s">
        <v>54</v>
      </c>
      <c r="C16" s="15" t="s">
        <v>55</v>
      </c>
      <c r="D16" s="15" t="s">
        <v>56</v>
      </c>
      <c r="E16" s="15" t="s">
        <v>46</v>
      </c>
      <c r="F16" s="15" t="s">
        <v>40</v>
      </c>
      <c r="G16" s="31">
        <v>29.58</v>
      </c>
      <c r="H16" s="32">
        <v>6831.313</v>
      </c>
      <c r="I16" s="32">
        <v>2260.898</v>
      </c>
      <c r="J16" s="51">
        <v>1.3813930595E7</v>
      </c>
      <c r="K16" s="15"/>
      <c r="L16" s="15"/>
      <c r="M16" s="19">
        <v>2595.057</v>
      </c>
      <c r="N16" s="31">
        <v>38.725</v>
      </c>
      <c r="O16" s="19" t="b">
        <v>1</v>
      </c>
      <c r="P16" s="20">
        <f t="shared" si="1"/>
        <v>6831.313</v>
      </c>
      <c r="Q16" s="19">
        <v>157.919</v>
      </c>
      <c r="R16" s="19">
        <v>244.962</v>
      </c>
      <c r="S16" s="19">
        <f t="shared" si="2"/>
        <v>30382.46357</v>
      </c>
      <c r="T16" s="19">
        <f t="shared" si="3"/>
        <v>10.59371249</v>
      </c>
      <c r="U16" s="19" t="s">
        <v>41</v>
      </c>
      <c r="V16" s="32">
        <f>Cells!H61</f>
        <v>25.48366667</v>
      </c>
      <c r="W16" s="32">
        <f>Cells!I61</f>
        <v>13.92633333</v>
      </c>
      <c r="X16" s="23">
        <f t="shared" si="4"/>
        <v>354.8940366</v>
      </c>
      <c r="Y16" s="24">
        <f t="shared" si="5"/>
        <v>13743.27157</v>
      </c>
      <c r="Z16" s="24">
        <f t="shared" si="6"/>
        <v>534944462.3</v>
      </c>
      <c r="AA16" s="25">
        <f t="shared" si="7"/>
        <v>69184039.44</v>
      </c>
      <c r="AB16" s="25">
        <f t="shared" si="8"/>
        <v>7.732194688</v>
      </c>
      <c r="AC16" s="25">
        <f t="shared" si="9"/>
        <v>12.93293871</v>
      </c>
      <c r="AD16" s="26">
        <f>AVERAGE(Mass!S18:S20)</f>
        <v>77.41391326</v>
      </c>
      <c r="AE16" s="27">
        <f t="shared" si="10"/>
        <v>7.592979288</v>
      </c>
      <c r="AF16" s="28">
        <f>AVERAGE(Mass!L18:L20)</f>
        <v>0.1048888889</v>
      </c>
      <c r="AG16" s="28">
        <v>1.3803555555555558</v>
      </c>
      <c r="AH16" s="15" t="s">
        <v>42</v>
      </c>
      <c r="AI16" s="29">
        <v>45404.0</v>
      </c>
    </row>
    <row r="17">
      <c r="A17" s="14" t="s">
        <v>62</v>
      </c>
      <c r="B17" s="15" t="s">
        <v>54</v>
      </c>
      <c r="C17" s="15" t="s">
        <v>55</v>
      </c>
      <c r="D17" s="15" t="s">
        <v>56</v>
      </c>
      <c r="E17" s="15" t="s">
        <v>50</v>
      </c>
      <c r="F17" s="15" t="s">
        <v>40</v>
      </c>
      <c r="G17" s="31">
        <v>42.55</v>
      </c>
      <c r="H17" s="32">
        <v>5183.963</v>
      </c>
      <c r="I17" s="32">
        <v>2868.861</v>
      </c>
      <c r="J17" s="35">
        <v>1.3023920291E7</v>
      </c>
      <c r="K17" s="15"/>
      <c r="L17" s="15"/>
      <c r="M17" s="19">
        <v>2595.057</v>
      </c>
      <c r="N17" s="31">
        <v>38.725</v>
      </c>
      <c r="O17" s="19" t="b">
        <v>1</v>
      </c>
      <c r="P17" s="20">
        <f t="shared" si="1"/>
        <v>5183.963</v>
      </c>
      <c r="Q17" s="19">
        <v>157.919</v>
      </c>
      <c r="R17" s="19">
        <v>244.962</v>
      </c>
      <c r="S17" s="19">
        <f t="shared" si="2"/>
        <v>30382.46357</v>
      </c>
      <c r="T17" s="19">
        <f t="shared" si="3"/>
        <v>10.59371249</v>
      </c>
      <c r="U17" s="19" t="s">
        <v>41</v>
      </c>
      <c r="V17" s="32">
        <f>Cells!H65</f>
        <v>29.721</v>
      </c>
      <c r="W17" s="32">
        <f>Cells!I65</f>
        <v>17.45933333</v>
      </c>
      <c r="X17" s="23">
        <f t="shared" si="4"/>
        <v>518.908846</v>
      </c>
      <c r="Y17" s="24">
        <f t="shared" si="5"/>
        <v>20094.74506</v>
      </c>
      <c r="Z17" s="24">
        <f t="shared" si="6"/>
        <v>504351313.3</v>
      </c>
      <c r="AA17" s="25">
        <f t="shared" si="7"/>
        <v>52500522.32</v>
      </c>
      <c r="AB17" s="25">
        <f t="shared" si="8"/>
        <v>9.606596105</v>
      </c>
      <c r="AC17" s="25">
        <f t="shared" si="9"/>
        <v>10.40951435</v>
      </c>
      <c r="AD17" s="26">
        <f>AVERAGE(Mass!S18:S20)</f>
        <v>77.41391326</v>
      </c>
      <c r="AE17" s="27">
        <f t="shared" si="10"/>
        <v>8.053557343</v>
      </c>
      <c r="AF17" s="28">
        <f>AVERAGE(Mass!L18:L20)</f>
        <v>0.1048888889</v>
      </c>
      <c r="AG17" s="28">
        <v>1.3803555555555558</v>
      </c>
      <c r="AH17" s="15" t="s">
        <v>42</v>
      </c>
      <c r="AI17" s="29">
        <v>45404.0</v>
      </c>
    </row>
    <row r="18">
      <c r="A18" s="14" t="s">
        <v>63</v>
      </c>
      <c r="B18" s="15" t="s">
        <v>54</v>
      </c>
      <c r="C18" s="15" t="s">
        <v>55</v>
      </c>
      <c r="D18" s="15" t="s">
        <v>56</v>
      </c>
      <c r="E18" s="15" t="s">
        <v>50</v>
      </c>
      <c r="F18" s="15" t="s">
        <v>40</v>
      </c>
      <c r="G18" s="31">
        <v>42.55</v>
      </c>
      <c r="H18" s="32">
        <v>6967.038</v>
      </c>
      <c r="I18" s="32">
        <v>2088.523</v>
      </c>
      <c r="J18" s="35">
        <v>1.351915681E7</v>
      </c>
      <c r="K18" s="15"/>
      <c r="L18" s="15"/>
      <c r="M18" s="19">
        <v>2595.057</v>
      </c>
      <c r="N18" s="31">
        <v>38.725</v>
      </c>
      <c r="O18" s="19" t="b">
        <v>1</v>
      </c>
      <c r="P18" s="20">
        <f t="shared" si="1"/>
        <v>6967.038</v>
      </c>
      <c r="Q18" s="19">
        <v>157.919</v>
      </c>
      <c r="R18" s="19">
        <v>244.962</v>
      </c>
      <c r="S18" s="19">
        <f t="shared" si="2"/>
        <v>30382.46357</v>
      </c>
      <c r="T18" s="19">
        <f t="shared" si="3"/>
        <v>10.59371249</v>
      </c>
      <c r="U18" s="19" t="s">
        <v>41</v>
      </c>
      <c r="V18" s="32">
        <f>Cells!H69</f>
        <v>31.946</v>
      </c>
      <c r="W18" s="32">
        <f>Cells!I69</f>
        <v>18.52866667</v>
      </c>
      <c r="X18" s="23">
        <f t="shared" si="4"/>
        <v>591.9167853</v>
      </c>
      <c r="Y18" s="24">
        <f t="shared" si="5"/>
        <v>22921.97751</v>
      </c>
      <c r="Z18" s="24">
        <f t="shared" si="6"/>
        <v>523529347.5</v>
      </c>
      <c r="AA18" s="25">
        <f t="shared" si="7"/>
        <v>70558592.73</v>
      </c>
      <c r="AB18" s="25">
        <f t="shared" si="8"/>
        <v>7.419781591</v>
      </c>
      <c r="AC18" s="25">
        <f t="shared" si="9"/>
        <v>13.47748566</v>
      </c>
      <c r="AD18" s="26">
        <f>AVERAGE(Mass!S18:S20)</f>
        <v>77.41391326</v>
      </c>
      <c r="AE18" s="27">
        <f t="shared" si="10"/>
        <v>7.758537782</v>
      </c>
      <c r="AF18" s="28">
        <f>AVERAGE(Mass!L18:L20)</f>
        <v>0.1048888889</v>
      </c>
      <c r="AG18" s="28">
        <v>1.3803555555555558</v>
      </c>
      <c r="AH18" s="15" t="s">
        <v>42</v>
      </c>
      <c r="AI18" s="29">
        <v>45404.0</v>
      </c>
    </row>
    <row r="19">
      <c r="A19" s="36" t="s">
        <v>64</v>
      </c>
      <c r="B19" s="37" t="s">
        <v>54</v>
      </c>
      <c r="C19" s="15" t="s">
        <v>55</v>
      </c>
      <c r="D19" s="37" t="s">
        <v>56</v>
      </c>
      <c r="E19" s="37" t="s">
        <v>50</v>
      </c>
      <c r="F19" s="37" t="s">
        <v>40</v>
      </c>
      <c r="G19" s="38">
        <v>42.55</v>
      </c>
      <c r="H19" s="39">
        <v>6314.068</v>
      </c>
      <c r="I19" s="39">
        <v>2137.767</v>
      </c>
      <c r="J19" s="40">
        <v>1.2836510104E7</v>
      </c>
      <c r="K19" s="37"/>
      <c r="L19" s="37"/>
      <c r="M19" s="37">
        <v>2595.057</v>
      </c>
      <c r="N19" s="37">
        <v>38.725</v>
      </c>
      <c r="O19" s="41" t="b">
        <v>1</v>
      </c>
      <c r="P19" s="42">
        <f t="shared" si="1"/>
        <v>6314.068</v>
      </c>
      <c r="Q19" s="41">
        <v>157.919</v>
      </c>
      <c r="R19" s="41">
        <v>244.962</v>
      </c>
      <c r="S19" s="41">
        <f t="shared" si="2"/>
        <v>30382.46357</v>
      </c>
      <c r="T19" s="41">
        <f t="shared" si="3"/>
        <v>10.59371249</v>
      </c>
      <c r="U19" s="41" t="s">
        <v>41</v>
      </c>
      <c r="V19" s="39">
        <f>Cells!H73</f>
        <v>31.70333333</v>
      </c>
      <c r="W19" s="39">
        <f>Cells!I73</f>
        <v>18.31</v>
      </c>
      <c r="X19" s="43">
        <f t="shared" si="4"/>
        <v>580.4880333</v>
      </c>
      <c r="Y19" s="44">
        <f t="shared" si="5"/>
        <v>22479.39909</v>
      </c>
      <c r="Z19" s="44">
        <f t="shared" si="6"/>
        <v>497093853.8</v>
      </c>
      <c r="AA19" s="45">
        <f t="shared" si="7"/>
        <v>63945646.99</v>
      </c>
      <c r="AB19" s="45">
        <f t="shared" si="8"/>
        <v>7.773693397</v>
      </c>
      <c r="AC19" s="45">
        <f t="shared" si="9"/>
        <v>12.86389814</v>
      </c>
      <c r="AD19" s="46">
        <f>AVERAGE(Mass!S18:S20)</f>
        <v>77.41391326</v>
      </c>
      <c r="AE19" s="47">
        <f t="shared" si="10"/>
        <v>8.171137485</v>
      </c>
      <c r="AF19" s="48">
        <f>AVERAGE(Mass!L18:L20)</f>
        <v>0.1048888889</v>
      </c>
      <c r="AG19" s="48">
        <v>1.3803555555555558</v>
      </c>
      <c r="AH19" s="37" t="s">
        <v>42</v>
      </c>
      <c r="AI19" s="49">
        <v>45404.0</v>
      </c>
    </row>
    <row r="20">
      <c r="A20" s="52" t="s">
        <v>65</v>
      </c>
      <c r="B20" s="53" t="s">
        <v>66</v>
      </c>
      <c r="C20" s="53" t="s">
        <v>66</v>
      </c>
      <c r="D20" s="53"/>
      <c r="E20" s="15" t="s">
        <v>39</v>
      </c>
      <c r="F20" s="15" t="s">
        <v>40</v>
      </c>
      <c r="G20" s="53">
        <v>25.7</v>
      </c>
      <c r="H20" s="54">
        <v>2400.482</v>
      </c>
      <c r="I20" s="54">
        <v>924.818</v>
      </c>
      <c r="J20" s="55">
        <v>1663355.844</v>
      </c>
      <c r="K20" s="56"/>
      <c r="L20" s="56"/>
      <c r="M20" s="15">
        <v>1126.028</v>
      </c>
      <c r="N20" s="21">
        <f>Cells!J77</f>
        <v>16.481</v>
      </c>
      <c r="O20" s="15" t="b">
        <v>1</v>
      </c>
      <c r="P20" s="20">
        <f t="shared" si="1"/>
        <v>2400.482</v>
      </c>
      <c r="Q20" s="15">
        <v>50.236</v>
      </c>
      <c r="R20" s="15">
        <v>99.888</v>
      </c>
      <c r="S20" s="19">
        <f t="shared" si="2"/>
        <v>3941.107224</v>
      </c>
      <c r="T20" s="19">
        <f t="shared" si="3"/>
        <v>11.27290565</v>
      </c>
      <c r="U20" s="15" t="s">
        <v>67</v>
      </c>
      <c r="V20" s="21">
        <f>Cells!H77</f>
        <v>56.906</v>
      </c>
      <c r="W20" s="21">
        <f>Cells!I77</f>
        <v>20.79</v>
      </c>
      <c r="X20" s="23">
        <f t="shared" si="4"/>
        <v>1183.07574</v>
      </c>
      <c r="Y20" s="24">
        <f t="shared" si="5"/>
        <v>19498.27127</v>
      </c>
      <c r="Z20" s="24">
        <f t="shared" si="6"/>
        <v>27413767.66</v>
      </c>
      <c r="AA20" s="25">
        <f t="shared" si="7"/>
        <v>3153518.984</v>
      </c>
      <c r="AB20" s="25">
        <f t="shared" si="8"/>
        <v>8.693072027</v>
      </c>
      <c r="AC20" s="25">
        <f t="shared" si="9"/>
        <v>11.50341326</v>
      </c>
      <c r="AD20" s="25">
        <f>AVERAGE(Mass!S27:S29)</f>
        <v>300.4437883</v>
      </c>
      <c r="AE20" s="27">
        <f t="shared" si="10"/>
        <v>10.18022295</v>
      </c>
      <c r="AF20" s="21">
        <f>AVERAGE(Mass!L27:L29)</f>
        <v>0.01693333333</v>
      </c>
      <c r="AG20" s="21">
        <f>AVERAGE(Mass!K27:K29)</f>
        <v>0.05146666667</v>
      </c>
      <c r="AH20" s="15" t="s">
        <v>42</v>
      </c>
      <c r="AI20" s="29">
        <v>45407.0</v>
      </c>
    </row>
    <row r="21">
      <c r="A21" s="52" t="s">
        <v>68</v>
      </c>
      <c r="B21" s="53" t="s">
        <v>66</v>
      </c>
      <c r="C21" s="53" t="s">
        <v>66</v>
      </c>
      <c r="D21" s="53"/>
      <c r="E21" s="15" t="s">
        <v>39</v>
      </c>
      <c r="F21" s="15" t="s">
        <v>40</v>
      </c>
      <c r="G21" s="53">
        <v>25.7</v>
      </c>
      <c r="H21" s="54">
        <v>2713.835</v>
      </c>
      <c r="I21" s="54">
        <v>986.895</v>
      </c>
      <c r="J21" s="55">
        <f>1996419.108+228311.681</f>
        <v>2224730.789</v>
      </c>
      <c r="K21" s="56"/>
      <c r="L21" s="56"/>
      <c r="M21" s="15">
        <v>1126.028</v>
      </c>
      <c r="N21" s="21">
        <f>Cells!J77</f>
        <v>16.481</v>
      </c>
      <c r="O21" s="15" t="b">
        <v>1</v>
      </c>
      <c r="P21" s="20">
        <f t="shared" si="1"/>
        <v>2713.835</v>
      </c>
      <c r="Q21" s="15">
        <v>50.236</v>
      </c>
      <c r="R21" s="15">
        <v>99.888</v>
      </c>
      <c r="S21" s="19">
        <f t="shared" si="2"/>
        <v>3941.107224</v>
      </c>
      <c r="T21" s="19">
        <f t="shared" si="3"/>
        <v>11.27290565</v>
      </c>
      <c r="U21" s="15" t="s">
        <v>67</v>
      </c>
      <c r="V21" s="21">
        <f>Cells!H81</f>
        <v>42.231</v>
      </c>
      <c r="W21" s="21">
        <f>Cells!I81</f>
        <v>23.237</v>
      </c>
      <c r="X21" s="23">
        <f t="shared" si="4"/>
        <v>981.321747</v>
      </c>
      <c r="Y21" s="24">
        <f t="shared" si="5"/>
        <v>16173.16371</v>
      </c>
      <c r="Z21" s="24">
        <f t="shared" si="6"/>
        <v>36665788.13</v>
      </c>
      <c r="AA21" s="25">
        <f t="shared" si="7"/>
        <v>3565171.575</v>
      </c>
      <c r="AB21" s="25">
        <f t="shared" si="8"/>
        <v>10.28443859</v>
      </c>
      <c r="AC21" s="25">
        <f t="shared" si="9"/>
        <v>9.723428177</v>
      </c>
      <c r="AD21" s="25">
        <f>AVERAGE(Mass!S27:S29)</f>
        <v>300.4437883</v>
      </c>
      <c r="AE21" s="27">
        <f t="shared" si="10"/>
        <v>7.611407824</v>
      </c>
      <c r="AF21" s="21">
        <f>AVERAGE(Mass!L27:L29)</f>
        <v>0.01693333333</v>
      </c>
      <c r="AG21" s="21">
        <v>0.05146666666666667</v>
      </c>
      <c r="AH21" s="15" t="s">
        <v>42</v>
      </c>
      <c r="AI21" s="29">
        <v>45407.0</v>
      </c>
    </row>
    <row r="22">
      <c r="A22" s="52" t="s">
        <v>69</v>
      </c>
      <c r="B22" s="53" t="s">
        <v>66</v>
      </c>
      <c r="C22" s="53" t="s">
        <v>66</v>
      </c>
      <c r="D22" s="53"/>
      <c r="E22" s="15" t="s">
        <v>39</v>
      </c>
      <c r="F22" s="15" t="s">
        <v>40</v>
      </c>
      <c r="G22" s="53">
        <v>25.7</v>
      </c>
      <c r="H22" s="54">
        <v>2577.921</v>
      </c>
      <c r="I22" s="54">
        <v>1106.245</v>
      </c>
      <c r="J22" s="25">
        <v>2016227.933</v>
      </c>
      <c r="K22" s="56"/>
      <c r="L22" s="56"/>
      <c r="M22" s="15">
        <v>1126.028</v>
      </c>
      <c r="N22" s="21">
        <f>Cells!J77</f>
        <v>16.481</v>
      </c>
      <c r="O22" s="15" t="b">
        <v>1</v>
      </c>
      <c r="P22" s="20">
        <f t="shared" si="1"/>
        <v>2577.921</v>
      </c>
      <c r="Q22" s="15">
        <v>50.236</v>
      </c>
      <c r="R22" s="15">
        <v>99.888</v>
      </c>
      <c r="S22" s="19">
        <f t="shared" si="2"/>
        <v>3941.107224</v>
      </c>
      <c r="T22" s="19">
        <f t="shared" si="3"/>
        <v>11.27290565</v>
      </c>
      <c r="U22" s="15" t="s">
        <v>67</v>
      </c>
      <c r="V22" s="21">
        <f>Cells!H85</f>
        <v>55.971</v>
      </c>
      <c r="W22" s="21">
        <f>Cells!I85</f>
        <v>24.85366667</v>
      </c>
      <c r="X22" s="23">
        <f t="shared" si="4"/>
        <v>1391.084577</v>
      </c>
      <c r="Y22" s="24">
        <f t="shared" si="5"/>
        <v>22926.46491</v>
      </c>
      <c r="Z22" s="24">
        <f t="shared" si="6"/>
        <v>33229452.56</v>
      </c>
      <c r="AA22" s="25">
        <f t="shared" si="7"/>
        <v>3386621.026</v>
      </c>
      <c r="AB22" s="25">
        <f t="shared" si="8"/>
        <v>9.811978463</v>
      </c>
      <c r="AC22" s="25">
        <f t="shared" si="9"/>
        <v>10.19162449</v>
      </c>
      <c r="AD22" s="25">
        <f>AVERAGE(Mass!S27:S29)</f>
        <v>300.4437883</v>
      </c>
      <c r="AE22" s="27">
        <f t="shared" si="10"/>
        <v>8.398521346</v>
      </c>
      <c r="AF22" s="21">
        <f>AVERAGE(Mass!L27:L29)</f>
        <v>0.01693333333</v>
      </c>
      <c r="AG22" s="21">
        <v>0.05146666666666667</v>
      </c>
      <c r="AH22" s="15" t="s">
        <v>42</v>
      </c>
      <c r="AI22" s="29">
        <v>45407.0</v>
      </c>
    </row>
    <row r="23">
      <c r="A23" s="52" t="s">
        <v>70</v>
      </c>
      <c r="B23" s="53" t="s">
        <v>66</v>
      </c>
      <c r="C23" s="53" t="s">
        <v>66</v>
      </c>
      <c r="D23" s="53"/>
      <c r="E23" s="15" t="s">
        <v>46</v>
      </c>
      <c r="F23" s="15" t="s">
        <v>40</v>
      </c>
      <c r="G23" s="53">
        <v>24.02</v>
      </c>
      <c r="H23" s="54">
        <v>2766.622</v>
      </c>
      <c r="I23" s="54">
        <v>1347.402</v>
      </c>
      <c r="J23" s="57">
        <v>2610305.337</v>
      </c>
      <c r="K23" s="58"/>
      <c r="L23" s="58"/>
      <c r="M23" s="15">
        <v>1126.028</v>
      </c>
      <c r="N23" s="32">
        <f>Cells!J77</f>
        <v>16.481</v>
      </c>
      <c r="O23" s="15" t="b">
        <v>1</v>
      </c>
      <c r="P23" s="20">
        <f t="shared" si="1"/>
        <v>2766.622</v>
      </c>
      <c r="Q23" s="15">
        <v>50.236</v>
      </c>
      <c r="R23" s="15">
        <v>99.888</v>
      </c>
      <c r="S23" s="19">
        <f t="shared" si="2"/>
        <v>3941.107224</v>
      </c>
      <c r="T23" s="19">
        <f t="shared" si="3"/>
        <v>11.27290565</v>
      </c>
      <c r="U23" s="15" t="s">
        <v>67</v>
      </c>
      <c r="V23" s="21">
        <f>Cells!H89</f>
        <v>53.50866667</v>
      </c>
      <c r="W23" s="21">
        <f>Cells!I89</f>
        <v>19.656</v>
      </c>
      <c r="X23" s="23">
        <f t="shared" si="4"/>
        <v>1051.766352</v>
      </c>
      <c r="Y23" s="24">
        <f t="shared" si="5"/>
        <v>17334.16125</v>
      </c>
      <c r="Z23" s="24">
        <f t="shared" si="6"/>
        <v>43020442.26</v>
      </c>
      <c r="AA23" s="25">
        <f t="shared" si="7"/>
        <v>3634517.984</v>
      </c>
      <c r="AB23" s="25">
        <f t="shared" si="8"/>
        <v>11.83662936</v>
      </c>
      <c r="AC23" s="25">
        <f t="shared" si="9"/>
        <v>8.448351046</v>
      </c>
      <c r="AD23" s="25">
        <f>AVERAGE(Mass!S27:S29)</f>
        <v>300.4437883</v>
      </c>
      <c r="AE23" s="27">
        <f t="shared" si="10"/>
        <v>6.487108268</v>
      </c>
      <c r="AF23" s="21">
        <f>AVERAGE(Mass!L27:L29)</f>
        <v>0.01693333333</v>
      </c>
      <c r="AG23" s="21">
        <v>0.05146666666666667</v>
      </c>
      <c r="AH23" s="15" t="s">
        <v>42</v>
      </c>
      <c r="AI23" s="29">
        <v>45407.0</v>
      </c>
    </row>
    <row r="24">
      <c r="A24" s="52" t="s">
        <v>71</v>
      </c>
      <c r="B24" s="53" t="s">
        <v>66</v>
      </c>
      <c r="C24" s="53" t="s">
        <v>66</v>
      </c>
      <c r="D24" s="53"/>
      <c r="E24" s="15" t="s">
        <v>46</v>
      </c>
      <c r="F24" s="15" t="s">
        <v>40</v>
      </c>
      <c r="G24" s="53">
        <v>24.02</v>
      </c>
      <c r="H24" s="54">
        <v>2397.091</v>
      </c>
      <c r="I24" s="54">
        <v>1077.188</v>
      </c>
      <c r="J24" s="57">
        <v>1875572.227</v>
      </c>
      <c r="K24" s="58"/>
      <c r="L24" s="58"/>
      <c r="M24" s="15">
        <v>1126.028</v>
      </c>
      <c r="N24" s="32">
        <f>Cells!J77</f>
        <v>16.481</v>
      </c>
      <c r="O24" s="15" t="b">
        <v>1</v>
      </c>
      <c r="P24" s="20">
        <f t="shared" si="1"/>
        <v>2397.091</v>
      </c>
      <c r="Q24" s="15">
        <v>50.236</v>
      </c>
      <c r="R24" s="15">
        <v>99.888</v>
      </c>
      <c r="S24" s="19">
        <f t="shared" si="2"/>
        <v>3941.107224</v>
      </c>
      <c r="T24" s="19">
        <f t="shared" si="3"/>
        <v>11.27290565</v>
      </c>
      <c r="U24" s="15" t="s">
        <v>67</v>
      </c>
      <c r="V24" s="21">
        <f>Cells!H93</f>
        <v>48.20933333</v>
      </c>
      <c r="W24" s="21">
        <f>Cells!I93</f>
        <v>19.20266667</v>
      </c>
      <c r="X24" s="23">
        <f t="shared" si="4"/>
        <v>925.7477582</v>
      </c>
      <c r="Y24" s="24">
        <f t="shared" si="5"/>
        <v>15257.2488</v>
      </c>
      <c r="Z24" s="24">
        <f t="shared" si="6"/>
        <v>30911305.87</v>
      </c>
      <c r="AA24" s="25">
        <f t="shared" si="7"/>
        <v>3149064.219</v>
      </c>
      <c r="AB24" s="25">
        <f t="shared" si="8"/>
        <v>9.816029056</v>
      </c>
      <c r="AC24" s="25">
        <f t="shared" si="9"/>
        <v>10.18741891</v>
      </c>
      <c r="AD24" s="25">
        <f>AVERAGE(Mass!S27:S29)</f>
        <v>300.4437883</v>
      </c>
      <c r="AE24" s="27">
        <f t="shared" si="10"/>
        <v>9.028355768</v>
      </c>
      <c r="AF24" s="21">
        <f>AVERAGE(Mass!L27:L29)</f>
        <v>0.01693333333</v>
      </c>
      <c r="AG24" s="21">
        <v>0.05146666666666667</v>
      </c>
      <c r="AH24" s="15" t="s">
        <v>42</v>
      </c>
      <c r="AI24" s="29">
        <v>45407.0</v>
      </c>
    </row>
    <row r="25">
      <c r="A25" s="52" t="s">
        <v>72</v>
      </c>
      <c r="B25" s="53" t="s">
        <v>66</v>
      </c>
      <c r="C25" s="53" t="s">
        <v>66</v>
      </c>
      <c r="D25" s="53"/>
      <c r="E25" s="15" t="s">
        <v>46</v>
      </c>
      <c r="F25" s="15" t="s">
        <v>40</v>
      </c>
      <c r="G25" s="53">
        <v>24.02</v>
      </c>
      <c r="H25" s="54">
        <v>3084.796</v>
      </c>
      <c r="I25" s="54">
        <v>1369.313</v>
      </c>
      <c r="J25" s="57">
        <v>2949541.086</v>
      </c>
      <c r="K25" s="58"/>
      <c r="L25" s="58"/>
      <c r="M25" s="15">
        <v>1126.028</v>
      </c>
      <c r="N25" s="32">
        <f>Cells!J77</f>
        <v>16.481</v>
      </c>
      <c r="O25" s="15" t="b">
        <v>1</v>
      </c>
      <c r="P25" s="20">
        <f t="shared" si="1"/>
        <v>3084.796</v>
      </c>
      <c r="Q25" s="15">
        <v>50.236</v>
      </c>
      <c r="R25" s="15">
        <v>99.888</v>
      </c>
      <c r="S25" s="19">
        <f t="shared" si="2"/>
        <v>3941.107224</v>
      </c>
      <c r="T25" s="19">
        <f t="shared" si="3"/>
        <v>11.27290565</v>
      </c>
      <c r="U25" s="15" t="s">
        <v>67</v>
      </c>
      <c r="V25" s="21">
        <f>Cells!H97</f>
        <v>43.03933333</v>
      </c>
      <c r="W25" s="21">
        <f>Cells!I97</f>
        <v>20.747</v>
      </c>
      <c r="X25" s="23">
        <f t="shared" si="4"/>
        <v>892.9370487</v>
      </c>
      <c r="Y25" s="24">
        <f t="shared" si="5"/>
        <v>14716.4955</v>
      </c>
      <c r="Z25" s="24">
        <f t="shared" si="6"/>
        <v>48611386.64</v>
      </c>
      <c r="AA25" s="25">
        <f t="shared" si="7"/>
        <v>4052503.934</v>
      </c>
      <c r="AB25" s="25">
        <f t="shared" si="8"/>
        <v>11.9953953</v>
      </c>
      <c r="AC25" s="25">
        <f t="shared" si="9"/>
        <v>8.336532269</v>
      </c>
      <c r="AD25" s="25">
        <f>AVERAGE(Mass!S27:S29)</f>
        <v>300.4437883</v>
      </c>
      <c r="AE25" s="27">
        <f t="shared" si="10"/>
        <v>5.741006089</v>
      </c>
      <c r="AF25" s="21">
        <f>AVERAGE(Mass!L27:L29)</f>
        <v>0.01693333333</v>
      </c>
      <c r="AG25" s="21">
        <v>0.05146666666666667</v>
      </c>
      <c r="AH25" s="15" t="s">
        <v>42</v>
      </c>
      <c r="AI25" s="29">
        <v>45407.0</v>
      </c>
    </row>
    <row r="26">
      <c r="A26" s="52" t="s">
        <v>73</v>
      </c>
      <c r="B26" s="53" t="s">
        <v>66</v>
      </c>
      <c r="C26" s="53" t="s">
        <v>66</v>
      </c>
      <c r="D26" s="53"/>
      <c r="E26" s="15" t="s">
        <v>50</v>
      </c>
      <c r="F26" s="15" t="s">
        <v>40</v>
      </c>
      <c r="G26" s="53">
        <v>17.46</v>
      </c>
      <c r="H26" s="54">
        <v>3309.188</v>
      </c>
      <c r="I26" s="54">
        <v>955.758</v>
      </c>
      <c r="J26" s="57">
        <v>2374807.479</v>
      </c>
      <c r="K26" s="58"/>
      <c r="L26" s="58"/>
      <c r="M26" s="15">
        <v>1126.028</v>
      </c>
      <c r="N26" s="32">
        <f>Cells!J77</f>
        <v>16.481</v>
      </c>
      <c r="O26" s="15" t="b">
        <v>1</v>
      </c>
      <c r="P26" s="20">
        <f t="shared" si="1"/>
        <v>3309.188</v>
      </c>
      <c r="Q26" s="15">
        <v>50.236</v>
      </c>
      <c r="R26" s="15">
        <v>99.888</v>
      </c>
      <c r="S26" s="19">
        <f t="shared" si="2"/>
        <v>3941.107224</v>
      </c>
      <c r="T26" s="19">
        <f t="shared" si="3"/>
        <v>11.27290565</v>
      </c>
      <c r="U26" s="15" t="s">
        <v>67</v>
      </c>
      <c r="V26" s="21">
        <f>Cells!H101</f>
        <v>46.83533333</v>
      </c>
      <c r="W26" s="21">
        <f>Cells!I101</f>
        <v>17.21166667</v>
      </c>
      <c r="X26" s="23">
        <f t="shared" si="4"/>
        <v>806.1141456</v>
      </c>
      <c r="Y26" s="24">
        <f t="shared" si="5"/>
        <v>13285.56723</v>
      </c>
      <c r="Z26" s="24">
        <f t="shared" si="6"/>
        <v>39139202.06</v>
      </c>
      <c r="AA26" s="25">
        <f t="shared" si="7"/>
        <v>4347288.244</v>
      </c>
      <c r="AB26" s="25">
        <f t="shared" si="8"/>
        <v>9.003130195</v>
      </c>
      <c r="AC26" s="25">
        <f t="shared" si="9"/>
        <v>11.10724802</v>
      </c>
      <c r="AD26" s="25">
        <f>AVERAGE(Mass!S27:S29)</f>
        <v>300.4437883</v>
      </c>
      <c r="AE26" s="27">
        <f t="shared" si="10"/>
        <v>7.130402562</v>
      </c>
      <c r="AF26" s="21">
        <f>AVERAGE(Mass!L27:L29)</f>
        <v>0.01693333333</v>
      </c>
      <c r="AG26" s="21">
        <v>0.05146666666666667</v>
      </c>
      <c r="AH26" s="15" t="s">
        <v>42</v>
      </c>
      <c r="AI26" s="29">
        <v>45407.0</v>
      </c>
    </row>
    <row r="27">
      <c r="A27" s="52" t="s">
        <v>74</v>
      </c>
      <c r="B27" s="53" t="s">
        <v>66</v>
      </c>
      <c r="C27" s="53" t="s">
        <v>66</v>
      </c>
      <c r="D27" s="53"/>
      <c r="E27" s="15" t="s">
        <v>50</v>
      </c>
      <c r="F27" s="15" t="s">
        <v>40</v>
      </c>
      <c r="G27" s="53">
        <v>17.46</v>
      </c>
      <c r="H27" s="54">
        <v>3133.884</v>
      </c>
      <c r="I27" s="54">
        <v>1125.243</v>
      </c>
      <c r="J27" s="57">
        <v>2651582.366</v>
      </c>
      <c r="K27" s="58"/>
      <c r="L27" s="58"/>
      <c r="M27" s="15">
        <v>1126.028</v>
      </c>
      <c r="N27" s="32">
        <f>Cells!J77</f>
        <v>16.481</v>
      </c>
      <c r="O27" s="15" t="b">
        <v>1</v>
      </c>
      <c r="P27" s="20">
        <f t="shared" si="1"/>
        <v>3133.884</v>
      </c>
      <c r="Q27" s="15">
        <v>50.236</v>
      </c>
      <c r="R27" s="15">
        <v>99.888</v>
      </c>
      <c r="S27" s="19">
        <f t="shared" si="2"/>
        <v>3941.107224</v>
      </c>
      <c r="T27" s="19">
        <f t="shared" si="3"/>
        <v>11.27290565</v>
      </c>
      <c r="U27" s="15" t="s">
        <v>67</v>
      </c>
      <c r="V27" s="21">
        <f>Cells!H105</f>
        <v>61.21733333</v>
      </c>
      <c r="W27" s="21">
        <f>Cells!I105</f>
        <v>20.74466667</v>
      </c>
      <c r="X27" s="23">
        <f t="shared" si="4"/>
        <v>1269.933174</v>
      </c>
      <c r="Y27" s="24">
        <f t="shared" si="5"/>
        <v>20929.76864</v>
      </c>
      <c r="Z27" s="24">
        <f t="shared" si="6"/>
        <v>43700728.97</v>
      </c>
      <c r="AA27" s="25">
        <f t="shared" si="7"/>
        <v>4116990.957</v>
      </c>
      <c r="AB27" s="25">
        <f t="shared" si="8"/>
        <v>10.61472552</v>
      </c>
      <c r="AC27" s="25">
        <f t="shared" si="9"/>
        <v>9.420874787</v>
      </c>
      <c r="AD27" s="25">
        <f>AVERAGE(Mass!S27:S29)</f>
        <v>300.4437883</v>
      </c>
      <c r="AE27" s="27">
        <f t="shared" si="10"/>
        <v>6.386123829</v>
      </c>
      <c r="AF27" s="21">
        <f>AVERAGE(Mass!L27:L29)</f>
        <v>0.01693333333</v>
      </c>
      <c r="AG27" s="21">
        <v>0.05146666666666667</v>
      </c>
      <c r="AH27" s="15" t="s">
        <v>42</v>
      </c>
      <c r="AI27" s="29">
        <v>45407.0</v>
      </c>
    </row>
    <row r="28">
      <c r="A28" s="59" t="s">
        <v>75</v>
      </c>
      <c r="B28" s="60" t="s">
        <v>66</v>
      </c>
      <c r="C28" s="60" t="s">
        <v>66</v>
      </c>
      <c r="D28" s="60"/>
      <c r="E28" s="37" t="s">
        <v>50</v>
      </c>
      <c r="F28" s="37" t="s">
        <v>40</v>
      </c>
      <c r="G28" s="60">
        <v>17.46</v>
      </c>
      <c r="H28" s="61">
        <v>2758.487</v>
      </c>
      <c r="I28" s="61">
        <v>1071.695</v>
      </c>
      <c r="J28" s="62">
        <v>2334222.974</v>
      </c>
      <c r="K28" s="63"/>
      <c r="L28" s="63"/>
      <c r="M28" s="37">
        <v>1126.028</v>
      </c>
      <c r="N28" s="39">
        <f>Cells!J77</f>
        <v>16.481</v>
      </c>
      <c r="O28" s="37" t="b">
        <v>1</v>
      </c>
      <c r="P28" s="42">
        <f t="shared" si="1"/>
        <v>2758.487</v>
      </c>
      <c r="Q28" s="37">
        <v>50.236</v>
      </c>
      <c r="R28" s="37">
        <v>99.888</v>
      </c>
      <c r="S28" s="41">
        <f t="shared" si="2"/>
        <v>3941.107224</v>
      </c>
      <c r="T28" s="41">
        <f t="shared" si="3"/>
        <v>11.27290565</v>
      </c>
      <c r="U28" s="37" t="s">
        <v>67</v>
      </c>
      <c r="V28" s="64">
        <f>Cells!H109</f>
        <v>52.20533333</v>
      </c>
      <c r="W28" s="64">
        <f>Cells!I109</f>
        <v>20.83866667</v>
      </c>
      <c r="X28" s="43">
        <f t="shared" si="4"/>
        <v>1087.88954</v>
      </c>
      <c r="Y28" s="44">
        <f t="shared" si="5"/>
        <v>17929.5075</v>
      </c>
      <c r="Z28" s="44">
        <f t="shared" si="6"/>
        <v>38470328.83</v>
      </c>
      <c r="AA28" s="45">
        <f t="shared" si="7"/>
        <v>3623831.015</v>
      </c>
      <c r="AB28" s="45">
        <f t="shared" si="8"/>
        <v>10.61592792</v>
      </c>
      <c r="AC28" s="45">
        <f t="shared" si="9"/>
        <v>9.419807744</v>
      </c>
      <c r="AD28" s="65">
        <f>AVERAGE(Mass!S27:S29)</f>
        <v>300.4437883</v>
      </c>
      <c r="AE28" s="47">
        <f t="shared" si="10"/>
        <v>7.254376948</v>
      </c>
      <c r="AF28" s="66">
        <f>AVERAGE(Mass!L27:L29)</f>
        <v>0.01693333333</v>
      </c>
      <c r="AG28" s="64">
        <v>0.05146666666666667</v>
      </c>
      <c r="AH28" s="37" t="s">
        <v>42</v>
      </c>
      <c r="AI28" s="49">
        <v>45407.0</v>
      </c>
    </row>
    <row r="29">
      <c r="A29" s="14" t="s">
        <v>76</v>
      </c>
      <c r="B29" s="15" t="s">
        <v>77</v>
      </c>
      <c r="C29" s="15" t="s">
        <v>78</v>
      </c>
      <c r="D29" s="15"/>
      <c r="E29" s="15" t="s">
        <v>39</v>
      </c>
      <c r="F29" s="15" t="s">
        <v>79</v>
      </c>
      <c r="G29" s="15">
        <v>40.82</v>
      </c>
      <c r="H29" s="16">
        <v>2643.994</v>
      </c>
      <c r="I29" s="50">
        <v>493.431</v>
      </c>
      <c r="J29" s="35">
        <v>1228915.373</v>
      </c>
      <c r="K29" s="56"/>
      <c r="L29" s="56"/>
      <c r="M29" s="15">
        <v>1119.368</v>
      </c>
      <c r="N29" s="21">
        <f>Cells!J185</f>
        <v>8.246</v>
      </c>
      <c r="O29" s="15" t="b">
        <v>0</v>
      </c>
      <c r="P29" s="56"/>
      <c r="Q29" s="56"/>
      <c r="R29" s="56"/>
      <c r="S29" s="19"/>
      <c r="T29" s="19"/>
      <c r="U29" s="53" t="s">
        <v>80</v>
      </c>
      <c r="V29" s="21">
        <f>Cells!H113</f>
        <v>49.116</v>
      </c>
      <c r="W29" s="21">
        <f>Cells!I113</f>
        <v>4.963333333</v>
      </c>
      <c r="X29" s="23">
        <f t="shared" si="4"/>
        <v>243.77908</v>
      </c>
      <c r="Y29" s="24">
        <f t="shared" si="5"/>
        <v>2010.202294</v>
      </c>
      <c r="Z29" s="24">
        <f t="shared" si="6"/>
        <v>10133636.17</v>
      </c>
      <c r="AA29" s="25"/>
      <c r="AB29" s="25"/>
      <c r="AC29" s="25"/>
      <c r="AD29" s="25">
        <f>AVERAGE(Mass!S36:S38)</f>
        <v>717.940685</v>
      </c>
      <c r="AE29" s="27">
        <f t="shared" si="10"/>
        <v>3.978214445</v>
      </c>
      <c r="AF29" s="21">
        <f>AVERAGE(Mass!L36:L38)</f>
        <v>0.004888888889</v>
      </c>
      <c r="AG29" s="21">
        <f>AVERAGE(Mass!K36:K38)</f>
        <v>0.007</v>
      </c>
      <c r="AH29" s="15" t="s">
        <v>42</v>
      </c>
      <c r="AI29" s="29">
        <v>45407.0</v>
      </c>
    </row>
    <row r="30">
      <c r="A30" s="14" t="s">
        <v>81</v>
      </c>
      <c r="B30" s="15" t="s">
        <v>77</v>
      </c>
      <c r="C30" s="15" t="s">
        <v>78</v>
      </c>
      <c r="D30" s="15"/>
      <c r="E30" s="15" t="s">
        <v>39</v>
      </c>
      <c r="F30" s="15" t="s">
        <v>79</v>
      </c>
      <c r="G30" s="15">
        <v>40.82</v>
      </c>
      <c r="H30" s="16">
        <v>2784.838</v>
      </c>
      <c r="I30" s="50">
        <v>640.586</v>
      </c>
      <c r="J30" s="35">
        <v>1346838.06</v>
      </c>
      <c r="K30" s="56"/>
      <c r="L30" s="56"/>
      <c r="M30" s="15">
        <v>1119.368</v>
      </c>
      <c r="N30" s="21">
        <f>Cells!J185</f>
        <v>8.246</v>
      </c>
      <c r="O30" s="15" t="b">
        <v>0</v>
      </c>
      <c r="P30" s="56"/>
      <c r="Q30" s="56"/>
      <c r="R30" s="56"/>
      <c r="S30" s="19"/>
      <c r="T30" s="19"/>
      <c r="U30" s="53" t="s">
        <v>80</v>
      </c>
      <c r="V30" s="21">
        <f>Cells!H117</f>
        <v>42.592</v>
      </c>
      <c r="W30" s="21">
        <f>Cells!I117</f>
        <v>4.572</v>
      </c>
      <c r="X30" s="23">
        <f t="shared" si="4"/>
        <v>194.730624</v>
      </c>
      <c r="Y30" s="24">
        <f t="shared" si="5"/>
        <v>1605.748726</v>
      </c>
      <c r="Z30" s="24">
        <f t="shared" si="6"/>
        <v>11106026.64</v>
      </c>
      <c r="AA30" s="25"/>
      <c r="AB30" s="25"/>
      <c r="AC30" s="25"/>
      <c r="AD30" s="25">
        <f>AVERAGE(Mass!S36:S38)</f>
        <v>717.940685</v>
      </c>
      <c r="AE30" s="27">
        <f t="shared" si="10"/>
        <v>3.629901051</v>
      </c>
      <c r="AF30" s="21">
        <v>0.004888888888888889</v>
      </c>
      <c r="AG30" s="21">
        <v>0.007</v>
      </c>
      <c r="AH30" s="15" t="s">
        <v>42</v>
      </c>
      <c r="AI30" s="29">
        <v>45407.0</v>
      </c>
    </row>
    <row r="31">
      <c r="A31" s="14" t="s">
        <v>82</v>
      </c>
      <c r="B31" s="15" t="s">
        <v>77</v>
      </c>
      <c r="C31" s="15" t="s">
        <v>78</v>
      </c>
      <c r="D31" s="15"/>
      <c r="E31" s="15" t="s">
        <v>39</v>
      </c>
      <c r="F31" s="15" t="s">
        <v>79</v>
      </c>
      <c r="G31" s="15">
        <v>40.82</v>
      </c>
      <c r="H31" s="16">
        <v>2901.164</v>
      </c>
      <c r="I31" s="50">
        <v>578.974</v>
      </c>
      <c r="J31" s="35">
        <v>1283133.5</v>
      </c>
      <c r="K31" s="56"/>
      <c r="L31" s="56"/>
      <c r="M31" s="15">
        <v>1119.368</v>
      </c>
      <c r="N31" s="21">
        <f>Cells!J185</f>
        <v>8.246</v>
      </c>
      <c r="O31" s="15" t="b">
        <v>0</v>
      </c>
      <c r="P31" s="56"/>
      <c r="Q31" s="56"/>
      <c r="R31" s="56"/>
      <c r="S31" s="19"/>
      <c r="T31" s="19"/>
      <c r="U31" s="53" t="s">
        <v>80</v>
      </c>
      <c r="V31" s="21">
        <f>Cells!H121</f>
        <v>48.153</v>
      </c>
      <c r="W31" s="21">
        <f>Cells!I121</f>
        <v>4.798333333</v>
      </c>
      <c r="X31" s="23">
        <f t="shared" si="4"/>
        <v>231.054145</v>
      </c>
      <c r="Y31" s="24">
        <f t="shared" si="5"/>
        <v>1905.27248</v>
      </c>
      <c r="Z31" s="24">
        <f t="shared" si="6"/>
        <v>10580718.84</v>
      </c>
      <c r="AA31" s="25"/>
      <c r="AB31" s="25"/>
      <c r="AC31" s="25"/>
      <c r="AD31" s="25">
        <f>AVERAGE(Mass!S36:S38)</f>
        <v>717.940685</v>
      </c>
      <c r="AE31" s="27">
        <f t="shared" si="10"/>
        <v>3.810117099</v>
      </c>
      <c r="AF31" s="21">
        <v>0.004888888888888889</v>
      </c>
      <c r="AG31" s="21">
        <v>0.007</v>
      </c>
      <c r="AH31" s="15" t="s">
        <v>42</v>
      </c>
      <c r="AI31" s="29">
        <v>45407.0</v>
      </c>
    </row>
    <row r="32">
      <c r="A32" s="14" t="s">
        <v>83</v>
      </c>
      <c r="B32" s="15" t="s">
        <v>77</v>
      </c>
      <c r="C32" s="15" t="s">
        <v>78</v>
      </c>
      <c r="D32" s="15"/>
      <c r="E32" s="15" t="s">
        <v>46</v>
      </c>
      <c r="F32" s="15" t="s">
        <v>79</v>
      </c>
      <c r="G32" s="31">
        <v>39.01</v>
      </c>
      <c r="H32" s="32">
        <v>2342.37</v>
      </c>
      <c r="I32" s="32">
        <v>534.336</v>
      </c>
      <c r="J32" s="33">
        <v>1063189.802</v>
      </c>
      <c r="K32" s="58"/>
      <c r="L32" s="58"/>
      <c r="M32" s="15">
        <v>1119.368</v>
      </c>
      <c r="N32" s="32">
        <f>Cells!J185</f>
        <v>8.246</v>
      </c>
      <c r="O32" s="15" t="b">
        <v>0</v>
      </c>
      <c r="P32" s="58"/>
      <c r="Q32" s="58"/>
      <c r="R32" s="58"/>
      <c r="S32" s="19"/>
      <c r="T32" s="19"/>
      <c r="U32" s="53" t="s">
        <v>80</v>
      </c>
      <c r="V32" s="21">
        <f>Cells!H125</f>
        <v>40.892</v>
      </c>
      <c r="W32" s="21">
        <f>Cells!I125</f>
        <v>5.620333333</v>
      </c>
      <c r="X32" s="23">
        <f t="shared" si="4"/>
        <v>229.8266707</v>
      </c>
      <c r="Y32" s="24">
        <f t="shared" si="5"/>
        <v>1895.150726</v>
      </c>
      <c r="Z32" s="24">
        <f t="shared" si="6"/>
        <v>8767063.107</v>
      </c>
      <c r="AA32" s="25"/>
      <c r="AB32" s="25"/>
      <c r="AC32" s="25"/>
      <c r="AD32" s="33">
        <f>AVERAGE(Mass!S36:S38)</f>
        <v>717.940685</v>
      </c>
      <c r="AE32" s="27">
        <f t="shared" si="10"/>
        <v>4.598321842</v>
      </c>
      <c r="AF32" s="67">
        <v>0.004888888888888889</v>
      </c>
      <c r="AG32" s="67">
        <v>0.007</v>
      </c>
      <c r="AH32" s="15" t="s">
        <v>42</v>
      </c>
      <c r="AI32" s="29">
        <v>45407.0</v>
      </c>
    </row>
    <row r="33">
      <c r="A33" s="14" t="s">
        <v>84</v>
      </c>
      <c r="B33" s="15" t="s">
        <v>77</v>
      </c>
      <c r="C33" s="15" t="s">
        <v>78</v>
      </c>
      <c r="D33" s="15"/>
      <c r="E33" s="15" t="s">
        <v>46</v>
      </c>
      <c r="F33" s="15" t="s">
        <v>79</v>
      </c>
      <c r="G33" s="31">
        <v>39.01</v>
      </c>
      <c r="H33" s="32">
        <v>2386.776</v>
      </c>
      <c r="I33" s="32">
        <v>459.168</v>
      </c>
      <c r="J33" s="33">
        <v>1056955.216</v>
      </c>
      <c r="K33" s="58"/>
      <c r="L33" s="58"/>
      <c r="M33" s="15">
        <v>1119.368</v>
      </c>
      <c r="N33" s="32">
        <f>Cells!J185</f>
        <v>8.246</v>
      </c>
      <c r="O33" s="15" t="b">
        <v>0</v>
      </c>
      <c r="P33" s="58"/>
      <c r="Q33" s="58"/>
      <c r="R33" s="58"/>
      <c r="S33" s="19"/>
      <c r="T33" s="19"/>
      <c r="U33" s="53" t="s">
        <v>80</v>
      </c>
      <c r="V33" s="21">
        <f>Cells!H129</f>
        <v>42.67166667</v>
      </c>
      <c r="W33" s="21">
        <f>Cells!I129</f>
        <v>4.968666667</v>
      </c>
      <c r="X33" s="23">
        <f t="shared" si="4"/>
        <v>212.0212878</v>
      </c>
      <c r="Y33" s="24">
        <f t="shared" si="5"/>
        <v>1748.327539</v>
      </c>
      <c r="Z33" s="24">
        <f t="shared" si="6"/>
        <v>8715652.711</v>
      </c>
      <c r="AA33" s="25"/>
      <c r="AB33" s="25"/>
      <c r="AC33" s="25"/>
      <c r="AD33" s="33">
        <f>AVERAGE(Mass!S36:S38)</f>
        <v>717.940685</v>
      </c>
      <c r="AE33" s="27">
        <f t="shared" si="10"/>
        <v>4.625445634</v>
      </c>
      <c r="AF33" s="67">
        <v>0.004888888888888889</v>
      </c>
      <c r="AG33" s="67">
        <v>0.007</v>
      </c>
      <c r="AH33" s="15" t="s">
        <v>42</v>
      </c>
      <c r="AI33" s="29">
        <v>45407.0</v>
      </c>
    </row>
    <row r="34">
      <c r="A34" s="14" t="s">
        <v>85</v>
      </c>
      <c r="B34" s="15" t="s">
        <v>77</v>
      </c>
      <c r="C34" s="15" t="s">
        <v>78</v>
      </c>
      <c r="D34" s="15"/>
      <c r="E34" s="15" t="s">
        <v>46</v>
      </c>
      <c r="F34" s="15" t="s">
        <v>79</v>
      </c>
      <c r="G34" s="31">
        <v>39.01</v>
      </c>
      <c r="H34" s="32">
        <v>2471.486</v>
      </c>
      <c r="I34" s="32">
        <v>598.391</v>
      </c>
      <c r="J34" s="33">
        <v>1191255.688</v>
      </c>
      <c r="K34" s="58"/>
      <c r="L34" s="58"/>
      <c r="M34" s="15">
        <v>1119.368</v>
      </c>
      <c r="N34" s="32">
        <f>Cells!J185</f>
        <v>8.246</v>
      </c>
      <c r="O34" s="15" t="b">
        <v>0</v>
      </c>
      <c r="P34" s="58"/>
      <c r="Q34" s="58"/>
      <c r="R34" s="58"/>
      <c r="S34" s="19"/>
      <c r="T34" s="19"/>
      <c r="U34" s="53" t="s">
        <v>80</v>
      </c>
      <c r="V34" s="21">
        <f>Cells!H133</f>
        <v>52.863</v>
      </c>
      <c r="W34" s="21">
        <f>Cells!I133</f>
        <v>5.019</v>
      </c>
      <c r="X34" s="23">
        <f t="shared" si="4"/>
        <v>265.319397</v>
      </c>
      <c r="Y34" s="24">
        <f t="shared" si="5"/>
        <v>2187.823748</v>
      </c>
      <c r="Z34" s="24">
        <f t="shared" si="6"/>
        <v>9823094.403</v>
      </c>
      <c r="AA34" s="25"/>
      <c r="AB34" s="25"/>
      <c r="AC34" s="25"/>
      <c r="AD34" s="33">
        <f>AVERAGE(Mass!S36:S38)</f>
        <v>717.940685</v>
      </c>
      <c r="AE34" s="27">
        <f t="shared" si="10"/>
        <v>4.103979472</v>
      </c>
      <c r="AF34" s="67">
        <v>0.004888888888888889</v>
      </c>
      <c r="AG34" s="67">
        <v>0.007</v>
      </c>
      <c r="AH34" s="15" t="s">
        <v>42</v>
      </c>
      <c r="AI34" s="29">
        <v>45407.0</v>
      </c>
    </row>
    <row r="35">
      <c r="A35" s="14" t="s">
        <v>86</v>
      </c>
      <c r="B35" s="15" t="s">
        <v>77</v>
      </c>
      <c r="C35" s="15" t="s">
        <v>78</v>
      </c>
      <c r="D35" s="15"/>
      <c r="E35" s="15" t="s">
        <v>50</v>
      </c>
      <c r="F35" s="15" t="s">
        <v>79</v>
      </c>
      <c r="G35" s="31">
        <v>37.84</v>
      </c>
      <c r="H35" s="32">
        <v>1862.229</v>
      </c>
      <c r="I35" s="32">
        <v>413.039</v>
      </c>
      <c r="J35" s="33">
        <v>685326.468</v>
      </c>
      <c r="K35" s="58"/>
      <c r="L35" s="58"/>
      <c r="M35" s="15">
        <v>1119.368</v>
      </c>
      <c r="N35" s="32">
        <f>Cells!J185</f>
        <v>8.246</v>
      </c>
      <c r="O35" s="15" t="b">
        <v>0</v>
      </c>
      <c r="P35" s="58"/>
      <c r="Q35" s="58"/>
      <c r="R35" s="58"/>
      <c r="S35" s="19"/>
      <c r="T35" s="19"/>
      <c r="U35" s="53" t="s">
        <v>80</v>
      </c>
      <c r="V35" s="21">
        <f>Cells!H137</f>
        <v>50.87266667</v>
      </c>
      <c r="W35" s="21">
        <f>Cells!I137</f>
        <v>5.034</v>
      </c>
      <c r="X35" s="23">
        <f t="shared" si="4"/>
        <v>256.093004</v>
      </c>
      <c r="Y35" s="24">
        <f t="shared" si="5"/>
        <v>2111.742911</v>
      </c>
      <c r="Z35" s="24">
        <f t="shared" si="6"/>
        <v>5651202.055</v>
      </c>
      <c r="AA35" s="25"/>
      <c r="AB35" s="25"/>
      <c r="AC35" s="25"/>
      <c r="AD35" s="33">
        <f>AVERAGE(Mass!S36:S38)</f>
        <v>717.940685</v>
      </c>
      <c r="AE35" s="27">
        <f t="shared" si="10"/>
        <v>7.133664198</v>
      </c>
      <c r="AF35" s="67">
        <v>0.004888888888888889</v>
      </c>
      <c r="AG35" s="67">
        <v>0.007</v>
      </c>
      <c r="AH35" s="15" t="s">
        <v>42</v>
      </c>
      <c r="AI35" s="29">
        <v>45407.0</v>
      </c>
    </row>
    <row r="36">
      <c r="A36" s="14" t="s">
        <v>87</v>
      </c>
      <c r="B36" s="15" t="s">
        <v>77</v>
      </c>
      <c r="C36" s="15" t="s">
        <v>78</v>
      </c>
      <c r="D36" s="15"/>
      <c r="E36" s="15" t="s">
        <v>50</v>
      </c>
      <c r="F36" s="15" t="s">
        <v>79</v>
      </c>
      <c r="G36" s="31">
        <v>37.84</v>
      </c>
      <c r="H36" s="32">
        <v>1818.897</v>
      </c>
      <c r="I36" s="32">
        <v>440.16</v>
      </c>
      <c r="J36" s="33">
        <v>659206.319</v>
      </c>
      <c r="K36" s="58"/>
      <c r="L36" s="58"/>
      <c r="M36" s="15">
        <v>1119.368</v>
      </c>
      <c r="N36" s="32">
        <f>Cells!J185</f>
        <v>8.246</v>
      </c>
      <c r="O36" s="15" t="b">
        <v>0</v>
      </c>
      <c r="P36" s="58"/>
      <c r="Q36" s="58"/>
      <c r="R36" s="58"/>
      <c r="S36" s="19"/>
      <c r="T36" s="19"/>
      <c r="U36" s="53" t="s">
        <v>80</v>
      </c>
      <c r="V36" s="21">
        <f>Cells!H141</f>
        <v>48.111</v>
      </c>
      <c r="W36" s="21">
        <f>Cells!I141</f>
        <v>5.814666667</v>
      </c>
      <c r="X36" s="23">
        <f t="shared" si="4"/>
        <v>279.749428</v>
      </c>
      <c r="Y36" s="24">
        <f t="shared" si="5"/>
        <v>2306.813783</v>
      </c>
      <c r="Z36" s="24">
        <f t="shared" si="6"/>
        <v>5435815.306</v>
      </c>
      <c r="AA36" s="25"/>
      <c r="AB36" s="25"/>
      <c r="AC36" s="25"/>
      <c r="AD36" s="33">
        <f>AVERAGE(Mass!S36:S38)</f>
        <v>717.940685</v>
      </c>
      <c r="AE36" s="27">
        <f t="shared" si="10"/>
        <v>7.416325888</v>
      </c>
      <c r="AF36" s="67">
        <v>0.004888888888888889</v>
      </c>
      <c r="AG36" s="67">
        <v>0.007</v>
      </c>
      <c r="AH36" s="15" t="s">
        <v>42</v>
      </c>
      <c r="AI36" s="29">
        <v>45407.0</v>
      </c>
    </row>
    <row r="37">
      <c r="A37" s="36" t="s">
        <v>88</v>
      </c>
      <c r="B37" s="37" t="s">
        <v>77</v>
      </c>
      <c r="C37" s="15" t="s">
        <v>78</v>
      </c>
      <c r="D37" s="37"/>
      <c r="E37" s="37" t="s">
        <v>50</v>
      </c>
      <c r="F37" s="37" t="s">
        <v>79</v>
      </c>
      <c r="G37" s="37">
        <v>37.84</v>
      </c>
      <c r="H37" s="39">
        <v>2616.24</v>
      </c>
      <c r="I37" s="39">
        <v>590.897</v>
      </c>
      <c r="J37" s="65">
        <v>1328269.795</v>
      </c>
      <c r="K37" s="63"/>
      <c r="L37" s="63"/>
      <c r="M37" s="37">
        <v>1119.368</v>
      </c>
      <c r="N37" s="39">
        <f>Cells!J185</f>
        <v>8.246</v>
      </c>
      <c r="O37" s="37" t="b">
        <v>0</v>
      </c>
      <c r="P37" s="63"/>
      <c r="Q37" s="63"/>
      <c r="R37" s="63"/>
      <c r="S37" s="41"/>
      <c r="T37" s="41"/>
      <c r="U37" s="60" t="s">
        <v>80</v>
      </c>
      <c r="V37" s="64">
        <f>Cells!H145</f>
        <v>45.95133333</v>
      </c>
      <c r="W37" s="64">
        <f>Cells!I145</f>
        <v>5.183666667</v>
      </c>
      <c r="X37" s="43">
        <f t="shared" si="4"/>
        <v>238.1963949</v>
      </c>
      <c r="Y37" s="44">
        <f t="shared" si="5"/>
        <v>1964.167472</v>
      </c>
      <c r="Z37" s="44">
        <f t="shared" si="6"/>
        <v>10952912.73</v>
      </c>
      <c r="AA37" s="45"/>
      <c r="AB37" s="45"/>
      <c r="AC37" s="45"/>
      <c r="AD37" s="65">
        <f>AVERAGE(Mass!S36:S38)</f>
        <v>717.940685</v>
      </c>
      <c r="AE37" s="47">
        <f t="shared" si="10"/>
        <v>3.68064448</v>
      </c>
      <c r="AF37" s="64">
        <v>0.004888888888888889</v>
      </c>
      <c r="AG37" s="64">
        <v>0.007</v>
      </c>
      <c r="AH37" s="37" t="s">
        <v>42</v>
      </c>
      <c r="AI37" s="49">
        <v>45407.0</v>
      </c>
    </row>
    <row r="38">
      <c r="A38" s="14" t="s">
        <v>89</v>
      </c>
      <c r="B38" s="15" t="s">
        <v>90</v>
      </c>
      <c r="C38" s="15" t="s">
        <v>91</v>
      </c>
      <c r="D38" s="15"/>
      <c r="E38" s="15" t="s">
        <v>39</v>
      </c>
      <c r="F38" s="15" t="s">
        <v>79</v>
      </c>
      <c r="G38" s="15">
        <v>27.69</v>
      </c>
      <c r="H38" s="16">
        <v>2427.606</v>
      </c>
      <c r="I38" s="21">
        <f>938.709+292.414</f>
        <v>1231.123</v>
      </c>
      <c r="J38" s="68">
        <v>1899610.704</v>
      </c>
      <c r="K38" s="53"/>
      <c r="L38" s="53"/>
      <c r="M38" s="53">
        <f t="shared" ref="M38:M46" si="11">1293.237*2</f>
        <v>2586.474</v>
      </c>
      <c r="N38" s="54">
        <f>Cells!J149</f>
        <v>29.984</v>
      </c>
      <c r="O38" s="53" t="b">
        <v>1</v>
      </c>
      <c r="P38" s="53">
        <v>1452.548</v>
      </c>
      <c r="Q38" s="53">
        <v>74.609</v>
      </c>
      <c r="R38" s="53">
        <v>117.142</v>
      </c>
      <c r="S38" s="19">
        <f t="shared" ref="S38:S46" si="12">Pi()*(R38/2)*(Q38/2)</f>
        <v>6864.260158</v>
      </c>
      <c r="T38" s="19">
        <f t="shared" ref="T38:T46" si="13">M38/R38</f>
        <v>22.07981766</v>
      </c>
      <c r="U38" s="53" t="s">
        <v>80</v>
      </c>
      <c r="V38" s="21">
        <f>Cells!H149</f>
        <v>97.10833333</v>
      </c>
      <c r="W38" s="21">
        <f>Cells!I149</f>
        <v>7.215</v>
      </c>
      <c r="X38" s="23">
        <f t="shared" si="4"/>
        <v>700.636625</v>
      </c>
      <c r="Y38" s="24">
        <f t="shared" si="5"/>
        <v>21007.88856</v>
      </c>
      <c r="Z38" s="24">
        <f t="shared" si="6"/>
        <v>56957927.35</v>
      </c>
      <c r="AA38" s="25">
        <f t="shared" ref="AA38:AA46" si="14">S38/3*P38</f>
        <v>3323555.788</v>
      </c>
      <c r="AB38" s="25">
        <f t="shared" ref="AB38:AB46" si="15">Z38/AA38</f>
        <v>17.13764744</v>
      </c>
      <c r="AC38" s="25">
        <f t="shared" ref="AC38:AC46" si="16">100/Z38*AA38</f>
        <v>5.835106617</v>
      </c>
      <c r="AD38" s="35">
        <f>AVERAGE(Mass!S45:S47)</f>
        <v>530.6205328</v>
      </c>
      <c r="AE38" s="27">
        <f t="shared" si="10"/>
        <v>2.130762392</v>
      </c>
      <c r="AF38" s="50">
        <f>AVERAGE(Mass!L45:L47)</f>
        <v>0.004047619048</v>
      </c>
      <c r="AG38" s="50">
        <f>AVERAGE(Mass!K45:K47)</f>
        <v>0.007571428571</v>
      </c>
      <c r="AH38" s="15" t="s">
        <v>42</v>
      </c>
      <c r="AI38" s="29">
        <v>45384.0</v>
      </c>
    </row>
    <row r="39">
      <c r="A39" s="14" t="s">
        <v>92</v>
      </c>
      <c r="B39" s="15" t="s">
        <v>90</v>
      </c>
      <c r="C39" s="15" t="s">
        <v>91</v>
      </c>
      <c r="D39" s="15"/>
      <c r="E39" s="15" t="s">
        <v>39</v>
      </c>
      <c r="F39" s="15" t="s">
        <v>79</v>
      </c>
      <c r="G39" s="15">
        <v>27.69</v>
      </c>
      <c r="H39" s="16">
        <v>2561.626</v>
      </c>
      <c r="I39" s="53">
        <v>774.737</v>
      </c>
      <c r="J39" s="68">
        <v>1318480.859</v>
      </c>
      <c r="M39" s="53">
        <f t="shared" si="11"/>
        <v>2586.474</v>
      </c>
      <c r="N39" s="28">
        <f>Cells!J149</f>
        <v>29.984</v>
      </c>
      <c r="O39" s="53" t="b">
        <v>1</v>
      </c>
      <c r="P39" s="53">
        <v>1391.131</v>
      </c>
      <c r="Q39" s="53">
        <v>74.609</v>
      </c>
      <c r="R39" s="53">
        <v>117.142</v>
      </c>
      <c r="S39" s="19">
        <f t="shared" si="12"/>
        <v>6864.260158</v>
      </c>
      <c r="T39" s="19">
        <f t="shared" si="13"/>
        <v>22.07981766</v>
      </c>
      <c r="U39" s="53" t="s">
        <v>80</v>
      </c>
      <c r="V39" s="21">
        <f>Cells!H153</f>
        <v>72.21766667</v>
      </c>
      <c r="W39" s="21">
        <f>Cells!I153</f>
        <v>6.816666667</v>
      </c>
      <c r="X39" s="23">
        <f t="shared" si="4"/>
        <v>492.2837611</v>
      </c>
      <c r="Y39" s="24">
        <f t="shared" si="5"/>
        <v>14760.63629</v>
      </c>
      <c r="Z39" s="24">
        <f t="shared" si="6"/>
        <v>39533330.08</v>
      </c>
      <c r="AA39" s="25">
        <f t="shared" si="14"/>
        <v>3183028.366</v>
      </c>
      <c r="AB39" s="25">
        <f t="shared" si="15"/>
        <v>12.420037</v>
      </c>
      <c r="AC39" s="25">
        <f t="shared" si="16"/>
        <v>8.051505804</v>
      </c>
      <c r="AD39" s="25">
        <f>AVERAGE(Mass!S45:S47)</f>
        <v>530.6205328</v>
      </c>
      <c r="AE39" s="27">
        <f t="shared" si="10"/>
        <v>3.069911118</v>
      </c>
      <c r="AF39" s="50">
        <v>0.004047619047619047</v>
      </c>
      <c r="AG39" s="50">
        <v>0.007571428571428572</v>
      </c>
      <c r="AH39" s="15" t="s">
        <v>42</v>
      </c>
      <c r="AI39" s="29">
        <v>45384.0</v>
      </c>
    </row>
    <row r="40">
      <c r="A40" s="14" t="s">
        <v>93</v>
      </c>
      <c r="B40" s="15" t="s">
        <v>90</v>
      </c>
      <c r="C40" s="15" t="s">
        <v>91</v>
      </c>
      <c r="D40" s="15"/>
      <c r="E40" s="15" t="s">
        <v>39</v>
      </c>
      <c r="F40" s="15" t="s">
        <v>79</v>
      </c>
      <c r="G40" s="15">
        <v>27.69</v>
      </c>
      <c r="H40" s="16">
        <v>2518.315</v>
      </c>
      <c r="I40" s="58">
        <v>964.658</v>
      </c>
      <c r="J40" s="68">
        <f>1730137.074+71710.606</f>
        <v>1801847.68</v>
      </c>
      <c r="M40" s="53">
        <f t="shared" si="11"/>
        <v>2586.474</v>
      </c>
      <c r="N40" s="28">
        <f>Cells!J149</f>
        <v>29.984</v>
      </c>
      <c r="O40" s="53" t="b">
        <v>1</v>
      </c>
      <c r="P40" s="53">
        <v>1700.378</v>
      </c>
      <c r="Q40" s="53">
        <v>74.609</v>
      </c>
      <c r="R40" s="53">
        <v>117.142</v>
      </c>
      <c r="S40" s="19">
        <f t="shared" si="12"/>
        <v>6864.260158</v>
      </c>
      <c r="T40" s="19">
        <f t="shared" si="13"/>
        <v>22.07981766</v>
      </c>
      <c r="U40" s="53" t="s">
        <v>80</v>
      </c>
      <c r="V40" s="21">
        <f>Cells!H157</f>
        <v>89.627</v>
      </c>
      <c r="W40" s="21">
        <f>Cells!I157</f>
        <v>7.831666667</v>
      </c>
      <c r="X40" s="23">
        <f t="shared" si="4"/>
        <v>701.9287883</v>
      </c>
      <c r="Y40" s="24">
        <f t="shared" si="5"/>
        <v>21046.63279</v>
      </c>
      <c r="Z40" s="24">
        <f t="shared" si="6"/>
        <v>54026600.84</v>
      </c>
      <c r="AA40" s="25">
        <f t="shared" si="14"/>
        <v>3890612.319</v>
      </c>
      <c r="AB40" s="25">
        <f t="shared" si="15"/>
        <v>13.88640049</v>
      </c>
      <c r="AC40" s="25">
        <f t="shared" si="16"/>
        <v>7.201290215</v>
      </c>
      <c r="AD40" s="25">
        <f>AVERAGE(Mass!S45:S47)</f>
        <v>530.6205328</v>
      </c>
      <c r="AE40" s="27">
        <f t="shared" si="10"/>
        <v>2.246371373</v>
      </c>
      <c r="AF40" s="50">
        <v>0.004047619047619047</v>
      </c>
      <c r="AG40" s="50">
        <v>0.007571428571428572</v>
      </c>
      <c r="AH40" s="15" t="s">
        <v>42</v>
      </c>
      <c r="AI40" s="29">
        <v>45384.0</v>
      </c>
    </row>
    <row r="41">
      <c r="A41" s="14" t="s">
        <v>94</v>
      </c>
      <c r="B41" s="15" t="s">
        <v>90</v>
      </c>
      <c r="C41" s="15" t="s">
        <v>91</v>
      </c>
      <c r="D41" s="15"/>
      <c r="E41" s="15" t="s">
        <v>46</v>
      </c>
      <c r="F41" s="15" t="s">
        <v>79</v>
      </c>
      <c r="G41" s="31">
        <v>22.31</v>
      </c>
      <c r="H41" s="32">
        <v>2234.408</v>
      </c>
      <c r="I41" s="69">
        <v>810.897</v>
      </c>
      <c r="J41" s="70">
        <f>1177663.063+66361.733</f>
        <v>1244024.796</v>
      </c>
      <c r="M41" s="53">
        <f t="shared" si="11"/>
        <v>2586.474</v>
      </c>
      <c r="N41" s="28">
        <f>Cells!J149</f>
        <v>29.984</v>
      </c>
      <c r="O41" s="53" t="b">
        <v>1</v>
      </c>
      <c r="P41" s="53">
        <v>1250.52</v>
      </c>
      <c r="Q41" s="53">
        <v>74.609</v>
      </c>
      <c r="R41" s="53">
        <v>117.142</v>
      </c>
      <c r="S41" s="19">
        <f t="shared" si="12"/>
        <v>6864.260158</v>
      </c>
      <c r="T41" s="19">
        <f t="shared" si="13"/>
        <v>22.07981766</v>
      </c>
      <c r="U41" s="53" t="s">
        <v>80</v>
      </c>
      <c r="V41" s="32">
        <f>Cells!H161</f>
        <v>82.00133333</v>
      </c>
      <c r="W41" s="32">
        <f>Cells!I161</f>
        <v>5.706333333</v>
      </c>
      <c r="X41" s="23">
        <f t="shared" si="4"/>
        <v>467.9269418</v>
      </c>
      <c r="Y41" s="24">
        <f t="shared" si="5"/>
        <v>14030.32142</v>
      </c>
      <c r="Z41" s="24">
        <f t="shared" si="6"/>
        <v>37300839.48</v>
      </c>
      <c r="AA41" s="25">
        <f t="shared" si="14"/>
        <v>2861298.204</v>
      </c>
      <c r="AB41" s="25">
        <f t="shared" si="15"/>
        <v>13.03633415</v>
      </c>
      <c r="AC41" s="25">
        <f t="shared" si="16"/>
        <v>7.670868119</v>
      </c>
      <c r="AD41" s="33">
        <f>AVERAGE(Mass!S45:S47)</f>
        <v>530.6205328</v>
      </c>
      <c r="AE41" s="27">
        <f t="shared" si="10"/>
        <v>3.253648208</v>
      </c>
      <c r="AF41" s="71">
        <v>0.004047619047619047</v>
      </c>
      <c r="AG41" s="71">
        <v>0.007571428571428572</v>
      </c>
      <c r="AH41" s="15" t="s">
        <v>42</v>
      </c>
      <c r="AI41" s="29">
        <v>45384.0</v>
      </c>
    </row>
    <row r="42">
      <c r="A42" s="14" t="s">
        <v>95</v>
      </c>
      <c r="B42" s="15" t="s">
        <v>90</v>
      </c>
      <c r="C42" s="15" t="s">
        <v>91</v>
      </c>
      <c r="D42" s="15"/>
      <c r="E42" s="15" t="s">
        <v>46</v>
      </c>
      <c r="F42" s="15" t="s">
        <v>79</v>
      </c>
      <c r="G42" s="31">
        <v>22.31</v>
      </c>
      <c r="H42" s="32">
        <v>2322.172</v>
      </c>
      <c r="I42" s="32">
        <f>1012.865+54.43</f>
        <v>1067.295</v>
      </c>
      <c r="J42" s="70">
        <f>1610343.431+46770.169</f>
        <v>1657113.6</v>
      </c>
      <c r="K42" s="53"/>
      <c r="L42" s="53"/>
      <c r="M42" s="53">
        <f t="shared" si="11"/>
        <v>2586.474</v>
      </c>
      <c r="N42" s="54">
        <f>Cells!J149</f>
        <v>29.984</v>
      </c>
      <c r="O42" s="53" t="b">
        <v>1</v>
      </c>
      <c r="P42" s="53">
        <v>1236.63</v>
      </c>
      <c r="Q42" s="53">
        <v>74.609</v>
      </c>
      <c r="R42" s="53">
        <v>117.142</v>
      </c>
      <c r="S42" s="19">
        <f t="shared" si="12"/>
        <v>6864.260158</v>
      </c>
      <c r="T42" s="19">
        <f t="shared" si="13"/>
        <v>22.07981766</v>
      </c>
      <c r="U42" s="53" t="s">
        <v>80</v>
      </c>
      <c r="V42" s="32">
        <f>Cells!H165</f>
        <v>87.10433333</v>
      </c>
      <c r="W42" s="32">
        <f>Cells!I165</f>
        <v>6.250333333</v>
      </c>
      <c r="X42" s="23">
        <f t="shared" si="4"/>
        <v>544.4311181</v>
      </c>
      <c r="Y42" s="24">
        <f t="shared" si="5"/>
        <v>16324.22265</v>
      </c>
      <c r="Z42" s="24">
        <f t="shared" si="6"/>
        <v>49686894.18</v>
      </c>
      <c r="AA42" s="25">
        <f t="shared" si="14"/>
        <v>2829516.68</v>
      </c>
      <c r="AB42" s="25">
        <f t="shared" si="15"/>
        <v>17.56020544</v>
      </c>
      <c r="AC42" s="25">
        <f t="shared" si="16"/>
        <v>5.694694197</v>
      </c>
      <c r="AD42" s="33">
        <f>AVERAGE(Mass!S45:S47)</f>
        <v>530.6205328</v>
      </c>
      <c r="AE42" s="27">
        <f t="shared" si="10"/>
        <v>2.44257186</v>
      </c>
      <c r="AF42" s="71">
        <v>0.004047619047619047</v>
      </c>
      <c r="AG42" s="71">
        <v>0.007571428571428572</v>
      </c>
      <c r="AH42" s="15" t="s">
        <v>42</v>
      </c>
      <c r="AI42" s="29">
        <v>45384.0</v>
      </c>
    </row>
    <row r="43">
      <c r="A43" s="14" t="s">
        <v>96</v>
      </c>
      <c r="B43" s="15" t="s">
        <v>90</v>
      </c>
      <c r="C43" s="15" t="s">
        <v>91</v>
      </c>
      <c r="D43" s="15"/>
      <c r="E43" s="15" t="s">
        <v>46</v>
      </c>
      <c r="F43" s="15" t="s">
        <v>79</v>
      </c>
      <c r="G43" s="31">
        <v>22.31</v>
      </c>
      <c r="H43" s="32">
        <v>2269.855</v>
      </c>
      <c r="I43" s="32">
        <v>994.492</v>
      </c>
      <c r="J43" s="33">
        <v>1583536.164</v>
      </c>
      <c r="K43" s="58"/>
      <c r="L43" s="58"/>
      <c r="M43" s="53">
        <f t="shared" si="11"/>
        <v>2586.474</v>
      </c>
      <c r="N43" s="32">
        <f>Cells!J149</f>
        <v>29.984</v>
      </c>
      <c r="O43" s="53" t="b">
        <v>1</v>
      </c>
      <c r="P43" s="58">
        <v>1257.864</v>
      </c>
      <c r="Q43" s="58">
        <v>74.609</v>
      </c>
      <c r="R43" s="58">
        <v>117.142</v>
      </c>
      <c r="S43" s="19">
        <f t="shared" si="12"/>
        <v>6864.260158</v>
      </c>
      <c r="T43" s="19">
        <f t="shared" si="13"/>
        <v>22.07981766</v>
      </c>
      <c r="U43" s="53" t="s">
        <v>80</v>
      </c>
      <c r="V43" s="32">
        <f>Cells!H169</f>
        <v>88.887</v>
      </c>
      <c r="W43" s="32">
        <f>Cells!I169</f>
        <v>5.447</v>
      </c>
      <c r="X43" s="23">
        <f t="shared" si="4"/>
        <v>484.167489</v>
      </c>
      <c r="Y43" s="24">
        <f t="shared" si="5"/>
        <v>14517.27799</v>
      </c>
      <c r="Z43" s="24">
        <f t="shared" si="6"/>
        <v>47480748.34</v>
      </c>
      <c r="AA43" s="25">
        <f t="shared" si="14"/>
        <v>2878101.913</v>
      </c>
      <c r="AB43" s="25">
        <f t="shared" si="15"/>
        <v>16.49724359</v>
      </c>
      <c r="AC43" s="25">
        <f t="shared" si="16"/>
        <v>6.061618684</v>
      </c>
      <c r="AD43" s="33">
        <f>AVERAGE(Mass!S45:S47)</f>
        <v>530.6205328</v>
      </c>
      <c r="AE43" s="27">
        <f t="shared" si="10"/>
        <v>2.556063537</v>
      </c>
      <c r="AF43" s="71">
        <v>0.004047619047619047</v>
      </c>
      <c r="AG43" s="71">
        <v>0.007571428571428572</v>
      </c>
      <c r="AH43" s="15" t="s">
        <v>42</v>
      </c>
      <c r="AI43" s="29">
        <v>45384.0</v>
      </c>
    </row>
    <row r="44">
      <c r="A44" s="14" t="s">
        <v>97</v>
      </c>
      <c r="B44" s="15" t="s">
        <v>90</v>
      </c>
      <c r="C44" s="15" t="s">
        <v>91</v>
      </c>
      <c r="D44" s="15"/>
      <c r="E44" s="15" t="s">
        <v>50</v>
      </c>
      <c r="F44" s="15" t="s">
        <v>79</v>
      </c>
      <c r="G44" s="31">
        <v>17.51</v>
      </c>
      <c r="H44" s="32">
        <v>3058.145</v>
      </c>
      <c r="I44" s="69">
        <v>1249.252</v>
      </c>
      <c r="J44" s="33">
        <f>2805723.113+111167.672</f>
        <v>2916890.785</v>
      </c>
      <c r="K44" s="53"/>
      <c r="L44" s="53"/>
      <c r="M44" s="53">
        <f t="shared" si="11"/>
        <v>2586.474</v>
      </c>
      <c r="N44" s="54">
        <f>Cells!J149</f>
        <v>29.984</v>
      </c>
      <c r="O44" s="53" t="b">
        <v>1</v>
      </c>
      <c r="P44" s="53">
        <v>1783.183</v>
      </c>
      <c r="Q44" s="53">
        <v>74.609</v>
      </c>
      <c r="R44" s="72">
        <v>117.142</v>
      </c>
      <c r="S44" s="19">
        <f t="shared" si="12"/>
        <v>6864.260158</v>
      </c>
      <c r="T44" s="19">
        <f t="shared" si="13"/>
        <v>22.07981766</v>
      </c>
      <c r="U44" s="53" t="s">
        <v>80</v>
      </c>
      <c r="V44" s="32">
        <f>Cells!H173</f>
        <v>87.53766667</v>
      </c>
      <c r="W44" s="32">
        <f>Cells!I173</f>
        <v>6.569</v>
      </c>
      <c r="X44" s="23">
        <f t="shared" si="4"/>
        <v>575.0349323</v>
      </c>
      <c r="Y44" s="24">
        <f t="shared" si="5"/>
        <v>17241.84741</v>
      </c>
      <c r="Z44" s="24">
        <f t="shared" si="6"/>
        <v>87460053.3</v>
      </c>
      <c r="AA44" s="25">
        <f t="shared" si="14"/>
        <v>4080077.34</v>
      </c>
      <c r="AB44" s="25">
        <f t="shared" si="15"/>
        <v>21.43588124</v>
      </c>
      <c r="AC44" s="25">
        <f t="shared" si="16"/>
        <v>4.665075296</v>
      </c>
      <c r="AD44" s="33">
        <f>AVERAGE(Mass!S45:S47)</f>
        <v>530.6205328</v>
      </c>
      <c r="AE44" s="27">
        <f t="shared" si="10"/>
        <v>1.387648474</v>
      </c>
      <c r="AF44" s="71">
        <v>0.004047619047619047</v>
      </c>
      <c r="AG44" s="71">
        <v>0.007571428571428572</v>
      </c>
      <c r="AH44" s="15" t="s">
        <v>42</v>
      </c>
      <c r="AI44" s="29">
        <v>45384.0</v>
      </c>
    </row>
    <row r="45">
      <c r="A45" s="14" t="s">
        <v>98</v>
      </c>
      <c r="B45" s="15" t="s">
        <v>90</v>
      </c>
      <c r="C45" s="15" t="s">
        <v>91</v>
      </c>
      <c r="D45" s="15"/>
      <c r="E45" s="15" t="s">
        <v>50</v>
      </c>
      <c r="F45" s="15" t="s">
        <v>79</v>
      </c>
      <c r="G45" s="31">
        <v>17.51</v>
      </c>
      <c r="H45" s="32">
        <v>3018.41</v>
      </c>
      <c r="I45" s="32">
        <v>1388.479</v>
      </c>
      <c r="J45" s="68">
        <v>3127465.104</v>
      </c>
      <c r="K45" s="58"/>
      <c r="L45" s="58"/>
      <c r="M45" s="53">
        <f t="shared" si="11"/>
        <v>2586.474</v>
      </c>
      <c r="N45" s="32">
        <f>Cells!J149</f>
        <v>29.984</v>
      </c>
      <c r="O45" s="53" t="b">
        <v>1</v>
      </c>
      <c r="P45" s="58">
        <v>1847.293</v>
      </c>
      <c r="Q45" s="58">
        <v>74.609</v>
      </c>
      <c r="R45" s="72">
        <v>117.142</v>
      </c>
      <c r="S45" s="19">
        <f t="shared" si="12"/>
        <v>6864.260158</v>
      </c>
      <c r="T45" s="19">
        <f t="shared" si="13"/>
        <v>22.07981766</v>
      </c>
      <c r="U45" s="53" t="s">
        <v>80</v>
      </c>
      <c r="V45" s="32">
        <f>Cells!H177</f>
        <v>79.83666667</v>
      </c>
      <c r="W45" s="32">
        <f>Cells!I177</f>
        <v>7.714</v>
      </c>
      <c r="X45" s="23">
        <f t="shared" si="4"/>
        <v>615.8600467</v>
      </c>
      <c r="Y45" s="24">
        <f t="shared" si="5"/>
        <v>18465.94764</v>
      </c>
      <c r="Z45" s="24">
        <f t="shared" si="6"/>
        <v>93773913.68</v>
      </c>
      <c r="AA45" s="25">
        <f t="shared" si="14"/>
        <v>4226766.58</v>
      </c>
      <c r="AB45" s="25">
        <f t="shared" si="15"/>
        <v>22.18573274</v>
      </c>
      <c r="AC45" s="25">
        <f t="shared" si="16"/>
        <v>4.507401274</v>
      </c>
      <c r="AD45" s="33">
        <f>AVERAGE(Mass!S45:S47)</f>
        <v>530.6205328</v>
      </c>
      <c r="AE45" s="27">
        <f t="shared" si="10"/>
        <v>1.294217174</v>
      </c>
      <c r="AF45" s="71">
        <v>0.004047619047619047</v>
      </c>
      <c r="AG45" s="71">
        <v>0.007571428571428572</v>
      </c>
      <c r="AH45" s="15" t="s">
        <v>42</v>
      </c>
      <c r="AI45" s="29">
        <v>45384.0</v>
      </c>
    </row>
    <row r="46">
      <c r="A46" s="36" t="s">
        <v>99</v>
      </c>
      <c r="B46" s="37" t="s">
        <v>90</v>
      </c>
      <c r="C46" s="15" t="s">
        <v>91</v>
      </c>
      <c r="D46" s="37"/>
      <c r="E46" s="37" t="s">
        <v>50</v>
      </c>
      <c r="F46" s="37" t="s">
        <v>79</v>
      </c>
      <c r="G46" s="37">
        <v>17.51</v>
      </c>
      <c r="H46" s="39">
        <v>2982.011</v>
      </c>
      <c r="I46" s="39">
        <v>899.685</v>
      </c>
      <c r="J46" s="65">
        <v>2049941.215</v>
      </c>
      <c r="K46" s="63"/>
      <c r="L46" s="63"/>
      <c r="M46" s="60">
        <f t="shared" si="11"/>
        <v>2586.474</v>
      </c>
      <c r="N46" s="39">
        <f>Cells!J149</f>
        <v>29.984</v>
      </c>
      <c r="O46" s="60" t="b">
        <v>1</v>
      </c>
      <c r="P46" s="63">
        <v>1721.076</v>
      </c>
      <c r="Q46" s="63">
        <v>74.609</v>
      </c>
      <c r="R46" s="63">
        <v>117.142</v>
      </c>
      <c r="S46" s="41">
        <f t="shared" si="12"/>
        <v>6864.260158</v>
      </c>
      <c r="T46" s="41">
        <f t="shared" si="13"/>
        <v>22.07981766</v>
      </c>
      <c r="U46" s="60" t="s">
        <v>80</v>
      </c>
      <c r="V46" s="39">
        <f>Cells!H181</f>
        <v>84.05333333</v>
      </c>
      <c r="W46" s="39">
        <f>Cells!I181</f>
        <v>7.465</v>
      </c>
      <c r="X46" s="43">
        <f t="shared" si="4"/>
        <v>627.4581333</v>
      </c>
      <c r="Y46" s="44">
        <f t="shared" si="5"/>
        <v>18813.70467</v>
      </c>
      <c r="Z46" s="44">
        <f t="shared" si="6"/>
        <v>61465437.39</v>
      </c>
      <c r="AA46" s="45">
        <f t="shared" si="14"/>
        <v>3937971.138</v>
      </c>
      <c r="AB46" s="45">
        <f t="shared" si="15"/>
        <v>15.6084022</v>
      </c>
      <c r="AC46" s="45">
        <f t="shared" si="16"/>
        <v>6.406805687</v>
      </c>
      <c r="AD46" s="65">
        <f>AVERAGE(Mass!S45:S47)</f>
        <v>530.6205328</v>
      </c>
      <c r="AE46" s="47">
        <f t="shared" si="10"/>
        <v>1.974504936</v>
      </c>
      <c r="AF46" s="66">
        <v>0.004047619047619047</v>
      </c>
      <c r="AG46" s="66">
        <v>0.007571428571428572</v>
      </c>
      <c r="AH46" s="37" t="s">
        <v>42</v>
      </c>
      <c r="AI46" s="49">
        <v>45384.0</v>
      </c>
    </row>
    <row r="47">
      <c r="A47" s="14" t="s">
        <v>100</v>
      </c>
      <c r="B47" s="15" t="s">
        <v>101</v>
      </c>
      <c r="C47" s="15" t="s">
        <v>102</v>
      </c>
      <c r="D47" s="15"/>
      <c r="E47" s="15" t="s">
        <v>39</v>
      </c>
      <c r="F47" s="15" t="s">
        <v>79</v>
      </c>
      <c r="G47" s="15">
        <v>30.32</v>
      </c>
      <c r="H47" s="16">
        <v>2964.2</v>
      </c>
      <c r="I47" s="50">
        <v>1032.43</v>
      </c>
      <c r="J47" s="25">
        <f>1479144.811+262977.961+55696.22</f>
        <v>1797818.992</v>
      </c>
      <c r="K47" s="15"/>
      <c r="L47" s="15"/>
      <c r="M47" s="15">
        <v>1119.368</v>
      </c>
      <c r="N47" s="50">
        <f>Cells!J185</f>
        <v>8.246</v>
      </c>
      <c r="O47" s="15" t="b">
        <v>0</v>
      </c>
      <c r="P47" s="15"/>
      <c r="Q47" s="15"/>
      <c r="R47" s="15"/>
      <c r="S47" s="19"/>
      <c r="T47" s="19"/>
      <c r="U47" s="53" t="s">
        <v>80</v>
      </c>
      <c r="V47" s="21">
        <f>Cells!H185</f>
        <v>51.64533333</v>
      </c>
      <c r="W47" s="21">
        <f>Cells!I185</f>
        <v>6.039</v>
      </c>
      <c r="X47" s="23">
        <f t="shared" si="4"/>
        <v>311.886168</v>
      </c>
      <c r="Y47" s="24">
        <f t="shared" si="5"/>
        <v>2571.813341</v>
      </c>
      <c r="Z47" s="24">
        <f t="shared" si="6"/>
        <v>14824815.41</v>
      </c>
      <c r="AA47" s="25"/>
      <c r="AB47" s="25"/>
      <c r="AC47" s="25"/>
      <c r="AD47" s="25">
        <f>AVERAGE(Mass!S63:S65)</f>
        <v>672.8413705</v>
      </c>
      <c r="AE47" s="27">
        <f t="shared" si="10"/>
        <v>7.230983796</v>
      </c>
      <c r="AF47" s="21">
        <f>AVERAGE(Mass!L63:L65)</f>
        <v>0.013</v>
      </c>
      <c r="AG47" s="21">
        <f>AVERAGE(Mass!K63:K65)</f>
        <v>0.01946666667</v>
      </c>
      <c r="AH47" s="15" t="s">
        <v>42</v>
      </c>
      <c r="AI47" s="29">
        <v>45384.0</v>
      </c>
    </row>
    <row r="48">
      <c r="A48" s="14" t="s">
        <v>103</v>
      </c>
      <c r="B48" s="15" t="s">
        <v>101</v>
      </c>
      <c r="C48" s="15" t="s">
        <v>102</v>
      </c>
      <c r="D48" s="15"/>
      <c r="E48" s="15" t="s">
        <v>39</v>
      </c>
      <c r="F48" s="15" t="s">
        <v>79</v>
      </c>
      <c r="G48" s="15">
        <v>30.32</v>
      </c>
      <c r="H48" s="16">
        <v>2691.865</v>
      </c>
      <c r="I48" s="50">
        <v>863.332</v>
      </c>
      <c r="J48" s="25">
        <f>1221466.154+221172.341+46348.837+8096.159
</f>
        <v>1497083.491</v>
      </c>
      <c r="K48" s="15"/>
      <c r="L48" s="15"/>
      <c r="M48" s="15">
        <v>1119.368</v>
      </c>
      <c r="N48" s="50">
        <f>Cells!J185</f>
        <v>8.246</v>
      </c>
      <c r="O48" s="15" t="b">
        <v>0</v>
      </c>
      <c r="P48" s="15"/>
      <c r="Q48" s="15"/>
      <c r="R48" s="15"/>
      <c r="S48" s="19"/>
      <c r="T48" s="19"/>
      <c r="U48" s="53" t="s">
        <v>80</v>
      </c>
      <c r="V48" s="21">
        <f>Cells!H189</f>
        <v>56.36333333</v>
      </c>
      <c r="W48" s="21">
        <f>Cells!I189</f>
        <v>5.478</v>
      </c>
      <c r="X48" s="23">
        <f t="shared" si="4"/>
        <v>308.75834</v>
      </c>
      <c r="Y48" s="24">
        <f t="shared" si="5"/>
        <v>2546.021272</v>
      </c>
      <c r="Z48" s="24">
        <f t="shared" si="6"/>
        <v>12344950.47</v>
      </c>
      <c r="AA48" s="25"/>
      <c r="AB48" s="25"/>
      <c r="AC48" s="25"/>
      <c r="AD48" s="25">
        <f>AVERAGE(Mass!S63:S65)</f>
        <v>672.8413705</v>
      </c>
      <c r="AE48" s="27">
        <f t="shared" si="10"/>
        <v>8.683550435</v>
      </c>
      <c r="AF48" s="21">
        <v>0.013</v>
      </c>
      <c r="AG48" s="21">
        <v>0.019466666666666667</v>
      </c>
      <c r="AH48" s="15" t="s">
        <v>42</v>
      </c>
      <c r="AI48" s="29">
        <v>45384.0</v>
      </c>
    </row>
    <row r="49">
      <c r="A49" s="14" t="s">
        <v>104</v>
      </c>
      <c r="B49" s="15" t="s">
        <v>101</v>
      </c>
      <c r="C49" s="15" t="s">
        <v>102</v>
      </c>
      <c r="D49" s="15"/>
      <c r="E49" s="15" t="s">
        <v>39</v>
      </c>
      <c r="F49" s="15" t="s">
        <v>79</v>
      </c>
      <c r="G49" s="15">
        <v>30.32</v>
      </c>
      <c r="H49" s="16">
        <v>3192.119</v>
      </c>
      <c r="I49" s="50">
        <v>1207.39</v>
      </c>
      <c r="J49" s="25">
        <f>2065627.884+264309.478+16269.265
</f>
        <v>2346206.627</v>
      </c>
      <c r="K49" s="15"/>
      <c r="L49" s="15"/>
      <c r="M49" s="15">
        <v>1119.368</v>
      </c>
      <c r="N49" s="50">
        <f>Cells!J185</f>
        <v>8.246</v>
      </c>
      <c r="O49" s="15" t="b">
        <v>0</v>
      </c>
      <c r="S49" s="19"/>
      <c r="T49" s="19"/>
      <c r="U49" s="53" t="s">
        <v>80</v>
      </c>
      <c r="V49" s="21">
        <f>Cells!H193</f>
        <v>60.96566667</v>
      </c>
      <c r="W49" s="21">
        <f>Cells!I193</f>
        <v>6.425333333</v>
      </c>
      <c r="X49" s="23">
        <f t="shared" si="4"/>
        <v>391.7247302</v>
      </c>
      <c r="Y49" s="24">
        <f t="shared" si="5"/>
        <v>3230.162125</v>
      </c>
      <c r="Z49" s="24">
        <f t="shared" si="6"/>
        <v>19346819.85</v>
      </c>
      <c r="AA49" s="25"/>
      <c r="AB49" s="25"/>
      <c r="AC49" s="25"/>
      <c r="AD49" s="25">
        <f>AVERAGE(Mass!S63:S65)</f>
        <v>672.8413705</v>
      </c>
      <c r="AE49" s="27">
        <f t="shared" si="10"/>
        <v>5.540858955</v>
      </c>
      <c r="AF49" s="21">
        <v>0.013</v>
      </c>
      <c r="AG49" s="21">
        <v>0.019466666666666667</v>
      </c>
      <c r="AH49" s="15" t="s">
        <v>42</v>
      </c>
      <c r="AI49" s="29">
        <v>45384.0</v>
      </c>
    </row>
    <row r="50">
      <c r="A50" s="14" t="s">
        <v>105</v>
      </c>
      <c r="B50" s="15" t="s">
        <v>101</v>
      </c>
      <c r="C50" s="15" t="s">
        <v>102</v>
      </c>
      <c r="D50" s="15"/>
      <c r="E50" s="15" t="s">
        <v>46</v>
      </c>
      <c r="F50" s="15" t="s">
        <v>79</v>
      </c>
      <c r="G50" s="31">
        <v>45.24</v>
      </c>
      <c r="H50" s="32">
        <v>3604.749</v>
      </c>
      <c r="I50" s="32">
        <v>939.565</v>
      </c>
      <c r="J50" s="33">
        <f>1752202.824+549622.132+35104.543</f>
        <v>2336929.499</v>
      </c>
      <c r="K50" s="15"/>
      <c r="L50" s="15"/>
      <c r="M50" s="15">
        <v>1119.368</v>
      </c>
      <c r="N50" s="50">
        <f>Cells!J185</f>
        <v>8.246</v>
      </c>
      <c r="O50" s="15" t="b">
        <v>0</v>
      </c>
      <c r="P50" s="58"/>
      <c r="Q50" s="58"/>
      <c r="R50" s="58"/>
      <c r="S50" s="19"/>
      <c r="T50" s="19"/>
      <c r="U50" s="53" t="s">
        <v>80</v>
      </c>
      <c r="V50" s="32">
        <f>Cells!H197</f>
        <v>69.299</v>
      </c>
      <c r="W50" s="32">
        <f>Cells!I197</f>
        <v>6.157666667</v>
      </c>
      <c r="X50" s="23">
        <f t="shared" si="4"/>
        <v>426.7201423</v>
      </c>
      <c r="Y50" s="24">
        <f t="shared" si="5"/>
        <v>3518.734294</v>
      </c>
      <c r="Z50" s="24">
        <f t="shared" si="6"/>
        <v>19270320.65</v>
      </c>
      <c r="AA50" s="25"/>
      <c r="AB50" s="25"/>
      <c r="AC50" s="25"/>
      <c r="AD50" s="33">
        <f>AVERAGE(Mass!S63:S65)</f>
        <v>672.8413705</v>
      </c>
      <c r="AE50" s="27">
        <f t="shared" si="10"/>
        <v>5.562855022</v>
      </c>
      <c r="AF50" s="67">
        <v>0.013</v>
      </c>
      <c r="AG50" s="67">
        <v>0.019466666666666667</v>
      </c>
      <c r="AH50" s="15" t="s">
        <v>42</v>
      </c>
      <c r="AI50" s="29">
        <v>45384.0</v>
      </c>
    </row>
    <row r="51">
      <c r="A51" s="14" t="s">
        <v>106</v>
      </c>
      <c r="B51" s="15" t="s">
        <v>101</v>
      </c>
      <c r="C51" s="15" t="s">
        <v>102</v>
      </c>
      <c r="D51" s="15"/>
      <c r="E51" s="15" t="s">
        <v>46</v>
      </c>
      <c r="F51" s="15" t="s">
        <v>79</v>
      </c>
      <c r="G51" s="31">
        <v>45.24</v>
      </c>
      <c r="H51" s="32">
        <v>3470.246</v>
      </c>
      <c r="I51" s="32">
        <v>1411.545</v>
      </c>
      <c r="J51" s="33">
        <f>1807624.712+82681.186+632815.183+91439.758</f>
        <v>2614560.839</v>
      </c>
      <c r="K51" s="15"/>
      <c r="L51" s="15"/>
      <c r="M51" s="15">
        <v>1119.368</v>
      </c>
      <c r="N51" s="50">
        <f>Cells!J185</f>
        <v>8.246</v>
      </c>
      <c r="O51" s="15" t="b">
        <v>0</v>
      </c>
      <c r="P51" s="58"/>
      <c r="Q51" s="58"/>
      <c r="R51" s="58"/>
      <c r="S51" s="19"/>
      <c r="T51" s="19"/>
      <c r="U51" s="53" t="s">
        <v>80</v>
      </c>
      <c r="V51" s="32">
        <f>Cells!H201</f>
        <v>63.87666667</v>
      </c>
      <c r="W51" s="32">
        <f>Cells!I201</f>
        <v>5.676</v>
      </c>
      <c r="X51" s="23">
        <f t="shared" si="4"/>
        <v>362.56396</v>
      </c>
      <c r="Y51" s="24">
        <f t="shared" si="5"/>
        <v>2989.702414</v>
      </c>
      <c r="Z51" s="24">
        <f t="shared" si="6"/>
        <v>21559668.68</v>
      </c>
      <c r="AA51" s="25"/>
      <c r="AB51" s="25"/>
      <c r="AC51" s="25"/>
      <c r="AD51" s="33">
        <f>AVERAGE(Mass!S63:S65)</f>
        <v>672.8413705</v>
      </c>
      <c r="AE51" s="27">
        <f t="shared" si="10"/>
        <v>4.972154331</v>
      </c>
      <c r="AF51" s="67">
        <v>0.013</v>
      </c>
      <c r="AG51" s="67">
        <v>0.019466666666666667</v>
      </c>
      <c r="AH51" s="15" t="s">
        <v>42</v>
      </c>
      <c r="AI51" s="29">
        <v>45384.0</v>
      </c>
    </row>
    <row r="52">
      <c r="A52" s="14" t="s">
        <v>107</v>
      </c>
      <c r="B52" s="15" t="s">
        <v>101</v>
      </c>
      <c r="C52" s="15" t="s">
        <v>102</v>
      </c>
      <c r="D52" s="15"/>
      <c r="E52" s="15" t="s">
        <v>46</v>
      </c>
      <c r="F52" s="15" t="s">
        <v>79</v>
      </c>
      <c r="G52" s="31">
        <v>45.24</v>
      </c>
      <c r="H52" s="32">
        <v>3650.462</v>
      </c>
      <c r="I52" s="32">
        <v>1453.546</v>
      </c>
      <c r="J52" s="33">
        <f>1830712.147+36439.406+1258039.38+23308.239+48362.84</f>
        <v>3196862.012</v>
      </c>
      <c r="K52" s="15"/>
      <c r="L52" s="15"/>
      <c r="M52" s="15">
        <v>1119.368</v>
      </c>
      <c r="N52" s="50">
        <f>Cells!J185</f>
        <v>8.246</v>
      </c>
      <c r="O52" s="15" t="b">
        <v>0</v>
      </c>
      <c r="P52" s="58"/>
      <c r="Q52" s="58"/>
      <c r="R52" s="58"/>
      <c r="S52" s="19"/>
      <c r="T52" s="19"/>
      <c r="U52" s="53" t="s">
        <v>80</v>
      </c>
      <c r="V52" s="32">
        <f>Cells!H205</f>
        <v>65.30933333</v>
      </c>
      <c r="W52" s="32">
        <f>Cells!I205</f>
        <v>6.503666667</v>
      </c>
      <c r="X52" s="23">
        <f t="shared" si="4"/>
        <v>424.7501342</v>
      </c>
      <c r="Y52" s="24">
        <f t="shared" si="5"/>
        <v>3502.489607</v>
      </c>
      <c r="Z52" s="24">
        <f t="shared" si="6"/>
        <v>26361324.15</v>
      </c>
      <c r="AA52" s="25"/>
      <c r="AB52" s="25"/>
      <c r="AC52" s="25"/>
      <c r="AD52" s="33">
        <f>AVERAGE(Mass!S63:S65)</f>
        <v>672.8413705</v>
      </c>
      <c r="AE52" s="27">
        <f t="shared" si="10"/>
        <v>4.066487684</v>
      </c>
      <c r="AF52" s="67">
        <v>0.013</v>
      </c>
      <c r="AG52" s="67">
        <v>0.019466666666666667</v>
      </c>
      <c r="AH52" s="15" t="s">
        <v>42</v>
      </c>
      <c r="AI52" s="29">
        <v>45384.0</v>
      </c>
    </row>
    <row r="53">
      <c r="A53" s="14" t="s">
        <v>108</v>
      </c>
      <c r="B53" s="15" t="s">
        <v>101</v>
      </c>
      <c r="C53" s="15" t="s">
        <v>102</v>
      </c>
      <c r="D53" s="15"/>
      <c r="E53" s="15" t="s">
        <v>50</v>
      </c>
      <c r="F53" s="15" t="s">
        <v>79</v>
      </c>
      <c r="G53" s="31">
        <v>37.66</v>
      </c>
      <c r="H53" s="32">
        <v>2799.036</v>
      </c>
      <c r="I53" s="32">
        <v>1279.732</v>
      </c>
      <c r="J53" s="33">
        <f>1509960.397+406276.628</f>
        <v>1916237.025</v>
      </c>
      <c r="K53" s="15"/>
      <c r="L53" s="15"/>
      <c r="M53" s="15">
        <v>1119.368</v>
      </c>
      <c r="N53" s="50">
        <f>Cells!J185</f>
        <v>8.246</v>
      </c>
      <c r="O53" s="15" t="b">
        <v>0</v>
      </c>
      <c r="P53" s="58"/>
      <c r="Q53" s="58"/>
      <c r="R53" s="58"/>
      <c r="S53" s="19"/>
      <c r="T53" s="19"/>
      <c r="U53" s="53" t="s">
        <v>80</v>
      </c>
      <c r="V53" s="32">
        <f>Cells!H209</f>
        <v>78.98033333</v>
      </c>
      <c r="W53" s="32">
        <f>Cells!I209</f>
        <v>6.142</v>
      </c>
      <c r="X53" s="23">
        <f t="shared" si="4"/>
        <v>485.0972073</v>
      </c>
      <c r="Y53" s="24">
        <f t="shared" si="5"/>
        <v>4000.111572</v>
      </c>
      <c r="Z53" s="24">
        <f t="shared" si="6"/>
        <v>15801290.51</v>
      </c>
      <c r="AA53" s="25"/>
      <c r="AB53" s="25"/>
      <c r="AC53" s="25"/>
      <c r="AD53" s="33">
        <f>AVERAGE(Mass!S63:S65)</f>
        <v>672.8413705</v>
      </c>
      <c r="AE53" s="27">
        <f t="shared" si="10"/>
        <v>6.784129432</v>
      </c>
      <c r="AF53" s="67">
        <v>0.013</v>
      </c>
      <c r="AG53" s="67">
        <v>0.019466666666666667</v>
      </c>
      <c r="AH53" s="15" t="s">
        <v>42</v>
      </c>
      <c r="AI53" s="29">
        <v>45384.0</v>
      </c>
    </row>
    <row r="54">
      <c r="A54" s="14" t="s">
        <v>109</v>
      </c>
      <c r="B54" s="15" t="s">
        <v>101</v>
      </c>
      <c r="C54" s="15" t="s">
        <v>102</v>
      </c>
      <c r="D54" s="15"/>
      <c r="E54" s="15" t="s">
        <v>50</v>
      </c>
      <c r="F54" s="15" t="s">
        <v>79</v>
      </c>
      <c r="G54" s="31">
        <v>37.66</v>
      </c>
      <c r="H54" s="32">
        <v>3527.587</v>
      </c>
      <c r="I54" s="32">
        <v>1558.892</v>
      </c>
      <c r="J54" s="33">
        <f>2149861.392+95139.904+1119651.937+65843.183+18032.354
</f>
        <v>3448528.77</v>
      </c>
      <c r="K54" s="15"/>
      <c r="L54" s="15"/>
      <c r="M54" s="15">
        <v>1119.368</v>
      </c>
      <c r="N54" s="50">
        <f>Cells!J185</f>
        <v>8.246</v>
      </c>
      <c r="O54" s="15" t="b">
        <v>0</v>
      </c>
      <c r="P54" s="58"/>
      <c r="Q54" s="58"/>
      <c r="R54" s="58"/>
      <c r="S54" s="19"/>
      <c r="T54" s="19"/>
      <c r="U54" s="53" t="s">
        <v>80</v>
      </c>
      <c r="V54" s="32">
        <f>Cells!H213</f>
        <v>69.57533333</v>
      </c>
      <c r="W54" s="32">
        <f>Cells!I213</f>
        <v>5.400666667</v>
      </c>
      <c r="X54" s="23">
        <f t="shared" si="4"/>
        <v>375.7531836</v>
      </c>
      <c r="Y54" s="24">
        <f t="shared" si="5"/>
        <v>3098.460752</v>
      </c>
      <c r="Z54" s="24">
        <f t="shared" si="6"/>
        <v>28436568.24</v>
      </c>
      <c r="AA54" s="25"/>
      <c r="AB54" s="25"/>
      <c r="AC54" s="25"/>
      <c r="AD54" s="33">
        <f>AVERAGE(Mass!S63:S65)</f>
        <v>672.8413705</v>
      </c>
      <c r="AE54" s="27">
        <f t="shared" si="10"/>
        <v>3.769723516</v>
      </c>
      <c r="AF54" s="67">
        <v>0.013</v>
      </c>
      <c r="AG54" s="67">
        <v>0.019466666666666667</v>
      </c>
      <c r="AH54" s="15" t="s">
        <v>42</v>
      </c>
      <c r="AI54" s="29">
        <v>45384.0</v>
      </c>
    </row>
    <row r="55">
      <c r="A55" s="36" t="s">
        <v>110</v>
      </c>
      <c r="B55" s="37" t="s">
        <v>101</v>
      </c>
      <c r="C55" s="15" t="s">
        <v>102</v>
      </c>
      <c r="D55" s="37"/>
      <c r="E55" s="37" t="s">
        <v>50</v>
      </c>
      <c r="F55" s="37" t="s">
        <v>79</v>
      </c>
      <c r="G55" s="37">
        <v>37.66</v>
      </c>
      <c r="H55" s="39">
        <v>2904.788</v>
      </c>
      <c r="I55" s="39">
        <v>1635.539</v>
      </c>
      <c r="J55" s="65">
        <f>1448285.732+605080.82+240820.581</f>
        <v>2294187.133</v>
      </c>
      <c r="K55" s="37"/>
      <c r="L55" s="37"/>
      <c r="M55" s="37">
        <v>1119.368</v>
      </c>
      <c r="N55" s="66">
        <f>Cells!J185</f>
        <v>8.246</v>
      </c>
      <c r="O55" s="37" t="b">
        <v>0</v>
      </c>
      <c r="P55" s="63"/>
      <c r="Q55" s="63"/>
      <c r="R55" s="63"/>
      <c r="S55" s="41"/>
      <c r="T55" s="41"/>
      <c r="U55" s="60" t="s">
        <v>80</v>
      </c>
      <c r="V55" s="39">
        <f>Cells!H217</f>
        <v>52.95466667</v>
      </c>
      <c r="W55" s="39">
        <f>Cells!I217</f>
        <v>5.553333333</v>
      </c>
      <c r="X55" s="43">
        <f t="shared" si="4"/>
        <v>294.0749156</v>
      </c>
      <c r="Y55" s="44">
        <f t="shared" si="5"/>
        <v>2424.941754</v>
      </c>
      <c r="Z55" s="44">
        <f t="shared" si="6"/>
        <v>18917867.1</v>
      </c>
      <c r="AA55" s="45"/>
      <c r="AB55" s="45"/>
      <c r="AC55" s="45"/>
      <c r="AD55" s="65">
        <f>AVERAGE(Mass!S63:S65)</f>
        <v>672.8413705</v>
      </c>
      <c r="AE55" s="47">
        <f t="shared" si="10"/>
        <v>5.666495036</v>
      </c>
      <c r="AF55" s="64">
        <v>0.013</v>
      </c>
      <c r="AG55" s="64">
        <v>0.019466666666666667</v>
      </c>
      <c r="AH55" s="37" t="s">
        <v>42</v>
      </c>
      <c r="AI55" s="49">
        <v>45384.0</v>
      </c>
    </row>
    <row r="56">
      <c r="A56" s="14" t="s">
        <v>111</v>
      </c>
      <c r="B56" s="15" t="s">
        <v>112</v>
      </c>
      <c r="C56" s="15" t="s">
        <v>113</v>
      </c>
      <c r="D56" s="15"/>
      <c r="E56" s="15" t="s">
        <v>39</v>
      </c>
      <c r="F56" s="15" t="s">
        <v>79</v>
      </c>
      <c r="G56" s="15">
        <v>27.95</v>
      </c>
      <c r="H56" s="16">
        <v>2067.783</v>
      </c>
      <c r="I56" s="50">
        <v>756.743</v>
      </c>
      <c r="J56" s="35">
        <f>890382.34+109205.472</f>
        <v>999587.812</v>
      </c>
      <c r="K56" s="15"/>
      <c r="L56" s="15"/>
      <c r="M56" s="15">
        <v>708.453</v>
      </c>
      <c r="N56" s="21">
        <f>Cells!J221</f>
        <v>9.110666667</v>
      </c>
      <c r="O56" s="15" t="b">
        <v>0</v>
      </c>
      <c r="P56" s="56"/>
      <c r="Q56" s="56"/>
      <c r="R56" s="56"/>
      <c r="S56" s="19"/>
      <c r="T56" s="19"/>
      <c r="U56" s="53" t="s">
        <v>80</v>
      </c>
      <c r="V56" s="21">
        <f>Cells!H221</f>
        <v>41.55766667</v>
      </c>
      <c r="W56" s="21">
        <f>Cells!I221</f>
        <v>4.369</v>
      </c>
      <c r="X56" s="23">
        <f t="shared" si="4"/>
        <v>181.5654457</v>
      </c>
      <c r="Y56" s="24">
        <f t="shared" si="5"/>
        <v>1654.182254</v>
      </c>
      <c r="Z56" s="24">
        <f t="shared" si="6"/>
        <v>9106911.359</v>
      </c>
      <c r="AA56" s="25"/>
      <c r="AB56" s="25"/>
      <c r="AC56" s="25"/>
      <c r="AD56" s="25">
        <f>AVERAGE(Mass!S54:S56)</f>
        <v>648.2107465</v>
      </c>
      <c r="AE56" s="27">
        <f t="shared" si="10"/>
        <v>5.891317219</v>
      </c>
      <c r="AF56" s="21">
        <f>AVERAGE(Mass!L54:L56)</f>
        <v>0.005888888889</v>
      </c>
      <c r="AG56" s="21">
        <f>AVERAGE(Mass!K54:K56)</f>
        <v>0.0095</v>
      </c>
      <c r="AH56" s="15" t="s">
        <v>42</v>
      </c>
      <c r="AI56" s="29">
        <v>45384.0</v>
      </c>
    </row>
    <row r="57">
      <c r="A57" s="14" t="s">
        <v>114</v>
      </c>
      <c r="B57" s="15" t="s">
        <v>112</v>
      </c>
      <c r="C57" s="15" t="s">
        <v>113</v>
      </c>
      <c r="D57" s="15"/>
      <c r="E57" s="15" t="s">
        <v>39</v>
      </c>
      <c r="F57" s="15" t="s">
        <v>79</v>
      </c>
      <c r="G57" s="15">
        <v>27.95</v>
      </c>
      <c r="H57" s="16">
        <v>1952.715</v>
      </c>
      <c r="I57" s="50">
        <v>620.613</v>
      </c>
      <c r="J57" s="35">
        <f>628660.949+119290.41+16758.854+12442.825+3287.243</f>
        <v>780440.281</v>
      </c>
      <c r="K57" s="15"/>
      <c r="L57" s="15"/>
      <c r="M57" s="15">
        <v>708.453</v>
      </c>
      <c r="N57" s="28">
        <f>Cells!J221</f>
        <v>9.110666667</v>
      </c>
      <c r="O57" s="15" t="b">
        <v>0</v>
      </c>
      <c r="S57" s="19"/>
      <c r="T57" s="19"/>
      <c r="U57" s="53" t="s">
        <v>80</v>
      </c>
      <c r="V57" s="21">
        <f>Cells!H225</f>
        <v>57.007</v>
      </c>
      <c r="W57" s="21">
        <f>Cells!I225</f>
        <v>5.134</v>
      </c>
      <c r="X57" s="23">
        <f t="shared" si="4"/>
        <v>292.673938</v>
      </c>
      <c r="Y57" s="24">
        <f t="shared" si="5"/>
        <v>2666.454691</v>
      </c>
      <c r="Z57" s="24">
        <f t="shared" si="6"/>
        <v>7110331.253</v>
      </c>
      <c r="AA57" s="25"/>
      <c r="AB57" s="25"/>
      <c r="AC57" s="25"/>
      <c r="AD57" s="25">
        <f>AVERAGE(Mass!S54:S56)</f>
        <v>648.2107465</v>
      </c>
      <c r="AE57" s="27">
        <f t="shared" si="10"/>
        <v>7.54559834</v>
      </c>
      <c r="AF57" s="21">
        <v>0.005888888888888889</v>
      </c>
      <c r="AG57" s="21">
        <v>0.0095</v>
      </c>
      <c r="AH57" s="15" t="s">
        <v>42</v>
      </c>
      <c r="AI57" s="29">
        <v>45384.0</v>
      </c>
    </row>
    <row r="58">
      <c r="A58" s="14" t="s">
        <v>115</v>
      </c>
      <c r="B58" s="15" t="s">
        <v>112</v>
      </c>
      <c r="C58" s="15" t="s">
        <v>113</v>
      </c>
      <c r="D58" s="15"/>
      <c r="E58" s="15" t="s">
        <v>39</v>
      </c>
      <c r="F58" s="15" t="s">
        <v>79</v>
      </c>
      <c r="G58" s="15">
        <v>27.95</v>
      </c>
      <c r="H58" s="16">
        <v>1953.567</v>
      </c>
      <c r="I58" s="50">
        <v>847.729</v>
      </c>
      <c r="J58" s="33">
        <f>915428.294+154545.081</f>
        <v>1069973.375</v>
      </c>
      <c r="K58" s="15"/>
      <c r="L58" s="15"/>
      <c r="M58" s="15">
        <v>708.453</v>
      </c>
      <c r="N58" s="50">
        <f>Cells!J221</f>
        <v>9.110666667</v>
      </c>
      <c r="O58" s="15" t="b">
        <v>0</v>
      </c>
      <c r="P58" s="15"/>
      <c r="Q58" s="15"/>
      <c r="R58" s="15"/>
      <c r="S58" s="19"/>
      <c r="T58" s="19"/>
      <c r="U58" s="53" t="s">
        <v>80</v>
      </c>
      <c r="V58" s="21">
        <f>Cells!H229</f>
        <v>55.623</v>
      </c>
      <c r="W58" s="21">
        <f>Cells!I229</f>
        <v>5.601333333</v>
      </c>
      <c r="X58" s="23">
        <f t="shared" si="4"/>
        <v>311.562964</v>
      </c>
      <c r="Y58" s="24">
        <f t="shared" si="5"/>
        <v>2838.546311</v>
      </c>
      <c r="Z58" s="24">
        <f t="shared" si="6"/>
        <v>9748170.762</v>
      </c>
      <c r="AA58" s="25"/>
      <c r="AB58" s="25"/>
      <c r="AC58" s="25"/>
      <c r="AD58" s="25">
        <f>AVERAGE(Mass!S54:S56)</f>
        <v>648.2107465</v>
      </c>
      <c r="AE58" s="27">
        <f t="shared" si="10"/>
        <v>5.503771427</v>
      </c>
      <c r="AF58" s="21">
        <v>0.005888888888888889</v>
      </c>
      <c r="AG58" s="21">
        <v>0.0095</v>
      </c>
      <c r="AH58" s="15" t="s">
        <v>42</v>
      </c>
      <c r="AI58" s="29">
        <v>45384.0</v>
      </c>
    </row>
    <row r="59">
      <c r="A59" s="14" t="s">
        <v>116</v>
      </c>
      <c r="B59" s="15" t="s">
        <v>112</v>
      </c>
      <c r="C59" s="15" t="s">
        <v>113</v>
      </c>
      <c r="D59" s="15"/>
      <c r="E59" s="15" t="s">
        <v>46</v>
      </c>
      <c r="F59" s="15" t="s">
        <v>79</v>
      </c>
      <c r="G59" s="31">
        <v>25.74</v>
      </c>
      <c r="H59" s="32">
        <v>2024.763</v>
      </c>
      <c r="I59" s="32">
        <f>664.067+109.473</f>
        <v>773.54</v>
      </c>
      <c r="J59" s="33">
        <f>833028.06+96644.956+59622.884</f>
        <v>989295.9</v>
      </c>
      <c r="K59" s="15"/>
      <c r="L59" s="15"/>
      <c r="M59" s="15">
        <v>708.453</v>
      </c>
      <c r="N59" s="32">
        <f>Cells!J221</f>
        <v>9.110666667</v>
      </c>
      <c r="O59" s="15" t="b">
        <v>0</v>
      </c>
      <c r="P59" s="58"/>
      <c r="Q59" s="58"/>
      <c r="R59" s="58"/>
      <c r="S59" s="19"/>
      <c r="T59" s="19"/>
      <c r="U59" s="53" t="s">
        <v>80</v>
      </c>
      <c r="V59" s="32">
        <f>Cells!H233</f>
        <v>47.264</v>
      </c>
      <c r="W59" s="32">
        <f>Cells!I233</f>
        <v>4.673</v>
      </c>
      <c r="X59" s="23">
        <f t="shared" si="4"/>
        <v>220.864672</v>
      </c>
      <c r="Y59" s="24">
        <f t="shared" si="5"/>
        <v>2012.224405</v>
      </c>
      <c r="Z59" s="24">
        <f t="shared" si="6"/>
        <v>9013145.18</v>
      </c>
      <c r="AA59" s="25"/>
      <c r="AB59" s="25"/>
      <c r="AC59" s="25"/>
      <c r="AD59" s="33">
        <f>AVERAGE(Mass!S54:S56)</f>
        <v>648.2107465</v>
      </c>
      <c r="AE59" s="27">
        <f t="shared" si="10"/>
        <v>5.952606181</v>
      </c>
      <c r="AF59" s="67">
        <v>0.005888888888888889</v>
      </c>
      <c r="AG59" s="67">
        <v>0.0095</v>
      </c>
      <c r="AH59" s="15" t="s">
        <v>42</v>
      </c>
      <c r="AI59" s="29">
        <v>45384.0</v>
      </c>
    </row>
    <row r="60">
      <c r="A60" s="14" t="s">
        <v>117</v>
      </c>
      <c r="B60" s="15" t="s">
        <v>112</v>
      </c>
      <c r="C60" s="15" t="s">
        <v>113</v>
      </c>
      <c r="D60" s="15"/>
      <c r="E60" s="15" t="s">
        <v>46</v>
      </c>
      <c r="F60" s="15" t="s">
        <v>79</v>
      </c>
      <c r="G60" s="31">
        <v>25.74</v>
      </c>
      <c r="H60" s="32">
        <v>1855.796</v>
      </c>
      <c r="I60" s="32">
        <v>853.148</v>
      </c>
      <c r="J60" s="35">
        <f>742910.92+198021.919</f>
        <v>940932.839</v>
      </c>
      <c r="K60" s="15"/>
      <c r="L60" s="15"/>
      <c r="M60" s="15">
        <v>708.453</v>
      </c>
      <c r="N60" s="32">
        <f>Cells!J221</f>
        <v>9.110666667</v>
      </c>
      <c r="O60" s="15" t="b">
        <v>0</v>
      </c>
      <c r="P60" s="58"/>
      <c r="Q60" s="58"/>
      <c r="R60" s="58"/>
      <c r="S60" s="19"/>
      <c r="T60" s="19"/>
      <c r="U60" s="53" t="s">
        <v>80</v>
      </c>
      <c r="V60" s="32">
        <f>Cells!H237</f>
        <v>52.65766667</v>
      </c>
      <c r="W60" s="32">
        <f>Cells!I237</f>
        <v>4.938333333</v>
      </c>
      <c r="X60" s="23">
        <f t="shared" si="4"/>
        <v>260.0411106</v>
      </c>
      <c r="Y60" s="24">
        <f t="shared" si="5"/>
        <v>2369.147878</v>
      </c>
      <c r="Z60" s="24">
        <f t="shared" si="6"/>
        <v>8572525.452</v>
      </c>
      <c r="AA60" s="25"/>
      <c r="AB60" s="25"/>
      <c r="AC60" s="25"/>
      <c r="AD60" s="33">
        <f>AVERAGE(Mass!S54:S56)</f>
        <v>648.2107465</v>
      </c>
      <c r="AE60" s="27">
        <f t="shared" si="10"/>
        <v>6.258564527</v>
      </c>
      <c r="AF60" s="67">
        <v>0.005888888888888889</v>
      </c>
      <c r="AG60" s="67">
        <v>0.0095</v>
      </c>
      <c r="AH60" s="15" t="s">
        <v>42</v>
      </c>
      <c r="AI60" s="29">
        <v>45384.0</v>
      </c>
    </row>
    <row r="61">
      <c r="A61" s="14" t="s">
        <v>118</v>
      </c>
      <c r="B61" s="15" t="s">
        <v>112</v>
      </c>
      <c r="C61" s="15" t="s">
        <v>113</v>
      </c>
      <c r="D61" s="15"/>
      <c r="E61" s="15" t="s">
        <v>46</v>
      </c>
      <c r="F61" s="15" t="s">
        <v>79</v>
      </c>
      <c r="G61" s="31">
        <v>25.74</v>
      </c>
      <c r="H61" s="32">
        <v>1910.63</v>
      </c>
      <c r="I61" s="71">
        <f>637.058+103.234</f>
        <v>740.292</v>
      </c>
      <c r="J61" s="35">
        <f>776424.569+66546.387+29812.457+27976.065</f>
        <v>900759.478</v>
      </c>
      <c r="K61" s="15"/>
      <c r="L61" s="15"/>
      <c r="M61" s="15">
        <v>708.453</v>
      </c>
      <c r="N61" s="32">
        <f>Cells!J221</f>
        <v>9.110666667</v>
      </c>
      <c r="O61" s="15" t="b">
        <v>0</v>
      </c>
      <c r="P61" s="58"/>
      <c r="Q61" s="58"/>
      <c r="R61" s="58"/>
      <c r="S61" s="19"/>
      <c r="T61" s="19"/>
      <c r="U61" s="53" t="s">
        <v>80</v>
      </c>
      <c r="V61" s="32">
        <f>Cells!H241</f>
        <v>57.16333333</v>
      </c>
      <c r="W61" s="32">
        <f>Cells!I241</f>
        <v>3.735333333</v>
      </c>
      <c r="X61" s="23">
        <f t="shared" si="4"/>
        <v>213.5241044</v>
      </c>
      <c r="Y61" s="24">
        <f t="shared" si="5"/>
        <v>1945.346941</v>
      </c>
      <c r="Z61" s="24">
        <f t="shared" si="6"/>
        <v>8206519.351</v>
      </c>
      <c r="AA61" s="25"/>
      <c r="AB61" s="25"/>
      <c r="AC61" s="25"/>
      <c r="AD61" s="33">
        <f>AVERAGE(Mass!S54:S56)</f>
        <v>648.2107465</v>
      </c>
      <c r="AE61" s="27">
        <f t="shared" si="10"/>
        <v>6.53769295</v>
      </c>
      <c r="AF61" s="67">
        <v>0.005888888888888889</v>
      </c>
      <c r="AG61" s="67">
        <v>0.0095</v>
      </c>
      <c r="AH61" s="15" t="s">
        <v>42</v>
      </c>
      <c r="AI61" s="29">
        <v>45384.0</v>
      </c>
    </row>
    <row r="62">
      <c r="A62" s="14" t="s">
        <v>119</v>
      </c>
      <c r="B62" s="15" t="s">
        <v>112</v>
      </c>
      <c r="C62" s="15" t="s">
        <v>113</v>
      </c>
      <c r="D62" s="15"/>
      <c r="E62" s="15" t="s">
        <v>50</v>
      </c>
      <c r="F62" s="15" t="s">
        <v>79</v>
      </c>
      <c r="G62" s="31">
        <v>27.49</v>
      </c>
      <c r="H62" s="32">
        <v>2375.312</v>
      </c>
      <c r="I62" s="50">
        <v>820.351</v>
      </c>
      <c r="J62" s="33">
        <f>970300.909+261488.037</f>
        <v>1231788.946</v>
      </c>
      <c r="K62" s="15"/>
      <c r="L62" s="15"/>
      <c r="M62" s="15">
        <v>708.453</v>
      </c>
      <c r="N62" s="32">
        <f>Cells!J221</f>
        <v>9.110666667</v>
      </c>
      <c r="O62" s="15" t="b">
        <v>0</v>
      </c>
      <c r="P62" s="58"/>
      <c r="Q62" s="58"/>
      <c r="R62" s="58"/>
      <c r="S62" s="19"/>
      <c r="T62" s="19"/>
      <c r="U62" s="53" t="s">
        <v>80</v>
      </c>
      <c r="V62" s="32">
        <f>Cells!H245</f>
        <v>49.267</v>
      </c>
      <c r="W62" s="32">
        <f>Cells!I245</f>
        <v>5.114333333</v>
      </c>
      <c r="X62" s="23">
        <f t="shared" si="4"/>
        <v>251.9678603</v>
      </c>
      <c r="Y62" s="24">
        <f t="shared" si="5"/>
        <v>2295.595186</v>
      </c>
      <c r="Z62" s="24">
        <f t="shared" si="6"/>
        <v>11222418.49</v>
      </c>
      <c r="AA62" s="25"/>
      <c r="AB62" s="25"/>
      <c r="AC62" s="25"/>
      <c r="AD62" s="33">
        <f>AVERAGE(Mass!S54:S56)</f>
        <v>648.2107465</v>
      </c>
      <c r="AE62" s="27">
        <f t="shared" si="10"/>
        <v>4.780761272</v>
      </c>
      <c r="AF62" s="67">
        <v>0.005888888888888889</v>
      </c>
      <c r="AG62" s="67">
        <v>0.0095</v>
      </c>
      <c r="AH62" s="15" t="s">
        <v>42</v>
      </c>
      <c r="AI62" s="29">
        <v>45384.0</v>
      </c>
    </row>
    <row r="63">
      <c r="A63" s="36" t="s">
        <v>120</v>
      </c>
      <c r="B63" s="37" t="s">
        <v>112</v>
      </c>
      <c r="C63" s="15" t="s">
        <v>113</v>
      </c>
      <c r="D63" s="37"/>
      <c r="E63" s="37" t="s">
        <v>50</v>
      </c>
      <c r="F63" s="37" t="s">
        <v>79</v>
      </c>
      <c r="G63" s="38">
        <v>27.49</v>
      </c>
      <c r="H63" s="73">
        <v>2060.79</v>
      </c>
      <c r="I63" s="66">
        <f>835.94+58.664</f>
        <v>894.604</v>
      </c>
      <c r="J63" s="40">
        <f>922079.889+109996.846+45759.646</f>
        <v>1077836.381</v>
      </c>
      <c r="K63" s="37"/>
      <c r="L63" s="37"/>
      <c r="M63" s="37">
        <v>708.453</v>
      </c>
      <c r="N63" s="74">
        <f>Cells!J221</f>
        <v>9.110666667</v>
      </c>
      <c r="O63" s="37" t="b">
        <v>0</v>
      </c>
      <c r="P63" s="38"/>
      <c r="Q63" s="38"/>
      <c r="R63" s="38"/>
      <c r="S63" s="41"/>
      <c r="T63" s="41"/>
      <c r="U63" s="60" t="s">
        <v>80</v>
      </c>
      <c r="V63" s="73">
        <f>Cells!H249</f>
        <v>55.706</v>
      </c>
      <c r="W63" s="73">
        <f>Cells!I249</f>
        <v>4.698333333</v>
      </c>
      <c r="X63" s="43">
        <f t="shared" si="4"/>
        <v>261.7253567</v>
      </c>
      <c r="Y63" s="44">
        <f t="shared" si="5"/>
        <v>2384.492483</v>
      </c>
      <c r="Z63" s="44">
        <f t="shared" si="6"/>
        <v>9819807.988</v>
      </c>
      <c r="AA63" s="45"/>
      <c r="AB63" s="45"/>
      <c r="AC63" s="45"/>
      <c r="AD63" s="75">
        <f>AVERAGE(Mass!S54:S56)</f>
        <v>648.2107465</v>
      </c>
      <c r="AE63" s="47">
        <f t="shared" si="10"/>
        <v>5.463620446</v>
      </c>
      <c r="AF63" s="76">
        <v>0.005888888888888889</v>
      </c>
      <c r="AG63" s="76">
        <v>0.0095</v>
      </c>
      <c r="AH63" s="37" t="s">
        <v>42</v>
      </c>
      <c r="AI63" s="49">
        <v>45384.0</v>
      </c>
    </row>
    <row r="64">
      <c r="A64" s="14" t="s">
        <v>121</v>
      </c>
      <c r="B64" s="15" t="s">
        <v>122</v>
      </c>
      <c r="C64" s="15" t="s">
        <v>123</v>
      </c>
      <c r="D64" s="15"/>
      <c r="E64" s="15" t="s">
        <v>39</v>
      </c>
      <c r="F64" s="15" t="s">
        <v>40</v>
      </c>
      <c r="G64" s="15">
        <v>9.2</v>
      </c>
      <c r="H64" s="15">
        <v>2528.057</v>
      </c>
      <c r="I64" s="53">
        <v>554.75</v>
      </c>
      <c r="J64" s="68">
        <v>1271568.664</v>
      </c>
      <c r="K64" s="15">
        <v>4500.084</v>
      </c>
      <c r="L64" s="15">
        <f t="shared" ref="L64:L72" si="17">K64-H64</f>
        <v>1972.027</v>
      </c>
      <c r="M64" s="15">
        <v>822.823</v>
      </c>
      <c r="N64" s="50">
        <f>Cells!J253</f>
        <v>17.723</v>
      </c>
      <c r="O64" s="15" t="b">
        <v>1</v>
      </c>
      <c r="P64" s="15">
        <f t="shared" ref="P64:P72" si="18">H64</f>
        <v>2528.057</v>
      </c>
      <c r="Q64" s="15">
        <v>56.421</v>
      </c>
      <c r="R64" s="15">
        <v>82.082</v>
      </c>
      <c r="S64" s="19">
        <f t="shared" ref="S64:S72" si="19">Pi()*(R64/2)*(Q64/2)</f>
        <v>3637.295544</v>
      </c>
      <c r="T64" s="19">
        <f t="shared" ref="T64:T72" si="20">M64/R64</f>
        <v>10.02440243</v>
      </c>
      <c r="U64" s="15" t="s">
        <v>41</v>
      </c>
      <c r="V64" s="50">
        <f>Cells!H253</f>
        <v>12.95</v>
      </c>
      <c r="W64" s="50">
        <f>Cells!I253</f>
        <v>6.588666667</v>
      </c>
      <c r="X64" s="23">
        <f t="shared" si="4"/>
        <v>85.32323333</v>
      </c>
      <c r="Y64" s="24">
        <f t="shared" si="5"/>
        <v>1512.183664</v>
      </c>
      <c r="Z64" s="24">
        <f t="shared" si="6"/>
        <v>22536011.43</v>
      </c>
      <c r="AA64" s="25">
        <f t="shared" ref="AA64:AA72" si="21">S64/3*P64</f>
        <v>3065096.82</v>
      </c>
      <c r="AB64" s="25">
        <f t="shared" ref="AB64:AB72" si="22">Z64/AA64</f>
        <v>7.352463154</v>
      </c>
      <c r="AC64" s="25">
        <f t="shared" ref="AC64:AC72" si="23">100/Z64*AA64</f>
        <v>13.60088421</v>
      </c>
      <c r="AD64" s="35">
        <f>AVERAGE(Mass!S72:S74)</f>
        <v>735.6458716</v>
      </c>
      <c r="AE64" s="27">
        <f t="shared" si="10"/>
        <v>8.441017491</v>
      </c>
      <c r="AF64" s="50">
        <f>AVERAGE(Mass!L72:L74)</f>
        <v>0.01073333333</v>
      </c>
      <c r="AG64" s="21">
        <f>AVERAGE(Mass!K72:K74)</f>
        <v>0.01546666667</v>
      </c>
      <c r="AH64" s="15" t="s">
        <v>42</v>
      </c>
      <c r="AI64" s="29">
        <v>45420.0</v>
      </c>
    </row>
    <row r="65">
      <c r="A65" s="14" t="s">
        <v>124</v>
      </c>
      <c r="B65" s="15" t="s">
        <v>122</v>
      </c>
      <c r="C65" s="15" t="s">
        <v>123</v>
      </c>
      <c r="D65" s="15"/>
      <c r="E65" s="15" t="s">
        <v>39</v>
      </c>
      <c r="F65" s="15" t="s">
        <v>40</v>
      </c>
      <c r="G65" s="15">
        <v>9.2</v>
      </c>
      <c r="H65" s="77">
        <v>2196.197</v>
      </c>
      <c r="I65" s="53">
        <v>514.254</v>
      </c>
      <c r="J65" s="68">
        <v>1531067.284</v>
      </c>
      <c r="K65" s="15">
        <v>2736.967</v>
      </c>
      <c r="L65" s="15">
        <f t="shared" si="17"/>
        <v>540.77</v>
      </c>
      <c r="M65" s="15">
        <v>822.823</v>
      </c>
      <c r="N65" s="21">
        <f>Cells!J253</f>
        <v>17.723</v>
      </c>
      <c r="O65" s="15" t="b">
        <v>1</v>
      </c>
      <c r="P65" s="15">
        <f t="shared" si="18"/>
        <v>2196.197</v>
      </c>
      <c r="Q65" s="15">
        <v>56.421</v>
      </c>
      <c r="R65" s="15">
        <v>82.082</v>
      </c>
      <c r="S65" s="19">
        <f t="shared" si="19"/>
        <v>3637.295544</v>
      </c>
      <c r="T65" s="19">
        <f t="shared" si="20"/>
        <v>10.02440243</v>
      </c>
      <c r="U65" s="15" t="s">
        <v>41</v>
      </c>
      <c r="V65" s="21">
        <f>Cells!H257</f>
        <v>13.982</v>
      </c>
      <c r="W65" s="21">
        <f>Cells!I257</f>
        <v>9.378333333</v>
      </c>
      <c r="X65" s="23">
        <f t="shared" si="4"/>
        <v>131.1278567</v>
      </c>
      <c r="Y65" s="25">
        <f t="shared" si="5"/>
        <v>2323.979004</v>
      </c>
      <c r="Z65" s="24">
        <f t="shared" si="6"/>
        <v>27135105.47</v>
      </c>
      <c r="AA65" s="25">
        <f t="shared" si="21"/>
        <v>2662739.187</v>
      </c>
      <c r="AB65" s="25">
        <f t="shared" si="22"/>
        <v>10.19067343</v>
      </c>
      <c r="AC65" s="25">
        <f t="shared" si="23"/>
        <v>9.812894184</v>
      </c>
      <c r="AD65" s="35">
        <f>AVERAGE(Mass!S72:S74)</f>
        <v>735.6458716</v>
      </c>
      <c r="AE65" s="27">
        <f t="shared" si="10"/>
        <v>7.010360319</v>
      </c>
      <c r="AF65" s="50">
        <v>0.010733333333333336</v>
      </c>
      <c r="AG65" s="78">
        <v>0.015466666666666665</v>
      </c>
      <c r="AH65" s="15" t="s">
        <v>42</v>
      </c>
      <c r="AI65" s="29">
        <v>45420.0</v>
      </c>
    </row>
    <row r="66">
      <c r="A66" s="14" t="s">
        <v>125</v>
      </c>
      <c r="B66" s="15" t="s">
        <v>122</v>
      </c>
      <c r="C66" s="15" t="s">
        <v>123</v>
      </c>
      <c r="D66" s="15"/>
      <c r="E66" s="15" t="s">
        <v>39</v>
      </c>
      <c r="F66" s="15" t="s">
        <v>40</v>
      </c>
      <c r="G66" s="15">
        <v>9.2</v>
      </c>
      <c r="H66" s="77">
        <v>2747.159</v>
      </c>
      <c r="I66" s="15">
        <v>672.802</v>
      </c>
      <c r="J66" s="79">
        <v>1048900.876</v>
      </c>
      <c r="K66" s="15">
        <v>4893.727</v>
      </c>
      <c r="L66" s="15">
        <f t="shared" si="17"/>
        <v>2146.568</v>
      </c>
      <c r="M66" s="15">
        <v>822.823</v>
      </c>
      <c r="N66" s="21">
        <f>Cells!J253</f>
        <v>17.723</v>
      </c>
      <c r="O66" s="15" t="b">
        <v>1</v>
      </c>
      <c r="P66" s="15">
        <f t="shared" si="18"/>
        <v>2747.159</v>
      </c>
      <c r="Q66" s="15">
        <v>56.421</v>
      </c>
      <c r="R66" s="15">
        <v>82.082</v>
      </c>
      <c r="S66" s="19">
        <f t="shared" si="19"/>
        <v>3637.295544</v>
      </c>
      <c r="T66" s="19">
        <f t="shared" si="20"/>
        <v>10.02440243</v>
      </c>
      <c r="U66" s="80" t="s">
        <v>41</v>
      </c>
      <c r="V66" s="21">
        <f>Cells!H261</f>
        <v>12.32066667</v>
      </c>
      <c r="W66" s="21">
        <f>Cells!I261</f>
        <v>7.409</v>
      </c>
      <c r="X66" s="23">
        <f t="shared" si="4"/>
        <v>91.28381933</v>
      </c>
      <c r="Y66" s="25">
        <f t="shared" si="5"/>
        <v>1617.82313</v>
      </c>
      <c r="Z66" s="24">
        <f t="shared" si="6"/>
        <v>18589670.23</v>
      </c>
      <c r="AA66" s="25">
        <f t="shared" si="21"/>
        <v>3330743.063</v>
      </c>
      <c r="AB66" s="25">
        <f t="shared" si="22"/>
        <v>5.581238143</v>
      </c>
      <c r="AC66" s="25">
        <f t="shared" si="23"/>
        <v>17.91717132</v>
      </c>
      <c r="AD66" s="35">
        <f>AVERAGE(Mass!S72:S74)</f>
        <v>735.6458716</v>
      </c>
      <c r="AE66" s="27">
        <f t="shared" si="10"/>
        <v>10.2329339</v>
      </c>
      <c r="AF66" s="50">
        <v>0.010733333333333336</v>
      </c>
      <c r="AG66" s="78">
        <v>0.015466666666666665</v>
      </c>
      <c r="AH66" s="15" t="s">
        <v>42</v>
      </c>
      <c r="AI66" s="29">
        <v>45420.0</v>
      </c>
    </row>
    <row r="67">
      <c r="A67" s="14" t="s">
        <v>126</v>
      </c>
      <c r="B67" s="15" t="s">
        <v>122</v>
      </c>
      <c r="C67" s="15" t="s">
        <v>123</v>
      </c>
      <c r="D67" s="15"/>
      <c r="E67" s="15" t="s">
        <v>46</v>
      </c>
      <c r="F67" s="15" t="s">
        <v>40</v>
      </c>
      <c r="G67" s="15">
        <v>9.82</v>
      </c>
      <c r="H67" s="77">
        <v>2200.086</v>
      </c>
      <c r="I67" s="15">
        <v>527.916</v>
      </c>
      <c r="J67" s="79">
        <v>1132689.43</v>
      </c>
      <c r="K67" s="15">
        <v>3332.109</v>
      </c>
      <c r="L67" s="15">
        <f t="shared" si="17"/>
        <v>1132.023</v>
      </c>
      <c r="M67" s="15">
        <v>822.823</v>
      </c>
      <c r="N67" s="21">
        <f>Cells!J253</f>
        <v>17.723</v>
      </c>
      <c r="O67" s="15" t="b">
        <v>1</v>
      </c>
      <c r="P67" s="15">
        <f t="shared" si="18"/>
        <v>2200.086</v>
      </c>
      <c r="Q67" s="15">
        <v>56.421</v>
      </c>
      <c r="R67" s="15">
        <v>82.082</v>
      </c>
      <c r="S67" s="19">
        <f t="shared" si="19"/>
        <v>3637.295544</v>
      </c>
      <c r="T67" s="19">
        <f t="shared" si="20"/>
        <v>10.02440243</v>
      </c>
      <c r="U67" s="80" t="s">
        <v>41</v>
      </c>
      <c r="V67" s="21">
        <f>Cells!H265</f>
        <v>13.93366667</v>
      </c>
      <c r="W67" s="21">
        <f>Cells!I265</f>
        <v>6.854333333</v>
      </c>
      <c r="X67" s="23">
        <f t="shared" si="4"/>
        <v>95.50599589</v>
      </c>
      <c r="Y67" s="25">
        <f t="shared" si="5"/>
        <v>1692.652765</v>
      </c>
      <c r="Z67" s="24">
        <f t="shared" si="6"/>
        <v>20074654.77</v>
      </c>
      <c r="AA67" s="25">
        <f t="shared" si="21"/>
        <v>2667454.334</v>
      </c>
      <c r="AB67" s="25">
        <f t="shared" si="22"/>
        <v>7.52577261</v>
      </c>
      <c r="AC67" s="25">
        <f t="shared" si="23"/>
        <v>13.28767227</v>
      </c>
      <c r="AD67" s="35">
        <f>AVERAGE(Mass!S72:S74)</f>
        <v>735.6458716</v>
      </c>
      <c r="AE67" s="27">
        <f t="shared" si="10"/>
        <v>9.475972009</v>
      </c>
      <c r="AF67" s="50">
        <v>0.010733333333333336</v>
      </c>
      <c r="AG67" s="78">
        <v>0.015466666666666665</v>
      </c>
      <c r="AH67" s="15" t="s">
        <v>42</v>
      </c>
      <c r="AI67" s="29">
        <v>45420.0</v>
      </c>
    </row>
    <row r="68">
      <c r="A68" s="14" t="s">
        <v>127</v>
      </c>
      <c r="B68" s="15" t="s">
        <v>122</v>
      </c>
      <c r="C68" s="15" t="s">
        <v>123</v>
      </c>
      <c r="D68" s="15"/>
      <c r="E68" s="15" t="s">
        <v>46</v>
      </c>
      <c r="F68" s="15" t="s">
        <v>40</v>
      </c>
      <c r="G68" s="31">
        <v>9.82</v>
      </c>
      <c r="H68" s="58">
        <v>2648.97</v>
      </c>
      <c r="I68" s="58">
        <v>623.605</v>
      </c>
      <c r="J68" s="79">
        <v>1507193.652</v>
      </c>
      <c r="K68" s="15">
        <v>3788.893</v>
      </c>
      <c r="L68" s="15">
        <f t="shared" si="17"/>
        <v>1139.923</v>
      </c>
      <c r="M68" s="15">
        <v>822.823</v>
      </c>
      <c r="N68" s="32">
        <f>Cells!J253</f>
        <v>17.723</v>
      </c>
      <c r="O68" s="15" t="b">
        <v>1</v>
      </c>
      <c r="P68" s="15">
        <f t="shared" si="18"/>
        <v>2648.97</v>
      </c>
      <c r="Q68" s="15">
        <v>56.421</v>
      </c>
      <c r="R68" s="15">
        <v>82.082</v>
      </c>
      <c r="S68" s="19">
        <f t="shared" si="19"/>
        <v>3637.295544</v>
      </c>
      <c r="T68" s="19">
        <f t="shared" si="20"/>
        <v>10.02440243</v>
      </c>
      <c r="U68" s="80" t="s">
        <v>41</v>
      </c>
      <c r="V68" s="32">
        <f>Cells!H269</f>
        <v>16.374</v>
      </c>
      <c r="W68" s="32">
        <f>Cells!I269</f>
        <v>7.04</v>
      </c>
      <c r="X68" s="23">
        <f t="shared" si="4"/>
        <v>115.27296</v>
      </c>
      <c r="Y68" s="25">
        <f t="shared" si="5"/>
        <v>2042.98267</v>
      </c>
      <c r="Z68" s="24">
        <f t="shared" si="6"/>
        <v>26711993.09</v>
      </c>
      <c r="AA68" s="25">
        <f t="shared" si="21"/>
        <v>3211695.592</v>
      </c>
      <c r="AB68" s="25">
        <f t="shared" si="22"/>
        <v>8.317099902</v>
      </c>
      <c r="AC68" s="25">
        <f t="shared" si="23"/>
        <v>12.02342177</v>
      </c>
      <c r="AD68" s="35">
        <f>AVERAGE(Mass!S72:S74)</f>
        <v>735.6458716</v>
      </c>
      <c r="AE68" s="27">
        <f t="shared" si="10"/>
        <v>7.121402959</v>
      </c>
      <c r="AF68" s="50">
        <v>0.010733333333333336</v>
      </c>
      <c r="AG68" s="78">
        <v>0.015466666666666665</v>
      </c>
      <c r="AH68" s="15" t="s">
        <v>42</v>
      </c>
      <c r="AI68" s="29">
        <v>45420.0</v>
      </c>
    </row>
    <row r="69">
      <c r="A69" s="14" t="s">
        <v>128</v>
      </c>
      <c r="B69" s="15" t="s">
        <v>122</v>
      </c>
      <c r="C69" s="15" t="s">
        <v>123</v>
      </c>
      <c r="D69" s="15"/>
      <c r="E69" s="15" t="s">
        <v>46</v>
      </c>
      <c r="F69" s="15" t="s">
        <v>40</v>
      </c>
      <c r="G69" s="31">
        <v>9.82</v>
      </c>
      <c r="H69" s="58">
        <v>1824.761</v>
      </c>
      <c r="I69" s="58">
        <v>623.444</v>
      </c>
      <c r="J69" s="79">
        <v>1031407.151</v>
      </c>
      <c r="K69" s="15">
        <v>2899.166</v>
      </c>
      <c r="L69" s="15">
        <f t="shared" si="17"/>
        <v>1074.405</v>
      </c>
      <c r="M69" s="15">
        <v>822.823</v>
      </c>
      <c r="N69" s="32">
        <f>Cells!J253</f>
        <v>17.723</v>
      </c>
      <c r="O69" s="15" t="b">
        <v>1</v>
      </c>
      <c r="P69" s="15">
        <f t="shared" si="18"/>
        <v>1824.761</v>
      </c>
      <c r="Q69" s="15">
        <v>56.421</v>
      </c>
      <c r="R69" s="15">
        <v>82.082</v>
      </c>
      <c r="S69" s="19">
        <f t="shared" si="19"/>
        <v>3637.295544</v>
      </c>
      <c r="T69" s="19">
        <f t="shared" si="20"/>
        <v>10.02440243</v>
      </c>
      <c r="U69" s="80" t="s">
        <v>41</v>
      </c>
      <c r="V69" s="32">
        <f>Cells!H273</f>
        <v>27.29266667</v>
      </c>
      <c r="W69" s="32">
        <f>Cells!I273</f>
        <v>7.643333333</v>
      </c>
      <c r="X69" s="23">
        <f t="shared" si="4"/>
        <v>208.6069489</v>
      </c>
      <c r="Y69" s="25">
        <f t="shared" si="5"/>
        <v>3697.140955</v>
      </c>
      <c r="Z69" s="24">
        <f t="shared" si="6"/>
        <v>18279628.94</v>
      </c>
      <c r="AA69" s="25">
        <f t="shared" si="21"/>
        <v>2212398.351</v>
      </c>
      <c r="AB69" s="25">
        <f t="shared" si="22"/>
        <v>8.262358778</v>
      </c>
      <c r="AC69" s="25">
        <f t="shared" si="23"/>
        <v>12.1030813</v>
      </c>
      <c r="AD69" s="35">
        <f>AVERAGE(Mass!S72:S74)</f>
        <v>735.6458716</v>
      </c>
      <c r="AE69" s="27">
        <f t="shared" si="10"/>
        <v>10.40649497</v>
      </c>
      <c r="AF69" s="50">
        <v>0.010733333333333336</v>
      </c>
      <c r="AG69" s="78">
        <v>0.015466666666666665</v>
      </c>
      <c r="AH69" s="15" t="s">
        <v>42</v>
      </c>
      <c r="AI69" s="29">
        <v>45420.0</v>
      </c>
    </row>
    <row r="70">
      <c r="A70" s="14" t="s">
        <v>129</v>
      </c>
      <c r="B70" s="15" t="s">
        <v>122</v>
      </c>
      <c r="C70" s="15" t="s">
        <v>123</v>
      </c>
      <c r="D70" s="15"/>
      <c r="E70" s="15" t="s">
        <v>50</v>
      </c>
      <c r="F70" s="15" t="s">
        <v>40</v>
      </c>
      <c r="G70" s="31">
        <v>9.54</v>
      </c>
      <c r="H70" s="58">
        <v>2430.231</v>
      </c>
      <c r="I70" s="58">
        <v>624.302</v>
      </c>
      <c r="J70" s="79">
        <v>1355454.238</v>
      </c>
      <c r="K70" s="15">
        <v>4393.41</v>
      </c>
      <c r="L70" s="15">
        <f t="shared" si="17"/>
        <v>1963.179</v>
      </c>
      <c r="M70" s="15">
        <v>822.823</v>
      </c>
      <c r="N70" s="32">
        <f>Cells!J253</f>
        <v>17.723</v>
      </c>
      <c r="O70" s="15" t="b">
        <v>1</v>
      </c>
      <c r="P70" s="15">
        <f t="shared" si="18"/>
        <v>2430.231</v>
      </c>
      <c r="Q70" s="15">
        <v>56.421</v>
      </c>
      <c r="R70" s="15">
        <v>82.082</v>
      </c>
      <c r="S70" s="19">
        <f t="shared" si="19"/>
        <v>3637.295544</v>
      </c>
      <c r="T70" s="19">
        <f t="shared" si="20"/>
        <v>10.02440243</v>
      </c>
      <c r="U70" s="80" t="s">
        <v>41</v>
      </c>
      <c r="V70" s="32">
        <f>Cells!H277</f>
        <v>11.03</v>
      </c>
      <c r="W70" s="32">
        <f>Cells!I277</f>
        <v>6.709</v>
      </c>
      <c r="X70" s="23">
        <f t="shared" si="4"/>
        <v>74.00027</v>
      </c>
      <c r="Y70" s="25">
        <f t="shared" si="5"/>
        <v>1311.506785</v>
      </c>
      <c r="Z70" s="24">
        <f t="shared" si="6"/>
        <v>24022715.46</v>
      </c>
      <c r="AA70" s="25">
        <f t="shared" si="21"/>
        <v>2946489.462</v>
      </c>
      <c r="AB70" s="25">
        <f t="shared" si="22"/>
        <v>8.152995546</v>
      </c>
      <c r="AC70" s="25">
        <f t="shared" si="23"/>
        <v>12.26543047</v>
      </c>
      <c r="AD70" s="35">
        <f>AVERAGE(Mass!S72:S74)</f>
        <v>735.6458716</v>
      </c>
      <c r="AE70" s="27">
        <f t="shared" si="10"/>
        <v>7.918624644</v>
      </c>
      <c r="AF70" s="50">
        <v>0.010733333333333336</v>
      </c>
      <c r="AG70" s="78">
        <v>0.015466666666666665</v>
      </c>
      <c r="AH70" s="15" t="s">
        <v>42</v>
      </c>
      <c r="AI70" s="29">
        <v>45420.0</v>
      </c>
    </row>
    <row r="71">
      <c r="A71" s="14" t="s">
        <v>130</v>
      </c>
      <c r="B71" s="15" t="s">
        <v>122</v>
      </c>
      <c r="C71" s="15" t="s">
        <v>123</v>
      </c>
      <c r="D71" s="15"/>
      <c r="E71" s="15" t="s">
        <v>50</v>
      </c>
      <c r="F71" s="15" t="s">
        <v>40</v>
      </c>
      <c r="G71" s="31">
        <v>9.54</v>
      </c>
      <c r="H71" s="58">
        <v>2055.142</v>
      </c>
      <c r="I71" s="58">
        <v>487.866</v>
      </c>
      <c r="J71" s="79">
        <v>1521037.415</v>
      </c>
      <c r="K71" s="15">
        <v>2731.987</v>
      </c>
      <c r="L71" s="15">
        <f t="shared" si="17"/>
        <v>676.845</v>
      </c>
      <c r="M71" s="15">
        <v>822.823</v>
      </c>
      <c r="N71" s="32">
        <f>Cells!J253</f>
        <v>17.723</v>
      </c>
      <c r="O71" s="15" t="b">
        <v>1</v>
      </c>
      <c r="P71" s="15">
        <f t="shared" si="18"/>
        <v>2055.142</v>
      </c>
      <c r="Q71" s="15">
        <v>56.421</v>
      </c>
      <c r="R71" s="15">
        <v>82.082</v>
      </c>
      <c r="S71" s="19">
        <f t="shared" si="19"/>
        <v>3637.295544</v>
      </c>
      <c r="T71" s="19">
        <f t="shared" si="20"/>
        <v>10.02440243</v>
      </c>
      <c r="U71" s="80" t="s">
        <v>41</v>
      </c>
      <c r="V71" s="32">
        <f>Cells!H281</f>
        <v>16.02166667</v>
      </c>
      <c r="W71" s="32">
        <f>Cells!I281</f>
        <v>7.908333333</v>
      </c>
      <c r="X71" s="23">
        <f t="shared" si="4"/>
        <v>126.7046806</v>
      </c>
      <c r="Y71" s="25">
        <f t="shared" si="5"/>
        <v>2245.587053</v>
      </c>
      <c r="Z71" s="24">
        <f t="shared" si="6"/>
        <v>26957346.11</v>
      </c>
      <c r="AA71" s="25">
        <f t="shared" si="21"/>
        <v>2491719.613</v>
      </c>
      <c r="AB71" s="25">
        <f t="shared" si="22"/>
        <v>10.81877189</v>
      </c>
      <c r="AC71" s="25">
        <f t="shared" si="23"/>
        <v>9.243193313</v>
      </c>
      <c r="AD71" s="35">
        <f>AVERAGE(Mass!S72:S74)</f>
        <v>735.6458716</v>
      </c>
      <c r="AE71" s="27">
        <f t="shared" si="10"/>
        <v>7.056587318</v>
      </c>
      <c r="AF71" s="50">
        <v>0.010733333333333336</v>
      </c>
      <c r="AG71" s="78">
        <v>0.015466666666666665</v>
      </c>
      <c r="AH71" s="15" t="s">
        <v>42</v>
      </c>
      <c r="AI71" s="29">
        <v>45420.0</v>
      </c>
    </row>
    <row r="72">
      <c r="A72" s="36" t="s">
        <v>131</v>
      </c>
      <c r="B72" s="37" t="s">
        <v>122</v>
      </c>
      <c r="C72" s="15" t="s">
        <v>123</v>
      </c>
      <c r="D72" s="37"/>
      <c r="E72" s="37" t="s">
        <v>50</v>
      </c>
      <c r="F72" s="37" t="s">
        <v>40</v>
      </c>
      <c r="G72" s="38">
        <v>9.54</v>
      </c>
      <c r="H72" s="81">
        <v>2364.149</v>
      </c>
      <c r="I72" s="81">
        <v>675.808</v>
      </c>
      <c r="J72" s="82">
        <v>874656.147</v>
      </c>
      <c r="K72" s="37">
        <v>4509.606</v>
      </c>
      <c r="L72" s="37">
        <f t="shared" si="17"/>
        <v>2145.457</v>
      </c>
      <c r="M72" s="37">
        <v>822.823</v>
      </c>
      <c r="N72" s="73">
        <f>Cells!J253</f>
        <v>17.723</v>
      </c>
      <c r="O72" s="37" t="b">
        <v>1</v>
      </c>
      <c r="P72" s="37">
        <f t="shared" si="18"/>
        <v>2364.149</v>
      </c>
      <c r="Q72" s="37">
        <v>56.421</v>
      </c>
      <c r="R72" s="37">
        <v>82.082</v>
      </c>
      <c r="S72" s="41">
        <f t="shared" si="19"/>
        <v>3637.295544</v>
      </c>
      <c r="T72" s="41">
        <f t="shared" si="20"/>
        <v>10.02440243</v>
      </c>
      <c r="U72" s="81" t="s">
        <v>41</v>
      </c>
      <c r="V72" s="73">
        <f>Cells!H285</f>
        <v>14.05833333</v>
      </c>
      <c r="W72" s="73">
        <f>Cells!I285</f>
        <v>6.731333333</v>
      </c>
      <c r="X72" s="43">
        <f t="shared" si="4"/>
        <v>94.63132778</v>
      </c>
      <c r="Y72" s="45">
        <f t="shared" si="5"/>
        <v>1677.151022</v>
      </c>
      <c r="Z72" s="44">
        <f t="shared" si="6"/>
        <v>15501530.89</v>
      </c>
      <c r="AA72" s="45">
        <f t="shared" si="21"/>
        <v>2866369.541</v>
      </c>
      <c r="AB72" s="45">
        <f t="shared" si="22"/>
        <v>5.408071316</v>
      </c>
      <c r="AC72" s="45">
        <f t="shared" si="23"/>
        <v>18.49088042</v>
      </c>
      <c r="AD72" s="40">
        <f>AVERAGE(Mass!S72:S74)</f>
        <v>735.6458716</v>
      </c>
      <c r="AE72" s="47">
        <f t="shared" si="10"/>
        <v>12.27148905</v>
      </c>
      <c r="AF72" s="66">
        <v>0.010733333333333336</v>
      </c>
      <c r="AG72" s="83">
        <v>0.015466666666666665</v>
      </c>
      <c r="AH72" s="37" t="s">
        <v>42</v>
      </c>
      <c r="AI72" s="49">
        <v>45420.0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8.88"/>
    <col customWidth="1" min="2" max="2" width="25.25"/>
    <col customWidth="1" min="3" max="3" width="16.25"/>
    <col customWidth="1" min="4" max="4" width="11.38"/>
    <col customWidth="1" min="5" max="5" width="9.63"/>
    <col customWidth="1" min="6" max="6" width="14.75"/>
    <col customWidth="1" min="7" max="7" width="16.75"/>
    <col customWidth="1" min="8" max="8" width="20.88"/>
    <col customWidth="1" min="9" max="9" width="20.13"/>
    <col customWidth="1" min="10" max="10" width="20.63"/>
  </cols>
  <sheetData>
    <row r="1">
      <c r="A1" s="84" t="s">
        <v>132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6" t="s">
        <v>20</v>
      </c>
      <c r="H1" s="87" t="s">
        <v>21</v>
      </c>
      <c r="I1" s="87" t="s">
        <v>22</v>
      </c>
      <c r="J1" s="87" t="s">
        <v>133</v>
      </c>
    </row>
    <row r="2">
      <c r="A2" s="52" t="s">
        <v>134</v>
      </c>
      <c r="B2" s="15" t="s">
        <v>36</v>
      </c>
      <c r="C2" s="15" t="s">
        <v>37</v>
      </c>
      <c r="D2" s="15" t="s">
        <v>38</v>
      </c>
      <c r="E2" s="15" t="s">
        <v>39</v>
      </c>
      <c r="F2" s="15" t="s">
        <v>40</v>
      </c>
      <c r="G2" s="53" t="s">
        <v>41</v>
      </c>
      <c r="H2" s="54">
        <v>24.28</v>
      </c>
      <c r="I2" s="54">
        <v>13.138</v>
      </c>
      <c r="J2" s="54">
        <v>30.102</v>
      </c>
    </row>
    <row r="3">
      <c r="A3" s="52" t="s">
        <v>135</v>
      </c>
      <c r="B3" s="15" t="s">
        <v>36</v>
      </c>
      <c r="C3" s="15" t="s">
        <v>37</v>
      </c>
      <c r="D3" s="15" t="s">
        <v>38</v>
      </c>
      <c r="E3" s="80" t="s">
        <v>39</v>
      </c>
      <c r="F3" s="15" t="s">
        <v>40</v>
      </c>
      <c r="G3" s="53" t="s">
        <v>41</v>
      </c>
      <c r="H3" s="54">
        <v>17.806</v>
      </c>
      <c r="I3" s="54">
        <v>13.696</v>
      </c>
      <c r="J3" s="54">
        <v>26.468</v>
      </c>
    </row>
    <row r="4">
      <c r="A4" s="52" t="s">
        <v>136</v>
      </c>
      <c r="B4" s="15" t="s">
        <v>36</v>
      </c>
      <c r="C4" s="15" t="s">
        <v>37</v>
      </c>
      <c r="D4" s="15" t="s">
        <v>38</v>
      </c>
      <c r="E4" s="80" t="s">
        <v>39</v>
      </c>
      <c r="F4" s="15" t="s">
        <v>40</v>
      </c>
      <c r="G4" s="53" t="s">
        <v>41</v>
      </c>
      <c r="H4" s="54">
        <v>24.315</v>
      </c>
      <c r="I4" s="54">
        <v>11.538</v>
      </c>
      <c r="J4" s="54">
        <v>28.986</v>
      </c>
    </row>
    <row r="5">
      <c r="A5" s="88" t="s">
        <v>137</v>
      </c>
      <c r="B5" s="15" t="s">
        <v>36</v>
      </c>
      <c r="C5" s="15" t="s">
        <v>37</v>
      </c>
      <c r="D5" s="15" t="s">
        <v>38</v>
      </c>
      <c r="E5" s="80" t="s">
        <v>39</v>
      </c>
      <c r="F5" s="15" t="s">
        <v>40</v>
      </c>
      <c r="G5" s="89" t="s">
        <v>41</v>
      </c>
      <c r="H5" s="90">
        <f t="shared" ref="H5:J5" si="1">AVERAGE(H2:H4)</f>
        <v>22.13366667</v>
      </c>
      <c r="I5" s="90">
        <f t="shared" si="1"/>
        <v>12.79066667</v>
      </c>
      <c r="J5" s="90">
        <f t="shared" si="1"/>
        <v>28.51866667</v>
      </c>
    </row>
    <row r="6">
      <c r="A6" s="52" t="s">
        <v>138</v>
      </c>
      <c r="B6" s="15" t="s">
        <v>36</v>
      </c>
      <c r="C6" s="15" t="s">
        <v>37</v>
      </c>
      <c r="D6" s="15" t="s">
        <v>38</v>
      </c>
      <c r="E6" s="15" t="s">
        <v>39</v>
      </c>
      <c r="F6" s="15" t="s">
        <v>40</v>
      </c>
      <c r="G6" s="53" t="s">
        <v>41</v>
      </c>
      <c r="H6" s="54">
        <v>22.926</v>
      </c>
      <c r="I6" s="54">
        <v>15.821</v>
      </c>
      <c r="J6" s="54">
        <v>30.102</v>
      </c>
    </row>
    <row r="7">
      <c r="A7" s="52" t="s">
        <v>139</v>
      </c>
      <c r="B7" s="15" t="s">
        <v>36</v>
      </c>
      <c r="C7" s="15" t="s">
        <v>37</v>
      </c>
      <c r="D7" s="15" t="s">
        <v>38</v>
      </c>
      <c r="E7" s="80" t="s">
        <v>39</v>
      </c>
      <c r="F7" s="15" t="s">
        <v>40</v>
      </c>
      <c r="G7" s="53" t="s">
        <v>41</v>
      </c>
      <c r="H7" s="54">
        <v>27.825</v>
      </c>
      <c r="I7" s="54">
        <v>11.326</v>
      </c>
      <c r="J7" s="54">
        <v>26.468</v>
      </c>
    </row>
    <row r="8">
      <c r="A8" s="52" t="s">
        <v>140</v>
      </c>
      <c r="B8" s="15" t="s">
        <v>36</v>
      </c>
      <c r="C8" s="15" t="s">
        <v>37</v>
      </c>
      <c r="D8" s="15" t="s">
        <v>38</v>
      </c>
      <c r="E8" s="80" t="s">
        <v>39</v>
      </c>
      <c r="F8" s="15" t="s">
        <v>40</v>
      </c>
      <c r="G8" s="53" t="s">
        <v>41</v>
      </c>
      <c r="H8" s="54">
        <v>19.675</v>
      </c>
      <c r="I8" s="54">
        <v>12.572</v>
      </c>
      <c r="J8" s="54">
        <v>28.986</v>
      </c>
    </row>
    <row r="9">
      <c r="A9" s="88" t="s">
        <v>141</v>
      </c>
      <c r="B9" s="15" t="s">
        <v>36</v>
      </c>
      <c r="C9" s="15" t="s">
        <v>37</v>
      </c>
      <c r="D9" s="15" t="s">
        <v>38</v>
      </c>
      <c r="E9" s="80" t="s">
        <v>39</v>
      </c>
      <c r="F9" s="15" t="s">
        <v>40</v>
      </c>
      <c r="G9" s="89" t="s">
        <v>41</v>
      </c>
      <c r="H9" s="90">
        <f t="shared" ref="H9:J9" si="2">AVERAGE(H6:H8)</f>
        <v>23.47533333</v>
      </c>
      <c r="I9" s="90">
        <f t="shared" si="2"/>
        <v>13.23966667</v>
      </c>
      <c r="J9" s="90">
        <f t="shared" si="2"/>
        <v>28.51866667</v>
      </c>
    </row>
    <row r="10">
      <c r="A10" s="52" t="s">
        <v>142</v>
      </c>
      <c r="B10" s="15" t="s">
        <v>36</v>
      </c>
      <c r="C10" s="15" t="s">
        <v>37</v>
      </c>
      <c r="D10" s="15" t="s">
        <v>38</v>
      </c>
      <c r="E10" s="15" t="s">
        <v>39</v>
      </c>
      <c r="F10" s="15" t="s">
        <v>40</v>
      </c>
      <c r="G10" s="53" t="s">
        <v>41</v>
      </c>
      <c r="H10" s="54">
        <v>20.591</v>
      </c>
      <c r="I10" s="54">
        <v>12.036</v>
      </c>
      <c r="J10" s="54">
        <v>30.102</v>
      </c>
    </row>
    <row r="11">
      <c r="A11" s="52" t="s">
        <v>143</v>
      </c>
      <c r="B11" s="15" t="s">
        <v>36</v>
      </c>
      <c r="C11" s="15" t="s">
        <v>37</v>
      </c>
      <c r="D11" s="15" t="s">
        <v>38</v>
      </c>
      <c r="E11" s="80" t="s">
        <v>39</v>
      </c>
      <c r="F11" s="15" t="s">
        <v>40</v>
      </c>
      <c r="G11" s="53" t="s">
        <v>41</v>
      </c>
      <c r="H11" s="54">
        <v>37.138</v>
      </c>
      <c r="I11" s="54">
        <v>19.03</v>
      </c>
      <c r="J11" s="54">
        <v>26.468</v>
      </c>
    </row>
    <row r="12">
      <c r="A12" s="52" t="s">
        <v>144</v>
      </c>
      <c r="B12" s="15" t="s">
        <v>36</v>
      </c>
      <c r="C12" s="15" t="s">
        <v>37</v>
      </c>
      <c r="D12" s="15" t="s">
        <v>38</v>
      </c>
      <c r="E12" s="80" t="s">
        <v>39</v>
      </c>
      <c r="F12" s="15" t="s">
        <v>40</v>
      </c>
      <c r="G12" s="53" t="s">
        <v>41</v>
      </c>
      <c r="H12" s="54">
        <v>27.954</v>
      </c>
      <c r="I12" s="54">
        <v>17.42</v>
      </c>
      <c r="J12" s="54">
        <v>28.986</v>
      </c>
    </row>
    <row r="13">
      <c r="A13" s="88" t="s">
        <v>145</v>
      </c>
      <c r="B13" s="15" t="s">
        <v>36</v>
      </c>
      <c r="C13" s="15" t="s">
        <v>37</v>
      </c>
      <c r="D13" s="15" t="s">
        <v>38</v>
      </c>
      <c r="E13" s="80" t="s">
        <v>39</v>
      </c>
      <c r="F13" s="15" t="s">
        <v>40</v>
      </c>
      <c r="G13" s="89" t="s">
        <v>41</v>
      </c>
      <c r="H13" s="90">
        <f t="shared" ref="H13:J13" si="3">AVERAGE(H10:H12)</f>
        <v>28.561</v>
      </c>
      <c r="I13" s="90">
        <f t="shared" si="3"/>
        <v>16.162</v>
      </c>
      <c r="J13" s="90">
        <f t="shared" si="3"/>
        <v>28.51866667</v>
      </c>
    </row>
    <row r="14">
      <c r="A14" s="52" t="s">
        <v>146</v>
      </c>
      <c r="B14" s="15" t="s">
        <v>36</v>
      </c>
      <c r="C14" s="15" t="s">
        <v>37</v>
      </c>
      <c r="D14" s="15" t="s">
        <v>38</v>
      </c>
      <c r="E14" s="15" t="s">
        <v>46</v>
      </c>
      <c r="F14" s="15" t="s">
        <v>40</v>
      </c>
      <c r="G14" s="53" t="s">
        <v>41</v>
      </c>
      <c r="H14" s="54">
        <v>22.404</v>
      </c>
      <c r="I14" s="54">
        <v>17.762</v>
      </c>
      <c r="J14" s="54">
        <v>30.102</v>
      </c>
    </row>
    <row r="15">
      <c r="A15" s="52" t="s">
        <v>147</v>
      </c>
      <c r="B15" s="15" t="s">
        <v>36</v>
      </c>
      <c r="C15" s="15" t="s">
        <v>37</v>
      </c>
      <c r="D15" s="15" t="s">
        <v>38</v>
      </c>
      <c r="E15" s="80" t="s">
        <v>46</v>
      </c>
      <c r="F15" s="15" t="s">
        <v>40</v>
      </c>
      <c r="G15" s="53" t="s">
        <v>41</v>
      </c>
      <c r="H15" s="54">
        <v>27.149</v>
      </c>
      <c r="I15" s="54">
        <v>12.166</v>
      </c>
      <c r="J15" s="54">
        <v>26.468</v>
      </c>
    </row>
    <row r="16">
      <c r="A16" s="52" t="s">
        <v>148</v>
      </c>
      <c r="B16" s="15" t="s">
        <v>36</v>
      </c>
      <c r="C16" s="15" t="s">
        <v>37</v>
      </c>
      <c r="D16" s="15" t="s">
        <v>38</v>
      </c>
      <c r="E16" s="80" t="s">
        <v>46</v>
      </c>
      <c r="F16" s="15" t="s">
        <v>40</v>
      </c>
      <c r="G16" s="53" t="s">
        <v>41</v>
      </c>
      <c r="H16" s="54">
        <v>23.48</v>
      </c>
      <c r="I16" s="54">
        <v>9.667</v>
      </c>
      <c r="J16" s="54">
        <v>28.986</v>
      </c>
    </row>
    <row r="17">
      <c r="A17" s="88" t="s">
        <v>149</v>
      </c>
      <c r="B17" s="15" t="s">
        <v>36</v>
      </c>
      <c r="C17" s="15" t="s">
        <v>37</v>
      </c>
      <c r="D17" s="15" t="s">
        <v>38</v>
      </c>
      <c r="E17" s="15" t="s">
        <v>46</v>
      </c>
      <c r="F17" s="15" t="s">
        <v>40</v>
      </c>
      <c r="G17" s="89" t="s">
        <v>41</v>
      </c>
      <c r="H17" s="90">
        <f t="shared" ref="H17:J17" si="4">AVERAGE(H14:H16)</f>
        <v>24.34433333</v>
      </c>
      <c r="I17" s="90">
        <f t="shared" si="4"/>
        <v>13.19833333</v>
      </c>
      <c r="J17" s="90">
        <f t="shared" si="4"/>
        <v>28.51866667</v>
      </c>
    </row>
    <row r="18">
      <c r="A18" s="52" t="s">
        <v>150</v>
      </c>
      <c r="B18" s="15" t="s">
        <v>36</v>
      </c>
      <c r="C18" s="15" t="s">
        <v>37</v>
      </c>
      <c r="D18" s="15" t="s">
        <v>38</v>
      </c>
      <c r="E18" s="80" t="s">
        <v>46</v>
      </c>
      <c r="F18" s="15" t="s">
        <v>40</v>
      </c>
      <c r="G18" s="53" t="s">
        <v>41</v>
      </c>
      <c r="H18" s="54">
        <v>24.361</v>
      </c>
      <c r="I18" s="54">
        <v>16.594</v>
      </c>
      <c r="J18" s="54">
        <v>30.102</v>
      </c>
    </row>
    <row r="19">
      <c r="A19" s="52" t="s">
        <v>151</v>
      </c>
      <c r="B19" s="15" t="s">
        <v>36</v>
      </c>
      <c r="C19" s="15" t="s">
        <v>37</v>
      </c>
      <c r="D19" s="15" t="s">
        <v>38</v>
      </c>
      <c r="E19" s="80" t="s">
        <v>46</v>
      </c>
      <c r="F19" s="15" t="s">
        <v>40</v>
      </c>
      <c r="G19" s="53" t="s">
        <v>41</v>
      </c>
      <c r="H19" s="54">
        <v>27.248</v>
      </c>
      <c r="I19" s="54">
        <v>14.874</v>
      </c>
      <c r="J19" s="54">
        <v>26.468</v>
      </c>
    </row>
    <row r="20">
      <c r="A20" s="52" t="s">
        <v>152</v>
      </c>
      <c r="B20" s="15" t="s">
        <v>36</v>
      </c>
      <c r="C20" s="15" t="s">
        <v>37</v>
      </c>
      <c r="D20" s="15" t="s">
        <v>38</v>
      </c>
      <c r="E20" s="15" t="s">
        <v>46</v>
      </c>
      <c r="F20" s="15" t="s">
        <v>40</v>
      </c>
      <c r="G20" s="53" t="s">
        <v>41</v>
      </c>
      <c r="H20" s="54">
        <v>25.856</v>
      </c>
      <c r="I20" s="54">
        <v>12.901</v>
      </c>
      <c r="J20" s="54">
        <v>28.986</v>
      </c>
    </row>
    <row r="21">
      <c r="A21" s="88" t="s">
        <v>153</v>
      </c>
      <c r="B21" s="15" t="s">
        <v>36</v>
      </c>
      <c r="C21" s="15" t="s">
        <v>37</v>
      </c>
      <c r="D21" s="15" t="s">
        <v>38</v>
      </c>
      <c r="E21" s="80" t="s">
        <v>46</v>
      </c>
      <c r="F21" s="15" t="s">
        <v>40</v>
      </c>
      <c r="G21" s="89" t="s">
        <v>41</v>
      </c>
      <c r="H21" s="90">
        <f t="shared" ref="H21:J21" si="5">AVERAGE(H18:H20)</f>
        <v>25.82166667</v>
      </c>
      <c r="I21" s="90">
        <f t="shared" si="5"/>
        <v>14.78966667</v>
      </c>
      <c r="J21" s="90">
        <f t="shared" si="5"/>
        <v>28.51866667</v>
      </c>
    </row>
    <row r="22">
      <c r="A22" s="52" t="s">
        <v>154</v>
      </c>
      <c r="B22" s="15" t="s">
        <v>36</v>
      </c>
      <c r="C22" s="15" t="s">
        <v>37</v>
      </c>
      <c r="D22" s="15" t="s">
        <v>38</v>
      </c>
      <c r="E22" s="80" t="s">
        <v>46</v>
      </c>
      <c r="F22" s="15" t="s">
        <v>40</v>
      </c>
      <c r="G22" s="53" t="s">
        <v>41</v>
      </c>
      <c r="H22" s="54">
        <v>21.018</v>
      </c>
      <c r="I22" s="54">
        <v>12.973</v>
      </c>
      <c r="J22" s="54">
        <v>30.102</v>
      </c>
    </row>
    <row r="23">
      <c r="A23" s="52" t="s">
        <v>155</v>
      </c>
      <c r="B23" s="15" t="s">
        <v>36</v>
      </c>
      <c r="C23" s="15" t="s">
        <v>37</v>
      </c>
      <c r="D23" s="15" t="s">
        <v>38</v>
      </c>
      <c r="E23" s="15" t="s">
        <v>46</v>
      </c>
      <c r="F23" s="15" t="s">
        <v>40</v>
      </c>
      <c r="G23" s="53" t="s">
        <v>41</v>
      </c>
      <c r="H23" s="54">
        <v>20.063</v>
      </c>
      <c r="I23" s="54">
        <v>10.008</v>
      </c>
      <c r="J23" s="54">
        <v>26.468</v>
      </c>
    </row>
    <row r="24">
      <c r="A24" s="52" t="s">
        <v>156</v>
      </c>
      <c r="B24" s="15" t="s">
        <v>36</v>
      </c>
      <c r="C24" s="15" t="s">
        <v>37</v>
      </c>
      <c r="D24" s="15" t="s">
        <v>38</v>
      </c>
      <c r="E24" s="80" t="s">
        <v>46</v>
      </c>
      <c r="F24" s="15" t="s">
        <v>40</v>
      </c>
      <c r="G24" s="53" t="s">
        <v>41</v>
      </c>
      <c r="H24" s="54">
        <v>16.99</v>
      </c>
      <c r="I24" s="54">
        <v>9.017</v>
      </c>
      <c r="J24" s="54">
        <v>28.986</v>
      </c>
    </row>
    <row r="25">
      <c r="A25" s="88" t="s">
        <v>157</v>
      </c>
      <c r="B25" s="15" t="s">
        <v>36</v>
      </c>
      <c r="C25" s="15" t="s">
        <v>37</v>
      </c>
      <c r="D25" s="15" t="s">
        <v>38</v>
      </c>
      <c r="E25" s="80" t="s">
        <v>46</v>
      </c>
      <c r="F25" s="15" t="s">
        <v>40</v>
      </c>
      <c r="G25" s="89" t="s">
        <v>41</v>
      </c>
      <c r="H25" s="90">
        <f t="shared" ref="H25:J25" si="6">AVERAGE(H22:H24)</f>
        <v>19.357</v>
      </c>
      <c r="I25" s="90">
        <f t="shared" si="6"/>
        <v>10.666</v>
      </c>
      <c r="J25" s="90">
        <f t="shared" si="6"/>
        <v>28.51866667</v>
      </c>
    </row>
    <row r="26">
      <c r="A26" s="52" t="s">
        <v>158</v>
      </c>
      <c r="B26" s="15" t="s">
        <v>36</v>
      </c>
      <c r="C26" s="15" t="s">
        <v>37</v>
      </c>
      <c r="D26" s="15" t="s">
        <v>38</v>
      </c>
      <c r="E26" s="15" t="s">
        <v>50</v>
      </c>
      <c r="F26" s="15" t="s">
        <v>40</v>
      </c>
      <c r="G26" s="53" t="s">
        <v>41</v>
      </c>
      <c r="H26" s="54">
        <v>28.71</v>
      </c>
      <c r="I26" s="54">
        <v>14.874</v>
      </c>
      <c r="J26" s="54">
        <v>30.102</v>
      </c>
    </row>
    <row r="27">
      <c r="A27" s="52" t="s">
        <v>159</v>
      </c>
      <c r="B27" s="15" t="s">
        <v>36</v>
      </c>
      <c r="C27" s="15" t="s">
        <v>37</v>
      </c>
      <c r="D27" s="15" t="s">
        <v>38</v>
      </c>
      <c r="E27" s="80" t="s">
        <v>50</v>
      </c>
      <c r="F27" s="15" t="s">
        <v>40</v>
      </c>
      <c r="G27" s="53" t="s">
        <v>41</v>
      </c>
      <c r="H27" s="54">
        <v>33.528</v>
      </c>
      <c r="I27" s="54">
        <v>18.347</v>
      </c>
      <c r="J27" s="54">
        <v>26.468</v>
      </c>
    </row>
    <row r="28">
      <c r="A28" s="52" t="s">
        <v>160</v>
      </c>
      <c r="B28" s="15" t="s">
        <v>36</v>
      </c>
      <c r="C28" s="15" t="s">
        <v>37</v>
      </c>
      <c r="D28" s="15" t="s">
        <v>38</v>
      </c>
      <c r="E28" s="80" t="s">
        <v>50</v>
      </c>
      <c r="F28" s="15" t="s">
        <v>40</v>
      </c>
      <c r="G28" s="53" t="s">
        <v>41</v>
      </c>
      <c r="H28" s="54">
        <v>29.867</v>
      </c>
      <c r="I28" s="54">
        <v>11.577</v>
      </c>
      <c r="J28" s="54">
        <v>28.986</v>
      </c>
    </row>
    <row r="29">
      <c r="A29" s="88" t="s">
        <v>161</v>
      </c>
      <c r="B29" s="15" t="s">
        <v>36</v>
      </c>
      <c r="C29" s="15" t="s">
        <v>37</v>
      </c>
      <c r="D29" s="15" t="s">
        <v>38</v>
      </c>
      <c r="E29" s="15" t="s">
        <v>50</v>
      </c>
      <c r="F29" s="15" t="s">
        <v>40</v>
      </c>
      <c r="G29" s="89" t="s">
        <v>41</v>
      </c>
      <c r="H29" s="90">
        <f t="shared" ref="H29:J29" si="7">AVERAGE(H26:H28)</f>
        <v>30.70166667</v>
      </c>
      <c r="I29" s="90">
        <f t="shared" si="7"/>
        <v>14.93266667</v>
      </c>
      <c r="J29" s="90">
        <f t="shared" si="7"/>
        <v>28.51866667</v>
      </c>
    </row>
    <row r="30">
      <c r="A30" s="52" t="s">
        <v>162</v>
      </c>
      <c r="B30" s="15" t="s">
        <v>36</v>
      </c>
      <c r="C30" s="15" t="s">
        <v>37</v>
      </c>
      <c r="D30" s="15" t="s">
        <v>38</v>
      </c>
      <c r="E30" s="80" t="s">
        <v>50</v>
      </c>
      <c r="F30" s="15" t="s">
        <v>40</v>
      </c>
      <c r="G30" s="53" t="s">
        <v>41</v>
      </c>
      <c r="H30" s="54">
        <v>29.04</v>
      </c>
      <c r="I30" s="54">
        <v>10.272</v>
      </c>
      <c r="J30" s="54">
        <v>30.102</v>
      </c>
    </row>
    <row r="31">
      <c r="A31" s="52" t="s">
        <v>163</v>
      </c>
      <c r="B31" s="15" t="s">
        <v>36</v>
      </c>
      <c r="C31" s="15" t="s">
        <v>37</v>
      </c>
      <c r="D31" s="15" t="s">
        <v>38</v>
      </c>
      <c r="E31" s="80" t="s">
        <v>50</v>
      </c>
      <c r="F31" s="15" t="s">
        <v>40</v>
      </c>
      <c r="G31" s="53" t="s">
        <v>41</v>
      </c>
      <c r="H31" s="54">
        <v>27.433</v>
      </c>
      <c r="I31" s="54">
        <v>14.628</v>
      </c>
      <c r="J31" s="54">
        <v>26.468</v>
      </c>
    </row>
    <row r="32">
      <c r="A32" s="52" t="s">
        <v>164</v>
      </c>
      <c r="B32" s="15" t="s">
        <v>36</v>
      </c>
      <c r="C32" s="15" t="s">
        <v>37</v>
      </c>
      <c r="D32" s="15" t="s">
        <v>38</v>
      </c>
      <c r="E32" s="15" t="s">
        <v>50</v>
      </c>
      <c r="F32" s="15" t="s">
        <v>40</v>
      </c>
      <c r="G32" s="53" t="s">
        <v>41</v>
      </c>
      <c r="H32" s="54">
        <v>25.493</v>
      </c>
      <c r="I32" s="54">
        <v>13.058</v>
      </c>
      <c r="J32" s="54">
        <v>28.986</v>
      </c>
    </row>
    <row r="33">
      <c r="A33" s="88" t="s">
        <v>165</v>
      </c>
      <c r="B33" s="15" t="s">
        <v>36</v>
      </c>
      <c r="C33" s="15" t="s">
        <v>37</v>
      </c>
      <c r="D33" s="15" t="s">
        <v>38</v>
      </c>
      <c r="E33" s="80" t="s">
        <v>50</v>
      </c>
      <c r="F33" s="15" t="s">
        <v>40</v>
      </c>
      <c r="G33" s="89" t="s">
        <v>41</v>
      </c>
      <c r="H33" s="90">
        <f t="shared" ref="H33:J33" si="8">AVERAGE(H30:H32)</f>
        <v>27.322</v>
      </c>
      <c r="I33" s="90">
        <f t="shared" si="8"/>
        <v>12.65266667</v>
      </c>
      <c r="J33" s="90">
        <f t="shared" si="8"/>
        <v>28.51866667</v>
      </c>
    </row>
    <row r="34">
      <c r="A34" s="52" t="s">
        <v>166</v>
      </c>
      <c r="B34" s="15" t="s">
        <v>36</v>
      </c>
      <c r="C34" s="15" t="s">
        <v>37</v>
      </c>
      <c r="D34" s="15" t="s">
        <v>38</v>
      </c>
      <c r="E34" s="80" t="s">
        <v>50</v>
      </c>
      <c r="F34" s="15" t="s">
        <v>40</v>
      </c>
      <c r="G34" s="53" t="s">
        <v>41</v>
      </c>
      <c r="H34" s="54">
        <v>33.683</v>
      </c>
      <c r="I34" s="54">
        <v>21.452</v>
      </c>
      <c r="J34" s="54">
        <v>30.102</v>
      </c>
    </row>
    <row r="35">
      <c r="A35" s="52" t="s">
        <v>167</v>
      </c>
      <c r="B35" s="15" t="s">
        <v>36</v>
      </c>
      <c r="C35" s="15" t="s">
        <v>37</v>
      </c>
      <c r="D35" s="15" t="s">
        <v>38</v>
      </c>
      <c r="E35" s="15" t="s">
        <v>50</v>
      </c>
      <c r="F35" s="15" t="s">
        <v>40</v>
      </c>
      <c r="G35" s="53" t="s">
        <v>41</v>
      </c>
      <c r="H35" s="54">
        <v>29.486</v>
      </c>
      <c r="I35" s="54">
        <v>15.734</v>
      </c>
      <c r="J35" s="54">
        <v>26.468</v>
      </c>
    </row>
    <row r="36">
      <c r="A36" s="52" t="s">
        <v>168</v>
      </c>
      <c r="B36" s="15" t="s">
        <v>36</v>
      </c>
      <c r="C36" s="15" t="s">
        <v>37</v>
      </c>
      <c r="D36" s="15" t="s">
        <v>38</v>
      </c>
      <c r="E36" s="80" t="s">
        <v>50</v>
      </c>
      <c r="F36" s="15" t="s">
        <v>40</v>
      </c>
      <c r="G36" s="53" t="s">
        <v>41</v>
      </c>
      <c r="H36" s="54">
        <v>29.48</v>
      </c>
      <c r="I36" s="54">
        <v>18.058</v>
      </c>
      <c r="J36" s="54">
        <v>28.986</v>
      </c>
    </row>
    <row r="37">
      <c r="A37" s="91" t="s">
        <v>169</v>
      </c>
      <c r="B37" s="15" t="s">
        <v>36</v>
      </c>
      <c r="C37" s="15" t="s">
        <v>37</v>
      </c>
      <c r="D37" s="15" t="s">
        <v>38</v>
      </c>
      <c r="E37" s="80" t="s">
        <v>50</v>
      </c>
      <c r="F37" s="15" t="s">
        <v>40</v>
      </c>
      <c r="G37" s="92" t="s">
        <v>41</v>
      </c>
      <c r="H37" s="93">
        <f t="shared" ref="H37:J37" si="9">AVERAGE(H34:H36)</f>
        <v>30.883</v>
      </c>
      <c r="I37" s="93">
        <f t="shared" si="9"/>
        <v>18.41466667</v>
      </c>
      <c r="J37" s="93">
        <f t="shared" si="9"/>
        <v>28.51866667</v>
      </c>
    </row>
    <row r="38">
      <c r="A38" s="52" t="s">
        <v>170</v>
      </c>
      <c r="B38" s="15" t="s">
        <v>54</v>
      </c>
      <c r="C38" s="15" t="s">
        <v>55</v>
      </c>
      <c r="D38" s="15" t="s">
        <v>56</v>
      </c>
      <c r="E38" s="15" t="s">
        <v>39</v>
      </c>
      <c r="F38" s="15" t="s">
        <v>40</v>
      </c>
      <c r="G38" s="53" t="s">
        <v>41</v>
      </c>
      <c r="H38" s="54">
        <v>32.054</v>
      </c>
      <c r="I38" s="54">
        <v>17.57</v>
      </c>
      <c r="J38" s="54">
        <v>38.727</v>
      </c>
    </row>
    <row r="39">
      <c r="A39" s="52" t="s">
        <v>171</v>
      </c>
      <c r="B39" s="15" t="s">
        <v>54</v>
      </c>
      <c r="C39" s="15" t="s">
        <v>55</v>
      </c>
      <c r="D39" s="15" t="s">
        <v>56</v>
      </c>
      <c r="E39" s="80" t="s">
        <v>39</v>
      </c>
      <c r="F39" s="15" t="s">
        <v>40</v>
      </c>
      <c r="G39" s="53" t="s">
        <v>41</v>
      </c>
      <c r="H39" s="54">
        <v>28.553</v>
      </c>
      <c r="I39" s="54">
        <v>13.704</v>
      </c>
      <c r="J39" s="54">
        <v>39.225</v>
      </c>
    </row>
    <row r="40">
      <c r="A40" s="52" t="s">
        <v>172</v>
      </c>
      <c r="B40" s="15" t="s">
        <v>54</v>
      </c>
      <c r="C40" s="15" t="s">
        <v>55</v>
      </c>
      <c r="D40" s="15" t="s">
        <v>56</v>
      </c>
      <c r="E40" s="80" t="s">
        <v>39</v>
      </c>
      <c r="F40" s="15" t="s">
        <v>40</v>
      </c>
      <c r="G40" s="53" t="s">
        <v>41</v>
      </c>
      <c r="H40" s="54">
        <v>38.904</v>
      </c>
      <c r="I40" s="54">
        <v>23.383</v>
      </c>
      <c r="J40" s="54">
        <v>38.223</v>
      </c>
    </row>
    <row r="41">
      <c r="A41" s="88" t="s">
        <v>173</v>
      </c>
      <c r="B41" s="15" t="s">
        <v>54</v>
      </c>
      <c r="C41" s="15" t="s">
        <v>55</v>
      </c>
      <c r="D41" s="15" t="s">
        <v>56</v>
      </c>
      <c r="E41" s="80" t="s">
        <v>39</v>
      </c>
      <c r="F41" s="15" t="s">
        <v>40</v>
      </c>
      <c r="G41" s="89" t="s">
        <v>41</v>
      </c>
      <c r="H41" s="90">
        <f t="shared" ref="H41:J41" si="10">AVERAGE(H38:H40)</f>
        <v>33.17033333</v>
      </c>
      <c r="I41" s="90">
        <f t="shared" si="10"/>
        <v>18.219</v>
      </c>
      <c r="J41" s="90">
        <f t="shared" si="10"/>
        <v>38.725</v>
      </c>
    </row>
    <row r="42">
      <c r="A42" s="52" t="s">
        <v>174</v>
      </c>
      <c r="B42" s="15" t="s">
        <v>54</v>
      </c>
      <c r="C42" s="15" t="s">
        <v>55</v>
      </c>
      <c r="D42" s="15" t="s">
        <v>56</v>
      </c>
      <c r="E42" s="15" t="s">
        <v>39</v>
      </c>
      <c r="F42" s="15" t="s">
        <v>40</v>
      </c>
      <c r="G42" s="53" t="s">
        <v>41</v>
      </c>
      <c r="H42" s="54">
        <v>34.327</v>
      </c>
      <c r="I42" s="54">
        <v>19.048</v>
      </c>
      <c r="J42" s="54">
        <v>38.727</v>
      </c>
    </row>
    <row r="43">
      <c r="A43" s="52" t="s">
        <v>175</v>
      </c>
      <c r="B43" s="15" t="s">
        <v>54</v>
      </c>
      <c r="C43" s="15" t="s">
        <v>55</v>
      </c>
      <c r="D43" s="15" t="s">
        <v>56</v>
      </c>
      <c r="E43" s="80" t="s">
        <v>39</v>
      </c>
      <c r="F43" s="15" t="s">
        <v>40</v>
      </c>
      <c r="G43" s="53" t="s">
        <v>41</v>
      </c>
      <c r="H43" s="54">
        <v>40.816</v>
      </c>
      <c r="I43" s="54">
        <v>14.683</v>
      </c>
      <c r="J43" s="54">
        <v>39.225</v>
      </c>
    </row>
    <row r="44">
      <c r="A44" s="52" t="s">
        <v>176</v>
      </c>
      <c r="B44" s="15" t="s">
        <v>54</v>
      </c>
      <c r="C44" s="15" t="s">
        <v>55</v>
      </c>
      <c r="D44" s="15" t="s">
        <v>56</v>
      </c>
      <c r="E44" s="80" t="s">
        <v>39</v>
      </c>
      <c r="F44" s="15" t="s">
        <v>40</v>
      </c>
      <c r="G44" s="53" t="s">
        <v>41</v>
      </c>
      <c r="H44" s="54">
        <v>26.811</v>
      </c>
      <c r="I44" s="54">
        <v>17.719</v>
      </c>
      <c r="J44" s="54">
        <v>38.223</v>
      </c>
    </row>
    <row r="45">
      <c r="A45" s="88" t="s">
        <v>177</v>
      </c>
      <c r="B45" s="15" t="s">
        <v>54</v>
      </c>
      <c r="C45" s="15" t="s">
        <v>55</v>
      </c>
      <c r="D45" s="15" t="s">
        <v>56</v>
      </c>
      <c r="E45" s="80" t="s">
        <v>39</v>
      </c>
      <c r="F45" s="15" t="s">
        <v>40</v>
      </c>
      <c r="G45" s="89" t="s">
        <v>41</v>
      </c>
      <c r="H45" s="90">
        <f t="shared" ref="H45:J45" si="11">AVERAGE(H42:H44)</f>
        <v>33.98466667</v>
      </c>
      <c r="I45" s="90">
        <f t="shared" si="11"/>
        <v>17.15</v>
      </c>
      <c r="J45" s="90">
        <f t="shared" si="11"/>
        <v>38.725</v>
      </c>
    </row>
    <row r="46">
      <c r="A46" s="52" t="s">
        <v>178</v>
      </c>
      <c r="B46" s="15" t="s">
        <v>54</v>
      </c>
      <c r="C46" s="15" t="s">
        <v>55</v>
      </c>
      <c r="D46" s="15" t="s">
        <v>56</v>
      </c>
      <c r="E46" s="15" t="s">
        <v>39</v>
      </c>
      <c r="F46" s="15" t="s">
        <v>40</v>
      </c>
      <c r="G46" s="53" t="s">
        <v>41</v>
      </c>
      <c r="H46" s="54">
        <v>26.029</v>
      </c>
      <c r="I46" s="54">
        <v>13.599</v>
      </c>
      <c r="J46" s="54">
        <v>38.727</v>
      </c>
    </row>
    <row r="47">
      <c r="A47" s="52" t="s">
        <v>179</v>
      </c>
      <c r="B47" s="15" t="s">
        <v>54</v>
      </c>
      <c r="C47" s="15" t="s">
        <v>55</v>
      </c>
      <c r="D47" s="15" t="s">
        <v>56</v>
      </c>
      <c r="E47" s="80" t="s">
        <v>39</v>
      </c>
      <c r="F47" s="15" t="s">
        <v>40</v>
      </c>
      <c r="G47" s="53" t="s">
        <v>41</v>
      </c>
      <c r="H47" s="54">
        <v>28.79</v>
      </c>
      <c r="I47" s="54">
        <v>13.599</v>
      </c>
      <c r="J47" s="54">
        <v>39.225</v>
      </c>
    </row>
    <row r="48">
      <c r="A48" s="52" t="s">
        <v>180</v>
      </c>
      <c r="B48" s="15" t="s">
        <v>54</v>
      </c>
      <c r="C48" s="15" t="s">
        <v>55</v>
      </c>
      <c r="D48" s="15" t="s">
        <v>56</v>
      </c>
      <c r="E48" s="80" t="s">
        <v>39</v>
      </c>
      <c r="F48" s="15" t="s">
        <v>40</v>
      </c>
      <c r="G48" s="53" t="s">
        <v>41</v>
      </c>
      <c r="H48" s="54">
        <v>30.376</v>
      </c>
      <c r="I48" s="54">
        <v>20.703</v>
      </c>
      <c r="J48" s="54">
        <v>38.223</v>
      </c>
    </row>
    <row r="49">
      <c r="A49" s="88" t="s">
        <v>181</v>
      </c>
      <c r="B49" s="15" t="s">
        <v>54</v>
      </c>
      <c r="C49" s="15" t="s">
        <v>55</v>
      </c>
      <c r="D49" s="15" t="s">
        <v>56</v>
      </c>
      <c r="E49" s="80" t="s">
        <v>39</v>
      </c>
      <c r="F49" s="15" t="s">
        <v>40</v>
      </c>
      <c r="G49" s="89" t="s">
        <v>41</v>
      </c>
      <c r="H49" s="90">
        <f t="shared" ref="H49:J49" si="12">AVERAGE(H46:H48)</f>
        <v>28.39833333</v>
      </c>
      <c r="I49" s="90">
        <f t="shared" si="12"/>
        <v>15.967</v>
      </c>
      <c r="J49" s="90">
        <f t="shared" si="12"/>
        <v>38.725</v>
      </c>
    </row>
    <row r="50">
      <c r="A50" s="52" t="s">
        <v>182</v>
      </c>
      <c r="B50" s="15" t="s">
        <v>54</v>
      </c>
      <c r="C50" s="15" t="s">
        <v>55</v>
      </c>
      <c r="D50" s="15" t="s">
        <v>56</v>
      </c>
      <c r="E50" s="15" t="s">
        <v>46</v>
      </c>
      <c r="F50" s="15" t="s">
        <v>40</v>
      </c>
      <c r="G50" s="53" t="s">
        <v>41</v>
      </c>
      <c r="H50" s="54">
        <v>26.97</v>
      </c>
      <c r="I50" s="54">
        <v>19.283</v>
      </c>
      <c r="J50" s="54">
        <v>38.727</v>
      </c>
    </row>
    <row r="51">
      <c r="A51" s="52" t="s">
        <v>183</v>
      </c>
      <c r="B51" s="15" t="s">
        <v>54</v>
      </c>
      <c r="C51" s="15" t="s">
        <v>55</v>
      </c>
      <c r="D51" s="15" t="s">
        <v>56</v>
      </c>
      <c r="E51" s="80" t="s">
        <v>46</v>
      </c>
      <c r="F51" s="15" t="s">
        <v>40</v>
      </c>
      <c r="G51" s="53" t="s">
        <v>41</v>
      </c>
      <c r="H51" s="54">
        <v>41.883</v>
      </c>
      <c r="I51" s="54">
        <v>23.049</v>
      </c>
      <c r="J51" s="54">
        <v>39.225</v>
      </c>
    </row>
    <row r="52">
      <c r="A52" s="52" t="s">
        <v>184</v>
      </c>
      <c r="B52" s="15" t="s">
        <v>54</v>
      </c>
      <c r="C52" s="15" t="s">
        <v>55</v>
      </c>
      <c r="D52" s="15" t="s">
        <v>56</v>
      </c>
      <c r="E52" s="80" t="s">
        <v>46</v>
      </c>
      <c r="F52" s="15" t="s">
        <v>40</v>
      </c>
      <c r="G52" s="53" t="s">
        <v>41</v>
      </c>
      <c r="H52" s="54">
        <v>41.751</v>
      </c>
      <c r="I52" s="54">
        <v>16.517</v>
      </c>
      <c r="J52" s="54">
        <v>38.223</v>
      </c>
    </row>
    <row r="53">
      <c r="A53" s="88" t="s">
        <v>185</v>
      </c>
      <c r="B53" s="15" t="s">
        <v>54</v>
      </c>
      <c r="C53" s="15" t="s">
        <v>55</v>
      </c>
      <c r="D53" s="15" t="s">
        <v>56</v>
      </c>
      <c r="E53" s="15" t="s">
        <v>46</v>
      </c>
      <c r="F53" s="15" t="s">
        <v>40</v>
      </c>
      <c r="G53" s="89" t="s">
        <v>41</v>
      </c>
      <c r="H53" s="90">
        <f t="shared" ref="H53:J53" si="13">AVERAGE(H50:H52)</f>
        <v>36.868</v>
      </c>
      <c r="I53" s="90">
        <f t="shared" si="13"/>
        <v>19.61633333</v>
      </c>
      <c r="J53" s="90">
        <f t="shared" si="13"/>
        <v>38.725</v>
      </c>
    </row>
    <row r="54">
      <c r="A54" s="52" t="s">
        <v>186</v>
      </c>
      <c r="B54" s="15" t="s">
        <v>54</v>
      </c>
      <c r="C54" s="15" t="s">
        <v>55</v>
      </c>
      <c r="D54" s="15" t="s">
        <v>56</v>
      </c>
      <c r="E54" s="80" t="s">
        <v>46</v>
      </c>
      <c r="F54" s="15" t="s">
        <v>40</v>
      </c>
      <c r="G54" s="53" t="s">
        <v>41</v>
      </c>
      <c r="H54" s="54">
        <v>30.098</v>
      </c>
      <c r="I54" s="54">
        <v>19.242</v>
      </c>
      <c r="J54" s="54">
        <v>38.727</v>
      </c>
    </row>
    <row r="55">
      <c r="A55" s="52" t="s">
        <v>187</v>
      </c>
      <c r="B55" s="15" t="s">
        <v>54</v>
      </c>
      <c r="C55" s="15" t="s">
        <v>55</v>
      </c>
      <c r="D55" s="15" t="s">
        <v>56</v>
      </c>
      <c r="E55" s="80" t="s">
        <v>46</v>
      </c>
      <c r="F55" s="15" t="s">
        <v>40</v>
      </c>
      <c r="G55" s="53" t="s">
        <v>41</v>
      </c>
      <c r="H55" s="54">
        <v>24.495</v>
      </c>
      <c r="I55" s="54">
        <v>12.339</v>
      </c>
      <c r="J55" s="54">
        <v>39.225</v>
      </c>
    </row>
    <row r="56">
      <c r="A56" s="52" t="s">
        <v>188</v>
      </c>
      <c r="B56" s="15" t="s">
        <v>54</v>
      </c>
      <c r="C56" s="15" t="s">
        <v>55</v>
      </c>
      <c r="D56" s="15" t="s">
        <v>56</v>
      </c>
      <c r="E56" s="15" t="s">
        <v>46</v>
      </c>
      <c r="F56" s="15" t="s">
        <v>40</v>
      </c>
      <c r="G56" s="53" t="s">
        <v>41</v>
      </c>
      <c r="H56" s="54">
        <v>29.918</v>
      </c>
      <c r="I56" s="54">
        <v>13.868</v>
      </c>
      <c r="J56" s="54">
        <v>38.223</v>
      </c>
    </row>
    <row r="57">
      <c r="A57" s="88" t="s">
        <v>189</v>
      </c>
      <c r="B57" s="15" t="s">
        <v>54</v>
      </c>
      <c r="C57" s="15" t="s">
        <v>55</v>
      </c>
      <c r="D57" s="15" t="s">
        <v>56</v>
      </c>
      <c r="E57" s="80" t="s">
        <v>46</v>
      </c>
      <c r="F57" s="15" t="s">
        <v>40</v>
      </c>
      <c r="G57" s="89" t="s">
        <v>41</v>
      </c>
      <c r="H57" s="90">
        <f t="shared" ref="H57:J57" si="14">AVERAGE(H54:H56)</f>
        <v>28.17033333</v>
      </c>
      <c r="I57" s="90">
        <f t="shared" si="14"/>
        <v>15.14966667</v>
      </c>
      <c r="J57" s="90">
        <f t="shared" si="14"/>
        <v>38.725</v>
      </c>
    </row>
    <row r="58">
      <c r="A58" s="52" t="s">
        <v>190</v>
      </c>
      <c r="B58" s="15" t="s">
        <v>54</v>
      </c>
      <c r="C58" s="15" t="s">
        <v>55</v>
      </c>
      <c r="D58" s="15" t="s">
        <v>56</v>
      </c>
      <c r="E58" s="80" t="s">
        <v>46</v>
      </c>
      <c r="F58" s="15" t="s">
        <v>40</v>
      </c>
      <c r="G58" s="53" t="s">
        <v>41</v>
      </c>
      <c r="H58" s="54">
        <v>27.248</v>
      </c>
      <c r="I58" s="54">
        <v>13.973</v>
      </c>
      <c r="J58" s="54">
        <v>38.727</v>
      </c>
    </row>
    <row r="59">
      <c r="A59" s="52" t="s">
        <v>191</v>
      </c>
      <c r="B59" s="15" t="s">
        <v>54</v>
      </c>
      <c r="C59" s="15" t="s">
        <v>55</v>
      </c>
      <c r="D59" s="15" t="s">
        <v>56</v>
      </c>
      <c r="E59" s="15" t="s">
        <v>46</v>
      </c>
      <c r="F59" s="15" t="s">
        <v>40</v>
      </c>
      <c r="G59" s="53" t="s">
        <v>41</v>
      </c>
      <c r="H59" s="54">
        <v>23.998</v>
      </c>
      <c r="I59" s="54">
        <v>11.892</v>
      </c>
      <c r="J59" s="54">
        <v>39.225</v>
      </c>
    </row>
    <row r="60">
      <c r="A60" s="52" t="s">
        <v>192</v>
      </c>
      <c r="B60" s="15" t="s">
        <v>54</v>
      </c>
      <c r="C60" s="15" t="s">
        <v>55</v>
      </c>
      <c r="D60" s="15" t="s">
        <v>56</v>
      </c>
      <c r="E60" s="80" t="s">
        <v>46</v>
      </c>
      <c r="F60" s="15" t="s">
        <v>40</v>
      </c>
      <c r="G60" s="53" t="s">
        <v>41</v>
      </c>
      <c r="H60" s="54">
        <v>25.205</v>
      </c>
      <c r="I60" s="54">
        <v>15.914</v>
      </c>
      <c r="J60" s="54">
        <v>38.223</v>
      </c>
    </row>
    <row r="61">
      <c r="A61" s="88" t="s">
        <v>193</v>
      </c>
      <c r="B61" s="15" t="s">
        <v>54</v>
      </c>
      <c r="C61" s="15" t="s">
        <v>55</v>
      </c>
      <c r="D61" s="15" t="s">
        <v>56</v>
      </c>
      <c r="E61" s="80" t="s">
        <v>46</v>
      </c>
      <c r="F61" s="15" t="s">
        <v>40</v>
      </c>
      <c r="G61" s="89" t="s">
        <v>41</v>
      </c>
      <c r="H61" s="90">
        <f t="shared" ref="H61:J61" si="15">AVERAGE(H58:H60)</f>
        <v>25.48366667</v>
      </c>
      <c r="I61" s="90">
        <f t="shared" si="15"/>
        <v>13.92633333</v>
      </c>
      <c r="J61" s="90">
        <f t="shared" si="15"/>
        <v>38.725</v>
      </c>
    </row>
    <row r="62">
      <c r="A62" s="52" t="s">
        <v>194</v>
      </c>
      <c r="B62" s="15" t="s">
        <v>54</v>
      </c>
      <c r="C62" s="15" t="s">
        <v>55</v>
      </c>
      <c r="D62" s="15" t="s">
        <v>56</v>
      </c>
      <c r="E62" s="15" t="s">
        <v>50</v>
      </c>
      <c r="F62" s="15" t="s">
        <v>40</v>
      </c>
      <c r="G62" s="53" t="s">
        <v>41</v>
      </c>
      <c r="H62" s="54">
        <v>34.046</v>
      </c>
      <c r="I62" s="54">
        <v>19.091</v>
      </c>
      <c r="J62" s="54">
        <v>38.727</v>
      </c>
    </row>
    <row r="63">
      <c r="A63" s="52" t="s">
        <v>195</v>
      </c>
      <c r="B63" s="15" t="s">
        <v>54</v>
      </c>
      <c r="C63" s="15" t="s">
        <v>55</v>
      </c>
      <c r="D63" s="15" t="s">
        <v>56</v>
      </c>
      <c r="E63" s="80" t="s">
        <v>50</v>
      </c>
      <c r="F63" s="15" t="s">
        <v>40</v>
      </c>
      <c r="G63" s="53" t="s">
        <v>41</v>
      </c>
      <c r="H63" s="54">
        <v>29.844</v>
      </c>
      <c r="I63" s="54">
        <v>16.034</v>
      </c>
      <c r="J63" s="54">
        <v>39.225</v>
      </c>
    </row>
    <row r="64">
      <c r="A64" s="52" t="s">
        <v>196</v>
      </c>
      <c r="B64" s="15" t="s">
        <v>54</v>
      </c>
      <c r="C64" s="15" t="s">
        <v>55</v>
      </c>
      <c r="D64" s="15" t="s">
        <v>56</v>
      </c>
      <c r="E64" s="80" t="s">
        <v>50</v>
      </c>
      <c r="F64" s="15" t="s">
        <v>40</v>
      </c>
      <c r="G64" s="53" t="s">
        <v>41</v>
      </c>
      <c r="H64" s="54">
        <v>25.273</v>
      </c>
      <c r="I64" s="54">
        <v>17.253</v>
      </c>
      <c r="J64" s="54">
        <v>38.223</v>
      </c>
    </row>
    <row r="65">
      <c r="A65" s="88" t="s">
        <v>197</v>
      </c>
      <c r="B65" s="15" t="s">
        <v>54</v>
      </c>
      <c r="C65" s="15" t="s">
        <v>55</v>
      </c>
      <c r="D65" s="15" t="s">
        <v>56</v>
      </c>
      <c r="E65" s="15" t="s">
        <v>50</v>
      </c>
      <c r="F65" s="15" t="s">
        <v>40</v>
      </c>
      <c r="G65" s="89" t="s">
        <v>41</v>
      </c>
      <c r="H65" s="90">
        <f t="shared" ref="H65:J65" si="16">AVERAGE(H62:H64)</f>
        <v>29.721</v>
      </c>
      <c r="I65" s="90">
        <f t="shared" si="16"/>
        <v>17.45933333</v>
      </c>
      <c r="J65" s="90">
        <f t="shared" si="16"/>
        <v>38.725</v>
      </c>
    </row>
    <row r="66">
      <c r="A66" s="52" t="s">
        <v>198</v>
      </c>
      <c r="B66" s="15" t="s">
        <v>54</v>
      </c>
      <c r="C66" s="15" t="s">
        <v>55</v>
      </c>
      <c r="D66" s="15" t="s">
        <v>56</v>
      </c>
      <c r="E66" s="80" t="s">
        <v>50</v>
      </c>
      <c r="F66" s="15" t="s">
        <v>40</v>
      </c>
      <c r="G66" s="53" t="s">
        <v>41</v>
      </c>
      <c r="H66" s="54">
        <v>32.268</v>
      </c>
      <c r="I66" s="54">
        <v>16.16</v>
      </c>
      <c r="J66" s="54">
        <v>38.727</v>
      </c>
    </row>
    <row r="67">
      <c r="A67" s="52" t="s">
        <v>199</v>
      </c>
      <c r="B67" s="15" t="s">
        <v>54</v>
      </c>
      <c r="C67" s="15" t="s">
        <v>55</v>
      </c>
      <c r="D67" s="15" t="s">
        <v>56</v>
      </c>
      <c r="E67" s="80" t="s">
        <v>50</v>
      </c>
      <c r="F67" s="15" t="s">
        <v>40</v>
      </c>
      <c r="G67" s="53" t="s">
        <v>41</v>
      </c>
      <c r="H67" s="54">
        <v>35.8</v>
      </c>
      <c r="I67" s="54">
        <v>25.443</v>
      </c>
      <c r="J67" s="54">
        <v>39.225</v>
      </c>
    </row>
    <row r="68">
      <c r="A68" s="52" t="s">
        <v>200</v>
      </c>
      <c r="B68" s="15" t="s">
        <v>54</v>
      </c>
      <c r="C68" s="15" t="s">
        <v>55</v>
      </c>
      <c r="D68" s="15" t="s">
        <v>56</v>
      </c>
      <c r="E68" s="15" t="s">
        <v>50</v>
      </c>
      <c r="F68" s="15" t="s">
        <v>40</v>
      </c>
      <c r="G68" s="53" t="s">
        <v>41</v>
      </c>
      <c r="H68" s="54">
        <v>27.77</v>
      </c>
      <c r="I68" s="54">
        <v>13.983</v>
      </c>
      <c r="J68" s="54">
        <v>38.223</v>
      </c>
    </row>
    <row r="69">
      <c r="A69" s="88" t="s">
        <v>201</v>
      </c>
      <c r="B69" s="15" t="s">
        <v>54</v>
      </c>
      <c r="C69" s="15" t="s">
        <v>55</v>
      </c>
      <c r="D69" s="15" t="s">
        <v>56</v>
      </c>
      <c r="E69" s="80" t="s">
        <v>50</v>
      </c>
      <c r="F69" s="15" t="s">
        <v>40</v>
      </c>
      <c r="G69" s="89" t="s">
        <v>41</v>
      </c>
      <c r="H69" s="90">
        <f t="shared" ref="H69:J69" si="17">AVERAGE(H66:H68)</f>
        <v>31.946</v>
      </c>
      <c r="I69" s="90">
        <f t="shared" si="17"/>
        <v>18.52866667</v>
      </c>
      <c r="J69" s="90">
        <f t="shared" si="17"/>
        <v>38.725</v>
      </c>
    </row>
    <row r="70">
      <c r="A70" s="52" t="s">
        <v>202</v>
      </c>
      <c r="B70" s="15" t="s">
        <v>54</v>
      </c>
      <c r="C70" s="15" t="s">
        <v>55</v>
      </c>
      <c r="D70" s="15" t="s">
        <v>56</v>
      </c>
      <c r="E70" s="80" t="s">
        <v>50</v>
      </c>
      <c r="F70" s="15" t="s">
        <v>40</v>
      </c>
      <c r="G70" s="53" t="s">
        <v>41</v>
      </c>
      <c r="H70" s="54">
        <v>40.51</v>
      </c>
      <c r="I70" s="54">
        <v>21.4</v>
      </c>
      <c r="J70" s="54">
        <v>38.727</v>
      </c>
    </row>
    <row r="71">
      <c r="A71" s="52" t="s">
        <v>203</v>
      </c>
      <c r="B71" s="15" t="s">
        <v>54</v>
      </c>
      <c r="C71" s="15" t="s">
        <v>55</v>
      </c>
      <c r="D71" s="15" t="s">
        <v>56</v>
      </c>
      <c r="E71" s="15" t="s">
        <v>50</v>
      </c>
      <c r="F71" s="15" t="s">
        <v>40</v>
      </c>
      <c r="G71" s="53" t="s">
        <v>41</v>
      </c>
      <c r="H71" s="54">
        <v>29.645</v>
      </c>
      <c r="I71" s="54">
        <v>19.236</v>
      </c>
      <c r="J71" s="54">
        <v>39.225</v>
      </c>
    </row>
    <row r="72">
      <c r="A72" s="52" t="s">
        <v>204</v>
      </c>
      <c r="B72" s="15" t="s">
        <v>54</v>
      </c>
      <c r="C72" s="15" t="s">
        <v>55</v>
      </c>
      <c r="D72" s="15" t="s">
        <v>56</v>
      </c>
      <c r="E72" s="80" t="s">
        <v>50</v>
      </c>
      <c r="F72" s="15" t="s">
        <v>40</v>
      </c>
      <c r="G72" s="53" t="s">
        <v>41</v>
      </c>
      <c r="H72" s="54">
        <v>24.955</v>
      </c>
      <c r="I72" s="54">
        <v>14.294</v>
      </c>
      <c r="J72" s="54">
        <v>38.223</v>
      </c>
    </row>
    <row r="73">
      <c r="A73" s="91" t="s">
        <v>205</v>
      </c>
      <c r="B73" s="15" t="s">
        <v>54</v>
      </c>
      <c r="C73" s="15" t="s">
        <v>55</v>
      </c>
      <c r="D73" s="15" t="s">
        <v>56</v>
      </c>
      <c r="E73" s="80" t="s">
        <v>50</v>
      </c>
      <c r="F73" s="15" t="s">
        <v>40</v>
      </c>
      <c r="G73" s="92" t="s">
        <v>41</v>
      </c>
      <c r="H73" s="93">
        <f t="shared" ref="H73:J73" si="18">AVERAGE(H70:H72)</f>
        <v>31.70333333</v>
      </c>
      <c r="I73" s="93">
        <f t="shared" si="18"/>
        <v>18.31</v>
      </c>
      <c r="J73" s="93">
        <f t="shared" si="18"/>
        <v>38.725</v>
      </c>
    </row>
    <row r="74">
      <c r="A74" s="52" t="s">
        <v>206</v>
      </c>
      <c r="B74" s="53" t="s">
        <v>66</v>
      </c>
      <c r="C74" s="53" t="s">
        <v>66</v>
      </c>
      <c r="D74" s="53"/>
      <c r="E74" s="15" t="s">
        <v>39</v>
      </c>
      <c r="F74" s="15" t="s">
        <v>40</v>
      </c>
      <c r="G74" s="53" t="s">
        <v>67</v>
      </c>
      <c r="H74" s="54">
        <v>60.579</v>
      </c>
      <c r="I74" s="54">
        <v>22.573</v>
      </c>
      <c r="J74" s="54">
        <v>18.658</v>
      </c>
    </row>
    <row r="75">
      <c r="A75" s="52" t="s">
        <v>207</v>
      </c>
      <c r="B75" s="53" t="s">
        <v>66</v>
      </c>
      <c r="C75" s="53" t="s">
        <v>66</v>
      </c>
      <c r="D75" s="53"/>
      <c r="E75" s="80" t="s">
        <v>39</v>
      </c>
      <c r="F75" s="15" t="s">
        <v>40</v>
      </c>
      <c r="G75" s="53" t="s">
        <v>67</v>
      </c>
      <c r="H75" s="54">
        <v>67.613</v>
      </c>
      <c r="I75" s="54">
        <v>22.15</v>
      </c>
      <c r="J75" s="54">
        <v>17.414</v>
      </c>
    </row>
    <row r="76">
      <c r="A76" s="52" t="s">
        <v>208</v>
      </c>
      <c r="B76" s="53" t="s">
        <v>66</v>
      </c>
      <c r="C76" s="53" t="s">
        <v>66</v>
      </c>
      <c r="D76" s="53"/>
      <c r="E76" s="80" t="s">
        <v>39</v>
      </c>
      <c r="F76" s="15" t="s">
        <v>40</v>
      </c>
      <c r="G76" s="53" t="s">
        <v>67</v>
      </c>
      <c r="H76" s="54">
        <v>42.526</v>
      </c>
      <c r="I76" s="54">
        <v>17.647</v>
      </c>
      <c r="J76" s="54">
        <v>13.371</v>
      </c>
    </row>
    <row r="77">
      <c r="A77" s="88" t="s">
        <v>209</v>
      </c>
      <c r="B77" s="53" t="s">
        <v>66</v>
      </c>
      <c r="C77" s="53" t="s">
        <v>66</v>
      </c>
      <c r="D77" s="53"/>
      <c r="E77" s="80" t="s">
        <v>39</v>
      </c>
      <c r="F77" s="15" t="s">
        <v>40</v>
      </c>
      <c r="G77" s="89" t="s">
        <v>67</v>
      </c>
      <c r="H77" s="90">
        <f t="shared" ref="H77:J77" si="19">AVERAGE(H74:H76)</f>
        <v>56.906</v>
      </c>
      <c r="I77" s="90">
        <f t="shared" si="19"/>
        <v>20.79</v>
      </c>
      <c r="J77" s="90">
        <f t="shared" si="19"/>
        <v>16.481</v>
      </c>
    </row>
    <row r="78">
      <c r="A78" s="52" t="s">
        <v>210</v>
      </c>
      <c r="B78" s="53" t="s">
        <v>66</v>
      </c>
      <c r="C78" s="53" t="s">
        <v>66</v>
      </c>
      <c r="D78" s="53"/>
      <c r="E78" s="15" t="s">
        <v>39</v>
      </c>
      <c r="F78" s="15" t="s">
        <v>40</v>
      </c>
      <c r="G78" s="53" t="s">
        <v>67</v>
      </c>
      <c r="H78" s="54">
        <v>54.206</v>
      </c>
      <c r="I78" s="54">
        <v>21.098</v>
      </c>
      <c r="J78" s="54">
        <v>18.658</v>
      </c>
    </row>
    <row r="79">
      <c r="A79" s="52" t="s">
        <v>211</v>
      </c>
      <c r="B79" s="53" t="s">
        <v>66</v>
      </c>
      <c r="C79" s="53" t="s">
        <v>66</v>
      </c>
      <c r="D79" s="53"/>
      <c r="E79" s="80" t="s">
        <v>39</v>
      </c>
      <c r="F79" s="15" t="s">
        <v>40</v>
      </c>
      <c r="G79" s="53" t="s">
        <v>67</v>
      </c>
      <c r="H79" s="54">
        <v>35.64</v>
      </c>
      <c r="I79" s="54">
        <v>24.258</v>
      </c>
      <c r="J79" s="54">
        <v>17.414</v>
      </c>
    </row>
    <row r="80">
      <c r="A80" s="52" t="s">
        <v>212</v>
      </c>
      <c r="B80" s="53" t="s">
        <v>66</v>
      </c>
      <c r="C80" s="53" t="s">
        <v>66</v>
      </c>
      <c r="D80" s="53"/>
      <c r="E80" s="80" t="s">
        <v>39</v>
      </c>
      <c r="F80" s="15" t="s">
        <v>40</v>
      </c>
      <c r="G80" s="53" t="s">
        <v>67</v>
      </c>
      <c r="H80" s="54">
        <v>36.847</v>
      </c>
      <c r="I80" s="54">
        <v>24.355</v>
      </c>
      <c r="J80" s="54">
        <v>13.371</v>
      </c>
    </row>
    <row r="81">
      <c r="A81" s="88" t="s">
        <v>213</v>
      </c>
      <c r="B81" s="53" t="s">
        <v>66</v>
      </c>
      <c r="C81" s="53" t="s">
        <v>66</v>
      </c>
      <c r="D81" s="53"/>
      <c r="E81" s="80" t="s">
        <v>39</v>
      </c>
      <c r="F81" s="15" t="s">
        <v>40</v>
      </c>
      <c r="G81" s="89" t="s">
        <v>67</v>
      </c>
      <c r="H81" s="90">
        <f t="shared" ref="H81:J81" si="20">AVERAGE(H78:H80)</f>
        <v>42.231</v>
      </c>
      <c r="I81" s="90">
        <f t="shared" si="20"/>
        <v>23.237</v>
      </c>
      <c r="J81" s="90">
        <f t="shared" si="20"/>
        <v>16.481</v>
      </c>
    </row>
    <row r="82">
      <c r="A82" s="52" t="s">
        <v>214</v>
      </c>
      <c r="B82" s="53" t="s">
        <v>66</v>
      </c>
      <c r="C82" s="53" t="s">
        <v>66</v>
      </c>
      <c r="D82" s="53"/>
      <c r="E82" s="15" t="s">
        <v>39</v>
      </c>
      <c r="F82" s="15" t="s">
        <v>40</v>
      </c>
      <c r="G82" s="53" t="s">
        <v>67</v>
      </c>
      <c r="H82" s="54">
        <v>58.283</v>
      </c>
      <c r="I82" s="54">
        <v>31.29</v>
      </c>
      <c r="J82" s="54">
        <v>18.658</v>
      </c>
    </row>
    <row r="83">
      <c r="A83" s="52" t="s">
        <v>215</v>
      </c>
      <c r="B83" s="53" t="s">
        <v>66</v>
      </c>
      <c r="C83" s="53" t="s">
        <v>66</v>
      </c>
      <c r="D83" s="53"/>
      <c r="E83" s="80" t="s">
        <v>39</v>
      </c>
      <c r="F83" s="15" t="s">
        <v>40</v>
      </c>
      <c r="G83" s="53" t="s">
        <v>67</v>
      </c>
      <c r="H83" s="54">
        <v>54.061</v>
      </c>
      <c r="I83" s="54">
        <v>20.726</v>
      </c>
      <c r="J83" s="54">
        <v>17.414</v>
      </c>
    </row>
    <row r="84">
      <c r="A84" s="52" t="s">
        <v>216</v>
      </c>
      <c r="B84" s="53" t="s">
        <v>66</v>
      </c>
      <c r="C84" s="53" t="s">
        <v>66</v>
      </c>
      <c r="D84" s="53"/>
      <c r="E84" s="80" t="s">
        <v>39</v>
      </c>
      <c r="F84" s="15" t="s">
        <v>40</v>
      </c>
      <c r="G84" s="53" t="s">
        <v>67</v>
      </c>
      <c r="H84" s="54">
        <v>55.569</v>
      </c>
      <c r="I84" s="54">
        <v>22.545</v>
      </c>
      <c r="J84" s="54">
        <v>13.371</v>
      </c>
    </row>
    <row r="85">
      <c r="A85" s="88" t="s">
        <v>217</v>
      </c>
      <c r="B85" s="53" t="s">
        <v>66</v>
      </c>
      <c r="C85" s="53" t="s">
        <v>66</v>
      </c>
      <c r="D85" s="53"/>
      <c r="E85" s="80" t="s">
        <v>39</v>
      </c>
      <c r="F85" s="15" t="s">
        <v>40</v>
      </c>
      <c r="G85" s="89" t="s">
        <v>67</v>
      </c>
      <c r="H85" s="90">
        <f t="shared" ref="H85:J85" si="21">AVERAGE(H82:H84)</f>
        <v>55.971</v>
      </c>
      <c r="I85" s="90">
        <f t="shared" si="21"/>
        <v>24.85366667</v>
      </c>
      <c r="J85" s="90">
        <f t="shared" si="21"/>
        <v>16.481</v>
      </c>
    </row>
    <row r="86">
      <c r="A86" s="52" t="s">
        <v>218</v>
      </c>
      <c r="B86" s="53" t="s">
        <v>66</v>
      </c>
      <c r="C86" s="53" t="s">
        <v>66</v>
      </c>
      <c r="D86" s="53"/>
      <c r="E86" s="15" t="s">
        <v>46</v>
      </c>
      <c r="F86" s="15" t="s">
        <v>40</v>
      </c>
      <c r="G86" s="53" t="s">
        <v>67</v>
      </c>
      <c r="H86" s="54">
        <v>79.217</v>
      </c>
      <c r="I86" s="54">
        <v>27.446</v>
      </c>
      <c r="J86" s="54">
        <v>18.658</v>
      </c>
    </row>
    <row r="87">
      <c r="A87" s="52" t="s">
        <v>219</v>
      </c>
      <c r="B87" s="53" t="s">
        <v>66</v>
      </c>
      <c r="C87" s="53" t="s">
        <v>66</v>
      </c>
      <c r="D87" s="53"/>
      <c r="E87" s="80" t="s">
        <v>46</v>
      </c>
      <c r="F87" s="15" t="s">
        <v>40</v>
      </c>
      <c r="G87" s="53" t="s">
        <v>67</v>
      </c>
      <c r="H87" s="54">
        <v>35.72</v>
      </c>
      <c r="I87" s="54">
        <v>19.095</v>
      </c>
      <c r="J87" s="54">
        <v>17.414</v>
      </c>
    </row>
    <row r="88">
      <c r="A88" s="52" t="s">
        <v>220</v>
      </c>
      <c r="B88" s="53" t="s">
        <v>66</v>
      </c>
      <c r="C88" s="53" t="s">
        <v>66</v>
      </c>
      <c r="D88" s="53"/>
      <c r="E88" s="80" t="s">
        <v>46</v>
      </c>
      <c r="F88" s="15" t="s">
        <v>40</v>
      </c>
      <c r="G88" s="53" t="s">
        <v>67</v>
      </c>
      <c r="H88" s="54">
        <v>45.589</v>
      </c>
      <c r="I88" s="54">
        <v>12.427</v>
      </c>
      <c r="J88" s="54">
        <v>13.371</v>
      </c>
    </row>
    <row r="89">
      <c r="A89" s="88" t="s">
        <v>221</v>
      </c>
      <c r="B89" s="53" t="s">
        <v>66</v>
      </c>
      <c r="C89" s="53" t="s">
        <v>66</v>
      </c>
      <c r="D89" s="53"/>
      <c r="E89" s="15" t="s">
        <v>46</v>
      </c>
      <c r="F89" s="15" t="s">
        <v>40</v>
      </c>
      <c r="G89" s="89" t="s">
        <v>67</v>
      </c>
      <c r="H89" s="90">
        <f t="shared" ref="H89:J89" si="22">AVERAGE(H86:H88)</f>
        <v>53.50866667</v>
      </c>
      <c r="I89" s="90">
        <f t="shared" si="22"/>
        <v>19.656</v>
      </c>
      <c r="J89" s="90">
        <f t="shared" si="22"/>
        <v>16.481</v>
      </c>
    </row>
    <row r="90">
      <c r="A90" s="52" t="s">
        <v>222</v>
      </c>
      <c r="B90" s="53" t="s">
        <v>66</v>
      </c>
      <c r="C90" s="53" t="s">
        <v>66</v>
      </c>
      <c r="D90" s="53"/>
      <c r="E90" s="80" t="s">
        <v>46</v>
      </c>
      <c r="F90" s="15" t="s">
        <v>40</v>
      </c>
      <c r="G90" s="53" t="s">
        <v>67</v>
      </c>
      <c r="H90" s="54">
        <v>53.519</v>
      </c>
      <c r="I90" s="54">
        <v>19.229</v>
      </c>
      <c r="J90" s="54">
        <v>18.658</v>
      </c>
    </row>
    <row r="91">
      <c r="A91" s="52" t="s">
        <v>223</v>
      </c>
      <c r="B91" s="53" t="s">
        <v>66</v>
      </c>
      <c r="C91" s="53" t="s">
        <v>66</v>
      </c>
      <c r="D91" s="53"/>
      <c r="E91" s="80" t="s">
        <v>46</v>
      </c>
      <c r="F91" s="15" t="s">
        <v>40</v>
      </c>
      <c r="G91" s="53" t="s">
        <v>67</v>
      </c>
      <c r="H91" s="54">
        <v>41.699</v>
      </c>
      <c r="I91" s="54">
        <v>19.835</v>
      </c>
      <c r="J91" s="54">
        <v>17.414</v>
      </c>
    </row>
    <row r="92">
      <c r="A92" s="52" t="s">
        <v>224</v>
      </c>
      <c r="B92" s="53" t="s">
        <v>66</v>
      </c>
      <c r="C92" s="53" t="s">
        <v>66</v>
      </c>
      <c r="D92" s="53"/>
      <c r="E92" s="15" t="s">
        <v>46</v>
      </c>
      <c r="F92" s="15" t="s">
        <v>40</v>
      </c>
      <c r="G92" s="53" t="s">
        <v>67</v>
      </c>
      <c r="H92" s="54">
        <v>49.41</v>
      </c>
      <c r="I92" s="54">
        <v>18.544</v>
      </c>
      <c r="J92" s="54">
        <v>13.371</v>
      </c>
    </row>
    <row r="93">
      <c r="A93" s="88" t="s">
        <v>225</v>
      </c>
      <c r="B93" s="53" t="s">
        <v>66</v>
      </c>
      <c r="C93" s="53" t="s">
        <v>66</v>
      </c>
      <c r="D93" s="53"/>
      <c r="E93" s="80" t="s">
        <v>46</v>
      </c>
      <c r="F93" s="15" t="s">
        <v>40</v>
      </c>
      <c r="G93" s="89" t="s">
        <v>67</v>
      </c>
      <c r="H93" s="90">
        <f t="shared" ref="H93:J93" si="23">AVERAGE(H90:H92)</f>
        <v>48.20933333</v>
      </c>
      <c r="I93" s="90">
        <f t="shared" si="23"/>
        <v>19.20266667</v>
      </c>
      <c r="J93" s="90">
        <f t="shared" si="23"/>
        <v>16.481</v>
      </c>
    </row>
    <row r="94">
      <c r="A94" s="52" t="s">
        <v>226</v>
      </c>
      <c r="B94" s="53" t="s">
        <v>66</v>
      </c>
      <c r="C94" s="53" t="s">
        <v>66</v>
      </c>
      <c r="D94" s="53"/>
      <c r="E94" s="80" t="s">
        <v>46</v>
      </c>
      <c r="F94" s="15" t="s">
        <v>40</v>
      </c>
      <c r="G94" s="53" t="s">
        <v>67</v>
      </c>
      <c r="H94" s="54">
        <v>50.352</v>
      </c>
      <c r="I94" s="54">
        <v>30.166</v>
      </c>
      <c r="J94" s="54">
        <v>18.658</v>
      </c>
    </row>
    <row r="95">
      <c r="A95" s="52" t="s">
        <v>227</v>
      </c>
      <c r="B95" s="53" t="s">
        <v>66</v>
      </c>
      <c r="C95" s="53" t="s">
        <v>66</v>
      </c>
      <c r="D95" s="53"/>
      <c r="E95" s="15" t="s">
        <v>46</v>
      </c>
      <c r="F95" s="15" t="s">
        <v>40</v>
      </c>
      <c r="G95" s="53" t="s">
        <v>67</v>
      </c>
      <c r="H95" s="54">
        <v>37.235</v>
      </c>
      <c r="I95" s="54">
        <v>14.267</v>
      </c>
      <c r="J95" s="54">
        <v>17.414</v>
      </c>
    </row>
    <row r="96">
      <c r="A96" s="52" t="s">
        <v>228</v>
      </c>
      <c r="B96" s="53" t="s">
        <v>66</v>
      </c>
      <c r="C96" s="53" t="s">
        <v>66</v>
      </c>
      <c r="D96" s="53"/>
      <c r="E96" s="80" t="s">
        <v>46</v>
      </c>
      <c r="F96" s="15" t="s">
        <v>40</v>
      </c>
      <c r="G96" s="53" t="s">
        <v>67</v>
      </c>
      <c r="H96" s="54">
        <v>41.531</v>
      </c>
      <c r="I96" s="54">
        <v>17.808</v>
      </c>
      <c r="J96" s="54">
        <v>13.371</v>
      </c>
    </row>
    <row r="97">
      <c r="A97" s="88" t="s">
        <v>229</v>
      </c>
      <c r="B97" s="53" t="s">
        <v>66</v>
      </c>
      <c r="C97" s="53" t="s">
        <v>66</v>
      </c>
      <c r="D97" s="53"/>
      <c r="E97" s="80" t="s">
        <v>46</v>
      </c>
      <c r="F97" s="15" t="s">
        <v>40</v>
      </c>
      <c r="G97" s="89" t="s">
        <v>67</v>
      </c>
      <c r="H97" s="90">
        <f t="shared" ref="H97:J97" si="24">AVERAGE(H94:H96)</f>
        <v>43.03933333</v>
      </c>
      <c r="I97" s="90">
        <f t="shared" si="24"/>
        <v>20.747</v>
      </c>
      <c r="J97" s="90">
        <f t="shared" si="24"/>
        <v>16.481</v>
      </c>
    </row>
    <row r="98">
      <c r="A98" s="52" t="s">
        <v>230</v>
      </c>
      <c r="B98" s="53" t="s">
        <v>66</v>
      </c>
      <c r="C98" s="53" t="s">
        <v>66</v>
      </c>
      <c r="D98" s="53"/>
      <c r="E98" s="15" t="s">
        <v>50</v>
      </c>
      <c r="F98" s="15" t="s">
        <v>40</v>
      </c>
      <c r="G98" s="53" t="s">
        <v>67</v>
      </c>
      <c r="H98" s="54">
        <v>45.684</v>
      </c>
      <c r="I98" s="54">
        <v>20.236</v>
      </c>
      <c r="J98" s="54">
        <v>18.658</v>
      </c>
    </row>
    <row r="99">
      <c r="A99" s="52" t="s">
        <v>231</v>
      </c>
      <c r="B99" s="53" t="s">
        <v>66</v>
      </c>
      <c r="C99" s="53" t="s">
        <v>66</v>
      </c>
      <c r="D99" s="53"/>
      <c r="E99" s="80" t="s">
        <v>50</v>
      </c>
      <c r="F99" s="15" t="s">
        <v>40</v>
      </c>
      <c r="G99" s="53" t="s">
        <v>67</v>
      </c>
      <c r="H99" s="54">
        <v>48.133</v>
      </c>
      <c r="I99" s="54">
        <v>16.02</v>
      </c>
      <c r="J99" s="54">
        <v>17.414</v>
      </c>
    </row>
    <row r="100">
      <c r="A100" s="52" t="s">
        <v>232</v>
      </c>
      <c r="B100" s="53" t="s">
        <v>66</v>
      </c>
      <c r="C100" s="53" t="s">
        <v>66</v>
      </c>
      <c r="D100" s="53"/>
      <c r="E100" s="80" t="s">
        <v>50</v>
      </c>
      <c r="F100" s="15" t="s">
        <v>40</v>
      </c>
      <c r="G100" s="53" t="s">
        <v>67</v>
      </c>
      <c r="H100" s="54">
        <v>46.689</v>
      </c>
      <c r="I100" s="54">
        <v>15.379</v>
      </c>
      <c r="J100" s="54">
        <v>13.371</v>
      </c>
    </row>
    <row r="101">
      <c r="A101" s="88" t="s">
        <v>233</v>
      </c>
      <c r="B101" s="53" t="s">
        <v>66</v>
      </c>
      <c r="C101" s="53" t="s">
        <v>66</v>
      </c>
      <c r="D101" s="53"/>
      <c r="E101" s="15" t="s">
        <v>50</v>
      </c>
      <c r="F101" s="15" t="s">
        <v>40</v>
      </c>
      <c r="G101" s="89" t="s">
        <v>67</v>
      </c>
      <c r="H101" s="90">
        <f t="shared" ref="H101:J101" si="25">AVERAGE(H98:H100)</f>
        <v>46.83533333</v>
      </c>
      <c r="I101" s="90">
        <f t="shared" si="25"/>
        <v>17.21166667</v>
      </c>
      <c r="J101" s="90">
        <f t="shared" si="25"/>
        <v>16.481</v>
      </c>
    </row>
    <row r="102">
      <c r="A102" s="52" t="s">
        <v>234</v>
      </c>
      <c r="B102" s="53" t="s">
        <v>66</v>
      </c>
      <c r="C102" s="53" t="s">
        <v>66</v>
      </c>
      <c r="D102" s="53"/>
      <c r="E102" s="80" t="s">
        <v>50</v>
      </c>
      <c r="F102" s="15" t="s">
        <v>40</v>
      </c>
      <c r="G102" s="53" t="s">
        <v>67</v>
      </c>
      <c r="H102" s="54">
        <v>72.007</v>
      </c>
      <c r="I102" s="54">
        <v>18.832</v>
      </c>
      <c r="J102" s="54">
        <v>18.658</v>
      </c>
    </row>
    <row r="103">
      <c r="A103" s="52" t="s">
        <v>235</v>
      </c>
      <c r="B103" s="53" t="s">
        <v>66</v>
      </c>
      <c r="C103" s="53" t="s">
        <v>66</v>
      </c>
      <c r="D103" s="53"/>
      <c r="E103" s="80" t="s">
        <v>50</v>
      </c>
      <c r="F103" s="15" t="s">
        <v>40</v>
      </c>
      <c r="G103" s="53" t="s">
        <v>67</v>
      </c>
      <c r="H103" s="54">
        <v>52.14</v>
      </c>
      <c r="I103" s="54">
        <v>20.218</v>
      </c>
      <c r="J103" s="54">
        <v>17.414</v>
      </c>
    </row>
    <row r="104">
      <c r="A104" s="52" t="s">
        <v>236</v>
      </c>
      <c r="B104" s="53" t="s">
        <v>66</v>
      </c>
      <c r="C104" s="53" t="s">
        <v>66</v>
      </c>
      <c r="D104" s="53"/>
      <c r="E104" s="15" t="s">
        <v>50</v>
      </c>
      <c r="F104" s="15" t="s">
        <v>40</v>
      </c>
      <c r="G104" s="53" t="s">
        <v>67</v>
      </c>
      <c r="H104" s="54">
        <v>59.505</v>
      </c>
      <c r="I104" s="54">
        <v>23.184</v>
      </c>
      <c r="J104" s="54">
        <v>13.371</v>
      </c>
    </row>
    <row r="105">
      <c r="A105" s="88" t="s">
        <v>237</v>
      </c>
      <c r="B105" s="53" t="s">
        <v>66</v>
      </c>
      <c r="C105" s="53" t="s">
        <v>66</v>
      </c>
      <c r="D105" s="53"/>
      <c r="E105" s="80" t="s">
        <v>50</v>
      </c>
      <c r="F105" s="15" t="s">
        <v>40</v>
      </c>
      <c r="G105" s="89" t="s">
        <v>67</v>
      </c>
      <c r="H105" s="90">
        <f t="shared" ref="H105:J105" si="26">AVERAGE(H102:H104)</f>
        <v>61.21733333</v>
      </c>
      <c r="I105" s="90">
        <f t="shared" si="26"/>
        <v>20.74466667</v>
      </c>
      <c r="J105" s="90">
        <f t="shared" si="26"/>
        <v>16.481</v>
      </c>
    </row>
    <row r="106">
      <c r="A106" s="52" t="s">
        <v>238</v>
      </c>
      <c r="B106" s="53" t="s">
        <v>66</v>
      </c>
      <c r="C106" s="53" t="s">
        <v>66</v>
      </c>
      <c r="D106" s="53"/>
      <c r="E106" s="80" t="s">
        <v>50</v>
      </c>
      <c r="F106" s="15" t="s">
        <v>40</v>
      </c>
      <c r="G106" s="53" t="s">
        <v>67</v>
      </c>
      <c r="H106" s="54">
        <v>71.193</v>
      </c>
      <c r="I106" s="54">
        <v>25.166</v>
      </c>
      <c r="J106" s="54">
        <v>18.658</v>
      </c>
    </row>
    <row r="107">
      <c r="A107" s="52" t="s">
        <v>239</v>
      </c>
      <c r="B107" s="53" t="s">
        <v>66</v>
      </c>
      <c r="C107" s="53" t="s">
        <v>66</v>
      </c>
      <c r="D107" s="53"/>
      <c r="E107" s="15" t="s">
        <v>50</v>
      </c>
      <c r="F107" s="15" t="s">
        <v>40</v>
      </c>
      <c r="G107" s="53" t="s">
        <v>67</v>
      </c>
      <c r="H107" s="54">
        <v>40.551</v>
      </c>
      <c r="I107" s="54">
        <v>18.576</v>
      </c>
      <c r="J107" s="54">
        <v>17.414</v>
      </c>
    </row>
    <row r="108">
      <c r="A108" s="52" t="s">
        <v>240</v>
      </c>
      <c r="B108" s="53" t="s">
        <v>66</v>
      </c>
      <c r="C108" s="53" t="s">
        <v>66</v>
      </c>
      <c r="D108" s="53"/>
      <c r="E108" s="80" t="s">
        <v>50</v>
      </c>
      <c r="F108" s="15" t="s">
        <v>40</v>
      </c>
      <c r="G108" s="53" t="s">
        <v>67</v>
      </c>
      <c r="H108" s="54">
        <v>44.872</v>
      </c>
      <c r="I108" s="54">
        <v>18.774</v>
      </c>
      <c r="J108" s="54">
        <v>13.371</v>
      </c>
    </row>
    <row r="109">
      <c r="A109" s="91" t="s">
        <v>241</v>
      </c>
      <c r="B109" s="53" t="s">
        <v>66</v>
      </c>
      <c r="C109" s="53" t="s">
        <v>66</v>
      </c>
      <c r="D109" s="53"/>
      <c r="E109" s="80" t="s">
        <v>50</v>
      </c>
      <c r="F109" s="15" t="s">
        <v>40</v>
      </c>
      <c r="G109" s="92" t="s">
        <v>67</v>
      </c>
      <c r="H109" s="93">
        <f t="shared" ref="H109:J109" si="27">AVERAGE(H106:H108)</f>
        <v>52.20533333</v>
      </c>
      <c r="I109" s="93">
        <f t="shared" si="27"/>
        <v>20.83866667</v>
      </c>
      <c r="J109" s="93">
        <f t="shared" si="27"/>
        <v>16.481</v>
      </c>
    </row>
    <row r="110">
      <c r="A110" s="52" t="s">
        <v>242</v>
      </c>
      <c r="B110" s="15" t="s">
        <v>77</v>
      </c>
      <c r="C110" s="15" t="s">
        <v>78</v>
      </c>
      <c r="D110" s="15"/>
      <c r="E110" s="15" t="s">
        <v>39</v>
      </c>
      <c r="F110" s="15" t="s">
        <v>79</v>
      </c>
      <c r="G110" s="53" t="s">
        <v>80</v>
      </c>
      <c r="H110" s="54">
        <v>54.581</v>
      </c>
      <c r="I110" s="54">
        <v>4.889</v>
      </c>
      <c r="J110" s="54">
        <v>7.436</v>
      </c>
    </row>
    <row r="111">
      <c r="A111" s="52" t="s">
        <v>243</v>
      </c>
      <c r="B111" s="15" t="s">
        <v>77</v>
      </c>
      <c r="C111" s="15" t="s">
        <v>78</v>
      </c>
      <c r="D111" s="15"/>
      <c r="E111" s="80" t="s">
        <v>39</v>
      </c>
      <c r="F111" s="15" t="s">
        <v>79</v>
      </c>
      <c r="G111" s="53" t="s">
        <v>80</v>
      </c>
      <c r="H111" s="54">
        <v>49.485</v>
      </c>
      <c r="I111" s="54">
        <v>5.048</v>
      </c>
      <c r="J111" s="54">
        <v>7.387</v>
      </c>
    </row>
    <row r="112">
      <c r="A112" s="52" t="s">
        <v>244</v>
      </c>
      <c r="B112" s="15" t="s">
        <v>77</v>
      </c>
      <c r="C112" s="15" t="s">
        <v>78</v>
      </c>
      <c r="D112" s="15"/>
      <c r="E112" s="80" t="s">
        <v>39</v>
      </c>
      <c r="F112" s="15" t="s">
        <v>79</v>
      </c>
      <c r="G112" s="53" t="s">
        <v>80</v>
      </c>
      <c r="H112" s="54">
        <v>43.282</v>
      </c>
      <c r="I112" s="54">
        <v>4.953</v>
      </c>
      <c r="J112" s="54">
        <v>7.162</v>
      </c>
    </row>
    <row r="113">
      <c r="A113" s="88" t="s">
        <v>245</v>
      </c>
      <c r="B113" s="15" t="s">
        <v>77</v>
      </c>
      <c r="C113" s="15" t="s">
        <v>78</v>
      </c>
      <c r="D113" s="15"/>
      <c r="E113" s="80" t="s">
        <v>39</v>
      </c>
      <c r="F113" s="15" t="s">
        <v>79</v>
      </c>
      <c r="G113" s="89" t="s">
        <v>80</v>
      </c>
      <c r="H113" s="90">
        <f t="shared" ref="H113:J113" si="28">AVERAGE(H110:H112)</f>
        <v>49.116</v>
      </c>
      <c r="I113" s="90">
        <f t="shared" si="28"/>
        <v>4.963333333</v>
      </c>
      <c r="J113" s="90">
        <f t="shared" si="28"/>
        <v>7.328333333</v>
      </c>
    </row>
    <row r="114">
      <c r="A114" s="52" t="s">
        <v>246</v>
      </c>
      <c r="B114" s="15" t="s">
        <v>77</v>
      </c>
      <c r="C114" s="15" t="s">
        <v>78</v>
      </c>
      <c r="D114" s="15"/>
      <c r="E114" s="15" t="s">
        <v>39</v>
      </c>
      <c r="F114" s="15" t="s">
        <v>79</v>
      </c>
      <c r="G114" s="53" t="s">
        <v>80</v>
      </c>
      <c r="H114" s="54">
        <v>44.071</v>
      </c>
      <c r="I114" s="54">
        <v>3.395</v>
      </c>
      <c r="J114" s="54">
        <v>7.436</v>
      </c>
    </row>
    <row r="115">
      <c r="A115" s="52" t="s">
        <v>247</v>
      </c>
      <c r="B115" s="15" t="s">
        <v>77</v>
      </c>
      <c r="C115" s="15" t="s">
        <v>78</v>
      </c>
      <c r="D115" s="15"/>
      <c r="E115" s="80" t="s">
        <v>39</v>
      </c>
      <c r="F115" s="15" t="s">
        <v>79</v>
      </c>
      <c r="G115" s="53" t="s">
        <v>80</v>
      </c>
      <c r="H115" s="54">
        <v>51.466</v>
      </c>
      <c r="I115" s="54">
        <v>3.754</v>
      </c>
      <c r="J115" s="54">
        <v>7.387</v>
      </c>
    </row>
    <row r="116">
      <c r="A116" s="52" t="s">
        <v>248</v>
      </c>
      <c r="B116" s="15" t="s">
        <v>77</v>
      </c>
      <c r="C116" s="15" t="s">
        <v>78</v>
      </c>
      <c r="D116" s="15"/>
      <c r="E116" s="80" t="s">
        <v>39</v>
      </c>
      <c r="F116" s="15" t="s">
        <v>79</v>
      </c>
      <c r="G116" s="53" t="s">
        <v>80</v>
      </c>
      <c r="H116" s="54">
        <v>32.239</v>
      </c>
      <c r="I116" s="54">
        <v>6.567</v>
      </c>
      <c r="J116" s="54">
        <v>7.162</v>
      </c>
    </row>
    <row r="117">
      <c r="A117" s="88" t="s">
        <v>249</v>
      </c>
      <c r="B117" s="15" t="s">
        <v>77</v>
      </c>
      <c r="C117" s="15" t="s">
        <v>78</v>
      </c>
      <c r="D117" s="15"/>
      <c r="E117" s="80" t="s">
        <v>39</v>
      </c>
      <c r="F117" s="15" t="s">
        <v>79</v>
      </c>
      <c r="G117" s="89" t="s">
        <v>80</v>
      </c>
      <c r="H117" s="90">
        <f t="shared" ref="H117:J117" si="29">AVERAGE(H114:H116)</f>
        <v>42.592</v>
      </c>
      <c r="I117" s="90">
        <f t="shared" si="29"/>
        <v>4.572</v>
      </c>
      <c r="J117" s="90">
        <f t="shared" si="29"/>
        <v>7.328333333</v>
      </c>
    </row>
    <row r="118">
      <c r="A118" s="52" t="s">
        <v>250</v>
      </c>
      <c r="B118" s="15" t="s">
        <v>77</v>
      </c>
      <c r="C118" s="15" t="s">
        <v>78</v>
      </c>
      <c r="D118" s="15"/>
      <c r="E118" s="15" t="s">
        <v>39</v>
      </c>
      <c r="F118" s="15" t="s">
        <v>79</v>
      </c>
      <c r="G118" s="53" t="s">
        <v>80</v>
      </c>
      <c r="H118" s="54">
        <v>54.4</v>
      </c>
      <c r="I118" s="54">
        <v>5.446</v>
      </c>
      <c r="J118" s="54">
        <v>7.436</v>
      </c>
    </row>
    <row r="119">
      <c r="A119" s="52" t="s">
        <v>251</v>
      </c>
      <c r="B119" s="15" t="s">
        <v>77</v>
      </c>
      <c r="C119" s="15" t="s">
        <v>78</v>
      </c>
      <c r="D119" s="15"/>
      <c r="E119" s="80" t="s">
        <v>39</v>
      </c>
      <c r="F119" s="15" t="s">
        <v>79</v>
      </c>
      <c r="G119" s="53" t="s">
        <v>80</v>
      </c>
      <c r="H119" s="54">
        <v>52.475</v>
      </c>
      <c r="I119" s="54">
        <v>5.356</v>
      </c>
      <c r="J119" s="54">
        <v>7.387</v>
      </c>
    </row>
    <row r="120">
      <c r="A120" s="52" t="s">
        <v>252</v>
      </c>
      <c r="B120" s="15" t="s">
        <v>77</v>
      </c>
      <c r="C120" s="15" t="s">
        <v>78</v>
      </c>
      <c r="D120" s="15"/>
      <c r="E120" s="80" t="s">
        <v>39</v>
      </c>
      <c r="F120" s="15" t="s">
        <v>79</v>
      </c>
      <c r="G120" s="53" t="s">
        <v>80</v>
      </c>
      <c r="H120" s="54">
        <v>37.584</v>
      </c>
      <c r="I120" s="54">
        <v>3.593</v>
      </c>
      <c r="J120" s="54">
        <v>7.162</v>
      </c>
    </row>
    <row r="121">
      <c r="A121" s="88" t="s">
        <v>253</v>
      </c>
      <c r="B121" s="15" t="s">
        <v>77</v>
      </c>
      <c r="C121" s="15" t="s">
        <v>78</v>
      </c>
      <c r="D121" s="15"/>
      <c r="E121" s="80" t="s">
        <v>39</v>
      </c>
      <c r="F121" s="15" t="s">
        <v>79</v>
      </c>
      <c r="G121" s="89" t="s">
        <v>80</v>
      </c>
      <c r="H121" s="90">
        <f t="shared" ref="H121:J121" si="30">AVERAGE(H118:H120)</f>
        <v>48.153</v>
      </c>
      <c r="I121" s="90">
        <f t="shared" si="30"/>
        <v>4.798333333</v>
      </c>
      <c r="J121" s="90">
        <f t="shared" si="30"/>
        <v>7.328333333</v>
      </c>
    </row>
    <row r="122">
      <c r="A122" s="52" t="s">
        <v>254</v>
      </c>
      <c r="B122" s="15" t="s">
        <v>77</v>
      </c>
      <c r="C122" s="15" t="s">
        <v>78</v>
      </c>
      <c r="D122" s="15"/>
      <c r="E122" s="15" t="s">
        <v>46</v>
      </c>
      <c r="F122" s="15" t="s">
        <v>79</v>
      </c>
      <c r="G122" s="53" t="s">
        <v>80</v>
      </c>
      <c r="H122" s="54">
        <v>34.609</v>
      </c>
      <c r="I122" s="54">
        <v>5.229</v>
      </c>
      <c r="J122" s="54">
        <v>7.436</v>
      </c>
    </row>
    <row r="123">
      <c r="A123" s="52" t="s">
        <v>255</v>
      </c>
      <c r="B123" s="15" t="s">
        <v>77</v>
      </c>
      <c r="C123" s="15" t="s">
        <v>78</v>
      </c>
      <c r="D123" s="15"/>
      <c r="E123" s="80" t="s">
        <v>46</v>
      </c>
      <c r="F123" s="15" t="s">
        <v>79</v>
      </c>
      <c r="G123" s="53" t="s">
        <v>80</v>
      </c>
      <c r="H123" s="54">
        <v>50.018</v>
      </c>
      <c r="I123" s="54">
        <v>5.048</v>
      </c>
      <c r="J123" s="54">
        <v>7.387</v>
      </c>
    </row>
    <row r="124">
      <c r="A124" s="52" t="s">
        <v>256</v>
      </c>
      <c r="B124" s="15" t="s">
        <v>77</v>
      </c>
      <c r="C124" s="15" t="s">
        <v>78</v>
      </c>
      <c r="D124" s="15"/>
      <c r="E124" s="80" t="s">
        <v>46</v>
      </c>
      <c r="F124" s="15" t="s">
        <v>79</v>
      </c>
      <c r="G124" s="53" t="s">
        <v>80</v>
      </c>
      <c r="H124" s="54">
        <v>38.049</v>
      </c>
      <c r="I124" s="54">
        <v>6.584</v>
      </c>
      <c r="J124" s="54">
        <v>7.162</v>
      </c>
    </row>
    <row r="125">
      <c r="A125" s="88" t="s">
        <v>257</v>
      </c>
      <c r="B125" s="15" t="s">
        <v>77</v>
      </c>
      <c r="C125" s="15" t="s">
        <v>78</v>
      </c>
      <c r="D125" s="15"/>
      <c r="E125" s="15" t="s">
        <v>46</v>
      </c>
      <c r="F125" s="15" t="s">
        <v>79</v>
      </c>
      <c r="G125" s="89" t="s">
        <v>80</v>
      </c>
      <c r="H125" s="90">
        <f t="shared" ref="H125:J125" si="31">AVERAGE(H122:H124)</f>
        <v>40.892</v>
      </c>
      <c r="I125" s="90">
        <f t="shared" si="31"/>
        <v>5.620333333</v>
      </c>
      <c r="J125" s="90">
        <f t="shared" si="31"/>
        <v>7.328333333</v>
      </c>
    </row>
    <row r="126">
      <c r="A126" s="52" t="s">
        <v>258</v>
      </c>
      <c r="B126" s="15" t="s">
        <v>77</v>
      </c>
      <c r="C126" s="15" t="s">
        <v>78</v>
      </c>
      <c r="D126" s="15"/>
      <c r="E126" s="80" t="s">
        <v>46</v>
      </c>
      <c r="F126" s="15" t="s">
        <v>79</v>
      </c>
      <c r="G126" s="53" t="s">
        <v>80</v>
      </c>
      <c r="H126" s="54">
        <v>46.509</v>
      </c>
      <c r="I126" s="54">
        <v>5.229</v>
      </c>
      <c r="J126" s="54">
        <v>7.436</v>
      </c>
    </row>
    <row r="127">
      <c r="A127" s="52" t="s">
        <v>259</v>
      </c>
      <c r="B127" s="15" t="s">
        <v>77</v>
      </c>
      <c r="C127" s="15" t="s">
        <v>78</v>
      </c>
      <c r="D127" s="15"/>
      <c r="E127" s="80" t="s">
        <v>46</v>
      </c>
      <c r="F127" s="15" t="s">
        <v>79</v>
      </c>
      <c r="G127" s="53" t="s">
        <v>80</v>
      </c>
      <c r="H127" s="54">
        <v>45.585</v>
      </c>
      <c r="I127" s="54">
        <v>3.881</v>
      </c>
      <c r="J127" s="54">
        <v>7.387</v>
      </c>
    </row>
    <row r="128">
      <c r="A128" s="52" t="s">
        <v>260</v>
      </c>
      <c r="B128" s="15" t="s">
        <v>77</v>
      </c>
      <c r="C128" s="15" t="s">
        <v>78</v>
      </c>
      <c r="D128" s="15"/>
      <c r="E128" s="15" t="s">
        <v>46</v>
      </c>
      <c r="F128" s="15" t="s">
        <v>79</v>
      </c>
      <c r="G128" s="53" t="s">
        <v>80</v>
      </c>
      <c r="H128" s="54">
        <v>35.921</v>
      </c>
      <c r="I128" s="54">
        <v>5.796</v>
      </c>
      <c r="J128" s="54">
        <v>7.162</v>
      </c>
    </row>
    <row r="129">
      <c r="A129" s="88" t="s">
        <v>261</v>
      </c>
      <c r="B129" s="15" t="s">
        <v>77</v>
      </c>
      <c r="C129" s="15" t="s">
        <v>78</v>
      </c>
      <c r="D129" s="15"/>
      <c r="E129" s="80" t="s">
        <v>46</v>
      </c>
      <c r="F129" s="15" t="s">
        <v>79</v>
      </c>
      <c r="G129" s="89" t="s">
        <v>80</v>
      </c>
      <c r="H129" s="90">
        <f t="shared" ref="H129:J129" si="32">AVERAGE(H126:H128)</f>
        <v>42.67166667</v>
      </c>
      <c r="I129" s="90">
        <f t="shared" si="32"/>
        <v>4.968666667</v>
      </c>
      <c r="J129" s="90">
        <f t="shared" si="32"/>
        <v>7.328333333</v>
      </c>
    </row>
    <row r="130">
      <c r="A130" s="52" t="s">
        <v>262</v>
      </c>
      <c r="B130" s="15" t="s">
        <v>77</v>
      </c>
      <c r="C130" s="15" t="s">
        <v>78</v>
      </c>
      <c r="D130" s="15"/>
      <c r="E130" s="80" t="s">
        <v>46</v>
      </c>
      <c r="F130" s="15" t="s">
        <v>79</v>
      </c>
      <c r="G130" s="53" t="s">
        <v>80</v>
      </c>
      <c r="H130" s="54">
        <v>42.526</v>
      </c>
      <c r="I130" s="54">
        <v>5.356</v>
      </c>
      <c r="J130" s="54">
        <v>7.436</v>
      </c>
    </row>
    <row r="131">
      <c r="A131" s="52" t="s">
        <v>263</v>
      </c>
      <c r="B131" s="15" t="s">
        <v>77</v>
      </c>
      <c r="C131" s="15" t="s">
        <v>78</v>
      </c>
      <c r="D131" s="15"/>
      <c r="E131" s="15" t="s">
        <v>46</v>
      </c>
      <c r="F131" s="15" t="s">
        <v>79</v>
      </c>
      <c r="G131" s="53" t="s">
        <v>80</v>
      </c>
      <c r="H131" s="54">
        <v>64.873</v>
      </c>
      <c r="I131" s="54">
        <v>4.894</v>
      </c>
      <c r="J131" s="54">
        <v>7.387</v>
      </c>
    </row>
    <row r="132">
      <c r="A132" s="52" t="s">
        <v>264</v>
      </c>
      <c r="B132" s="15" t="s">
        <v>77</v>
      </c>
      <c r="C132" s="15" t="s">
        <v>78</v>
      </c>
      <c r="D132" s="15"/>
      <c r="E132" s="80" t="s">
        <v>46</v>
      </c>
      <c r="F132" s="15" t="s">
        <v>79</v>
      </c>
      <c r="G132" s="53" t="s">
        <v>80</v>
      </c>
      <c r="H132" s="54">
        <v>51.19</v>
      </c>
      <c r="I132" s="54">
        <v>4.807</v>
      </c>
      <c r="J132" s="54">
        <v>7.162</v>
      </c>
    </row>
    <row r="133">
      <c r="A133" s="88" t="s">
        <v>265</v>
      </c>
      <c r="B133" s="15" t="s">
        <v>77</v>
      </c>
      <c r="C133" s="15" t="s">
        <v>78</v>
      </c>
      <c r="D133" s="15"/>
      <c r="E133" s="80" t="s">
        <v>46</v>
      </c>
      <c r="F133" s="15" t="s">
        <v>79</v>
      </c>
      <c r="G133" s="89" t="s">
        <v>80</v>
      </c>
      <c r="H133" s="90">
        <f t="shared" ref="H133:J133" si="33">AVERAGE(H130:H132)</f>
        <v>52.863</v>
      </c>
      <c r="I133" s="90">
        <f t="shared" si="33"/>
        <v>5.019</v>
      </c>
      <c r="J133" s="90">
        <f t="shared" si="33"/>
        <v>7.328333333</v>
      </c>
    </row>
    <row r="134">
      <c r="A134" s="52" t="s">
        <v>266</v>
      </c>
      <c r="B134" s="15" t="s">
        <v>77</v>
      </c>
      <c r="C134" s="15" t="s">
        <v>78</v>
      </c>
      <c r="D134" s="15"/>
      <c r="E134" s="15" t="s">
        <v>50</v>
      </c>
      <c r="F134" s="15" t="s">
        <v>79</v>
      </c>
      <c r="G134" s="53" t="s">
        <v>80</v>
      </c>
      <c r="H134" s="54">
        <v>52.344</v>
      </c>
      <c r="I134" s="54">
        <v>6.458</v>
      </c>
      <c r="J134" s="54">
        <v>7.436</v>
      </c>
    </row>
    <row r="135">
      <c r="A135" s="52" t="s">
        <v>267</v>
      </c>
      <c r="B135" s="15" t="s">
        <v>77</v>
      </c>
      <c r="C135" s="15" t="s">
        <v>78</v>
      </c>
      <c r="D135" s="15"/>
      <c r="E135" s="80" t="s">
        <v>50</v>
      </c>
      <c r="F135" s="15" t="s">
        <v>79</v>
      </c>
      <c r="G135" s="53" t="s">
        <v>80</v>
      </c>
      <c r="H135" s="54">
        <v>42.946</v>
      </c>
      <c r="I135" s="54">
        <v>3.399</v>
      </c>
      <c r="J135" s="54">
        <v>7.387</v>
      </c>
    </row>
    <row r="136">
      <c r="A136" s="52" t="s">
        <v>268</v>
      </c>
      <c r="B136" s="15" t="s">
        <v>77</v>
      </c>
      <c r="C136" s="15" t="s">
        <v>78</v>
      </c>
      <c r="D136" s="15"/>
      <c r="E136" s="80" t="s">
        <v>50</v>
      </c>
      <c r="F136" s="15" t="s">
        <v>79</v>
      </c>
      <c r="G136" s="53" t="s">
        <v>80</v>
      </c>
      <c r="H136" s="54">
        <v>57.328</v>
      </c>
      <c r="I136" s="54">
        <v>5.245</v>
      </c>
      <c r="J136" s="54">
        <v>7.162</v>
      </c>
    </row>
    <row r="137">
      <c r="A137" s="88" t="s">
        <v>269</v>
      </c>
      <c r="B137" s="15" t="s">
        <v>77</v>
      </c>
      <c r="C137" s="15" t="s">
        <v>78</v>
      </c>
      <c r="D137" s="15"/>
      <c r="E137" s="15" t="s">
        <v>50</v>
      </c>
      <c r="F137" s="15" t="s">
        <v>79</v>
      </c>
      <c r="G137" s="89" t="s">
        <v>80</v>
      </c>
      <c r="H137" s="90">
        <f t="shared" ref="H137:J137" si="34">AVERAGE(H134:H136)</f>
        <v>50.87266667</v>
      </c>
      <c r="I137" s="90">
        <f t="shared" si="34"/>
        <v>5.034</v>
      </c>
      <c r="J137" s="90">
        <f t="shared" si="34"/>
        <v>7.328333333</v>
      </c>
    </row>
    <row r="138">
      <c r="A138" s="52" t="s">
        <v>270</v>
      </c>
      <c r="B138" s="15" t="s">
        <v>77</v>
      </c>
      <c r="C138" s="15" t="s">
        <v>78</v>
      </c>
      <c r="D138" s="15"/>
      <c r="E138" s="80" t="s">
        <v>50</v>
      </c>
      <c r="F138" s="15" t="s">
        <v>79</v>
      </c>
      <c r="G138" s="53" t="s">
        <v>80</v>
      </c>
      <c r="H138" s="54">
        <v>37.606</v>
      </c>
      <c r="I138" s="54">
        <v>5.271</v>
      </c>
      <c r="J138" s="54">
        <v>7.436</v>
      </c>
    </row>
    <row r="139">
      <c r="A139" s="52" t="s">
        <v>271</v>
      </c>
      <c r="B139" s="15" t="s">
        <v>77</v>
      </c>
      <c r="C139" s="15" t="s">
        <v>78</v>
      </c>
      <c r="D139" s="15"/>
      <c r="E139" s="80" t="s">
        <v>50</v>
      </c>
      <c r="F139" s="15" t="s">
        <v>79</v>
      </c>
      <c r="G139" s="53" t="s">
        <v>80</v>
      </c>
      <c r="H139" s="54">
        <v>55.366</v>
      </c>
      <c r="I139" s="54">
        <v>6.749</v>
      </c>
      <c r="J139" s="54">
        <v>7.387</v>
      </c>
    </row>
    <row r="140">
      <c r="A140" s="52" t="s">
        <v>272</v>
      </c>
      <c r="B140" s="15" t="s">
        <v>77</v>
      </c>
      <c r="C140" s="15" t="s">
        <v>78</v>
      </c>
      <c r="D140" s="15"/>
      <c r="E140" s="15" t="s">
        <v>50</v>
      </c>
      <c r="F140" s="15" t="s">
        <v>79</v>
      </c>
      <c r="G140" s="53" t="s">
        <v>80</v>
      </c>
      <c r="H140" s="54">
        <v>51.361</v>
      </c>
      <c r="I140" s="54">
        <v>5.424</v>
      </c>
      <c r="J140" s="54">
        <v>7.162</v>
      </c>
    </row>
    <row r="141">
      <c r="A141" s="88" t="s">
        <v>273</v>
      </c>
      <c r="B141" s="15" t="s">
        <v>77</v>
      </c>
      <c r="C141" s="15" t="s">
        <v>78</v>
      </c>
      <c r="D141" s="15"/>
      <c r="E141" s="80" t="s">
        <v>50</v>
      </c>
      <c r="F141" s="15" t="s">
        <v>79</v>
      </c>
      <c r="G141" s="89" t="s">
        <v>80</v>
      </c>
      <c r="H141" s="90">
        <f t="shared" ref="H141:J141" si="35">AVERAGE(H138:H140)</f>
        <v>48.111</v>
      </c>
      <c r="I141" s="90">
        <f t="shared" si="35"/>
        <v>5.814666667</v>
      </c>
      <c r="J141" s="90">
        <f t="shared" si="35"/>
        <v>7.328333333</v>
      </c>
    </row>
    <row r="142">
      <c r="A142" s="52" t="s">
        <v>274</v>
      </c>
      <c r="B142" s="15" t="s">
        <v>77</v>
      </c>
      <c r="C142" s="15" t="s">
        <v>78</v>
      </c>
      <c r="D142" s="15"/>
      <c r="E142" s="80" t="s">
        <v>50</v>
      </c>
      <c r="F142" s="15" t="s">
        <v>79</v>
      </c>
      <c r="G142" s="53" t="s">
        <v>80</v>
      </c>
      <c r="H142" s="54">
        <v>28.79</v>
      </c>
      <c r="I142" s="54">
        <v>4.957</v>
      </c>
      <c r="J142" s="54">
        <v>7.436</v>
      </c>
    </row>
    <row r="143">
      <c r="A143" s="52" t="s">
        <v>275</v>
      </c>
      <c r="B143" s="15" t="s">
        <v>77</v>
      </c>
      <c r="C143" s="15" t="s">
        <v>78</v>
      </c>
      <c r="D143" s="15"/>
      <c r="E143" s="15" t="s">
        <v>50</v>
      </c>
      <c r="F143" s="15" t="s">
        <v>79</v>
      </c>
      <c r="G143" s="53" t="s">
        <v>80</v>
      </c>
      <c r="H143" s="54">
        <v>39.745</v>
      </c>
      <c r="I143" s="54">
        <v>5.036</v>
      </c>
      <c r="J143" s="54">
        <v>7.387</v>
      </c>
    </row>
    <row r="144">
      <c r="A144" s="52" t="s">
        <v>276</v>
      </c>
      <c r="B144" s="15" t="s">
        <v>77</v>
      </c>
      <c r="C144" s="15" t="s">
        <v>78</v>
      </c>
      <c r="D144" s="15"/>
      <c r="E144" s="80" t="s">
        <v>50</v>
      </c>
      <c r="F144" s="15" t="s">
        <v>79</v>
      </c>
      <c r="G144" s="53" t="s">
        <v>80</v>
      </c>
      <c r="H144" s="54">
        <v>69.319</v>
      </c>
      <c r="I144" s="54">
        <v>5.558</v>
      </c>
      <c r="J144" s="54">
        <v>7.162</v>
      </c>
    </row>
    <row r="145">
      <c r="A145" s="91" t="s">
        <v>277</v>
      </c>
      <c r="B145" s="15" t="s">
        <v>77</v>
      </c>
      <c r="C145" s="15" t="s">
        <v>78</v>
      </c>
      <c r="D145" s="15"/>
      <c r="E145" s="80" t="s">
        <v>50</v>
      </c>
      <c r="F145" s="15" t="s">
        <v>79</v>
      </c>
      <c r="G145" s="92" t="s">
        <v>80</v>
      </c>
      <c r="H145" s="93">
        <f t="shared" ref="H145:J145" si="36">AVERAGE(H142:H144)</f>
        <v>45.95133333</v>
      </c>
      <c r="I145" s="93">
        <f t="shared" si="36"/>
        <v>5.183666667</v>
      </c>
      <c r="J145" s="93">
        <f t="shared" si="36"/>
        <v>7.328333333</v>
      </c>
    </row>
    <row r="146">
      <c r="A146" s="52" t="s">
        <v>278</v>
      </c>
      <c r="B146" s="15" t="s">
        <v>90</v>
      </c>
      <c r="C146" s="15" t="s">
        <v>91</v>
      </c>
      <c r="D146" s="15"/>
      <c r="E146" s="15" t="s">
        <v>39</v>
      </c>
      <c r="F146" s="15" t="s">
        <v>79</v>
      </c>
      <c r="G146" s="53" t="s">
        <v>80</v>
      </c>
      <c r="H146" s="53">
        <v>100.419</v>
      </c>
      <c r="I146" s="54">
        <v>6.252</v>
      </c>
      <c r="J146" s="54">
        <v>36.61</v>
      </c>
    </row>
    <row r="147">
      <c r="A147" s="52" t="s">
        <v>279</v>
      </c>
      <c r="B147" s="15" t="s">
        <v>90</v>
      </c>
      <c r="C147" s="15" t="s">
        <v>91</v>
      </c>
      <c r="D147" s="15"/>
      <c r="E147" s="80" t="s">
        <v>39</v>
      </c>
      <c r="F147" s="15" t="s">
        <v>79</v>
      </c>
      <c r="G147" s="53" t="s">
        <v>80</v>
      </c>
      <c r="H147" s="53">
        <v>94.726</v>
      </c>
      <c r="I147" s="54">
        <v>7.001</v>
      </c>
      <c r="J147" s="54">
        <v>31.217</v>
      </c>
    </row>
    <row r="148">
      <c r="A148" s="52" t="s">
        <v>280</v>
      </c>
      <c r="B148" s="15" t="s">
        <v>90</v>
      </c>
      <c r="C148" s="15" t="s">
        <v>91</v>
      </c>
      <c r="D148" s="15"/>
      <c r="E148" s="80" t="s">
        <v>39</v>
      </c>
      <c r="F148" s="15" t="s">
        <v>79</v>
      </c>
      <c r="G148" s="53" t="s">
        <v>80</v>
      </c>
      <c r="H148" s="53">
        <v>96.18</v>
      </c>
      <c r="I148" s="54">
        <v>8.392</v>
      </c>
      <c r="J148" s="54">
        <v>22.125</v>
      </c>
    </row>
    <row r="149">
      <c r="A149" s="88" t="s">
        <v>281</v>
      </c>
      <c r="B149" s="15" t="s">
        <v>90</v>
      </c>
      <c r="C149" s="15" t="s">
        <v>91</v>
      </c>
      <c r="D149" s="15"/>
      <c r="E149" s="80" t="s">
        <v>39</v>
      </c>
      <c r="F149" s="15" t="s">
        <v>79</v>
      </c>
      <c r="G149" s="90" t="s">
        <v>80</v>
      </c>
      <c r="H149" s="90">
        <f t="shared" ref="H149:J149" si="37">AVERAGE(H146:H148)</f>
        <v>97.10833333</v>
      </c>
      <c r="I149" s="90">
        <f t="shared" si="37"/>
        <v>7.215</v>
      </c>
      <c r="J149" s="90">
        <f t="shared" si="37"/>
        <v>29.984</v>
      </c>
    </row>
    <row r="150">
      <c r="A150" s="52" t="s">
        <v>282</v>
      </c>
      <c r="B150" s="15" t="s">
        <v>90</v>
      </c>
      <c r="C150" s="15" t="s">
        <v>91</v>
      </c>
      <c r="D150" s="15"/>
      <c r="E150" s="15" t="s">
        <v>39</v>
      </c>
      <c r="F150" s="15" t="s">
        <v>79</v>
      </c>
      <c r="G150" s="53" t="s">
        <v>80</v>
      </c>
      <c r="H150" s="53">
        <v>71.057</v>
      </c>
      <c r="I150" s="54">
        <v>6.926</v>
      </c>
      <c r="J150" s="54">
        <v>36.61</v>
      </c>
    </row>
    <row r="151">
      <c r="A151" s="52" t="s">
        <v>283</v>
      </c>
      <c r="B151" s="15" t="s">
        <v>90</v>
      </c>
      <c r="C151" s="15" t="s">
        <v>91</v>
      </c>
      <c r="D151" s="15"/>
      <c r="E151" s="80" t="s">
        <v>39</v>
      </c>
      <c r="F151" s="15" t="s">
        <v>79</v>
      </c>
      <c r="G151" s="53" t="s">
        <v>80</v>
      </c>
      <c r="H151" s="53">
        <v>76.01</v>
      </c>
      <c r="I151" s="54">
        <v>5.462</v>
      </c>
      <c r="J151" s="54">
        <v>31.217</v>
      </c>
    </row>
    <row r="152">
      <c r="A152" s="52" t="s">
        <v>284</v>
      </c>
      <c r="B152" s="15" t="s">
        <v>90</v>
      </c>
      <c r="C152" s="15" t="s">
        <v>91</v>
      </c>
      <c r="D152" s="15"/>
      <c r="E152" s="80" t="s">
        <v>39</v>
      </c>
      <c r="F152" s="15" t="s">
        <v>79</v>
      </c>
      <c r="G152" s="53" t="s">
        <v>80</v>
      </c>
      <c r="H152" s="53">
        <v>69.586</v>
      </c>
      <c r="I152" s="54">
        <v>8.062</v>
      </c>
      <c r="J152" s="54">
        <v>22.125</v>
      </c>
    </row>
    <row r="153">
      <c r="A153" s="88" t="s">
        <v>285</v>
      </c>
      <c r="B153" s="15" t="s">
        <v>90</v>
      </c>
      <c r="C153" s="15" t="s">
        <v>91</v>
      </c>
      <c r="D153" s="15"/>
      <c r="E153" s="80" t="s">
        <v>39</v>
      </c>
      <c r="F153" s="15" t="s">
        <v>79</v>
      </c>
      <c r="G153" s="90" t="s">
        <v>80</v>
      </c>
      <c r="H153" s="90">
        <f t="shared" ref="H153:J153" si="38">AVERAGE(H150:H152)</f>
        <v>72.21766667</v>
      </c>
      <c r="I153" s="90">
        <f t="shared" si="38"/>
        <v>6.816666667</v>
      </c>
      <c r="J153" s="90">
        <f t="shared" si="38"/>
        <v>29.984</v>
      </c>
    </row>
    <row r="154">
      <c r="A154" s="52" t="s">
        <v>286</v>
      </c>
      <c r="B154" s="15" t="s">
        <v>90</v>
      </c>
      <c r="C154" s="15" t="s">
        <v>91</v>
      </c>
      <c r="D154" s="15"/>
      <c r="E154" s="15" t="s">
        <v>39</v>
      </c>
      <c r="F154" s="15" t="s">
        <v>79</v>
      </c>
      <c r="G154" s="53" t="s">
        <v>80</v>
      </c>
      <c r="H154" s="53">
        <v>78.392</v>
      </c>
      <c r="I154" s="54">
        <v>6.212</v>
      </c>
      <c r="J154" s="54">
        <v>36.61</v>
      </c>
    </row>
    <row r="155">
      <c r="A155" s="52" t="s">
        <v>287</v>
      </c>
      <c r="B155" s="15" t="s">
        <v>90</v>
      </c>
      <c r="C155" s="15" t="s">
        <v>91</v>
      </c>
      <c r="D155" s="15"/>
      <c r="E155" s="80" t="s">
        <v>39</v>
      </c>
      <c r="F155" s="15" t="s">
        <v>79</v>
      </c>
      <c r="G155" s="53" t="s">
        <v>80</v>
      </c>
      <c r="H155" s="53">
        <v>80.458</v>
      </c>
      <c r="I155" s="54">
        <v>7.202</v>
      </c>
      <c r="J155" s="54">
        <v>31.217</v>
      </c>
    </row>
    <row r="156">
      <c r="A156" s="52" t="s">
        <v>288</v>
      </c>
      <c r="B156" s="15" t="s">
        <v>90</v>
      </c>
      <c r="C156" s="15" t="s">
        <v>91</v>
      </c>
      <c r="D156" s="15"/>
      <c r="E156" s="80" t="s">
        <v>39</v>
      </c>
      <c r="F156" s="15" t="s">
        <v>79</v>
      </c>
      <c r="G156" s="53" t="s">
        <v>80</v>
      </c>
      <c r="H156" s="53">
        <v>110.031</v>
      </c>
      <c r="I156" s="54">
        <v>10.081</v>
      </c>
      <c r="J156" s="54">
        <v>22.125</v>
      </c>
    </row>
    <row r="157">
      <c r="A157" s="88" t="s">
        <v>289</v>
      </c>
      <c r="B157" s="15" t="s">
        <v>90</v>
      </c>
      <c r="C157" s="15" t="s">
        <v>91</v>
      </c>
      <c r="D157" s="15"/>
      <c r="E157" s="80" t="s">
        <v>39</v>
      </c>
      <c r="F157" s="15" t="s">
        <v>79</v>
      </c>
      <c r="G157" s="90" t="s">
        <v>80</v>
      </c>
      <c r="H157" s="90">
        <f t="shared" ref="H157:J157" si="39">AVERAGE(H154:H156)</f>
        <v>89.627</v>
      </c>
      <c r="I157" s="90">
        <f t="shared" si="39"/>
        <v>7.831666667</v>
      </c>
      <c r="J157" s="90">
        <f t="shared" si="39"/>
        <v>29.984</v>
      </c>
    </row>
    <row r="158">
      <c r="A158" s="52" t="s">
        <v>290</v>
      </c>
      <c r="B158" s="15" t="s">
        <v>90</v>
      </c>
      <c r="C158" s="15" t="s">
        <v>91</v>
      </c>
      <c r="D158" s="15"/>
      <c r="E158" s="15" t="s">
        <v>46</v>
      </c>
      <c r="F158" s="15" t="s">
        <v>79</v>
      </c>
      <c r="G158" s="53" t="s">
        <v>80</v>
      </c>
      <c r="H158" s="53">
        <v>84.662</v>
      </c>
      <c r="I158" s="54">
        <v>5.436</v>
      </c>
      <c r="J158" s="54">
        <v>36.61</v>
      </c>
    </row>
    <row r="159">
      <c r="A159" s="52" t="s">
        <v>291</v>
      </c>
      <c r="B159" s="15" t="s">
        <v>90</v>
      </c>
      <c r="C159" s="15" t="s">
        <v>91</v>
      </c>
      <c r="D159" s="15"/>
      <c r="E159" s="80" t="s">
        <v>46</v>
      </c>
      <c r="F159" s="15" t="s">
        <v>79</v>
      </c>
      <c r="G159" s="53" t="s">
        <v>80</v>
      </c>
      <c r="H159" s="53">
        <v>90.923</v>
      </c>
      <c r="I159" s="54">
        <v>6.341</v>
      </c>
      <c r="J159" s="54">
        <v>31.217</v>
      </c>
    </row>
    <row r="160">
      <c r="A160" s="52" t="s">
        <v>292</v>
      </c>
      <c r="B160" s="15" t="s">
        <v>90</v>
      </c>
      <c r="C160" s="15" t="s">
        <v>91</v>
      </c>
      <c r="D160" s="15"/>
      <c r="E160" s="80" t="s">
        <v>46</v>
      </c>
      <c r="F160" s="15" t="s">
        <v>79</v>
      </c>
      <c r="G160" s="53" t="s">
        <v>80</v>
      </c>
      <c r="H160" s="53">
        <v>70.419</v>
      </c>
      <c r="I160" s="54">
        <v>5.342</v>
      </c>
      <c r="J160" s="54">
        <v>22.125</v>
      </c>
    </row>
    <row r="161">
      <c r="A161" s="88" t="s">
        <v>293</v>
      </c>
      <c r="B161" s="15" t="s">
        <v>90</v>
      </c>
      <c r="C161" s="15" t="s">
        <v>91</v>
      </c>
      <c r="D161" s="15"/>
      <c r="E161" s="15" t="s">
        <v>46</v>
      </c>
      <c r="F161" s="15" t="s">
        <v>79</v>
      </c>
      <c r="G161" s="90" t="s">
        <v>80</v>
      </c>
      <c r="H161" s="90">
        <f t="shared" ref="H161:J161" si="40">AVERAGE(H158:H160)</f>
        <v>82.00133333</v>
      </c>
      <c r="I161" s="90">
        <f t="shared" si="40"/>
        <v>5.706333333</v>
      </c>
      <c r="J161" s="90">
        <f t="shared" si="40"/>
        <v>29.984</v>
      </c>
    </row>
    <row r="162">
      <c r="A162" s="52" t="s">
        <v>294</v>
      </c>
      <c r="B162" s="15" t="s">
        <v>90</v>
      </c>
      <c r="C162" s="15" t="s">
        <v>91</v>
      </c>
      <c r="D162" s="15"/>
      <c r="E162" s="80" t="s">
        <v>46</v>
      </c>
      <c r="F162" s="15" t="s">
        <v>79</v>
      </c>
      <c r="G162" s="53" t="s">
        <v>80</v>
      </c>
      <c r="H162" s="53">
        <v>71.512</v>
      </c>
      <c r="I162" s="54">
        <v>4.844</v>
      </c>
      <c r="J162" s="54">
        <v>36.61</v>
      </c>
    </row>
    <row r="163">
      <c r="A163" s="52" t="s">
        <v>295</v>
      </c>
      <c r="B163" s="15" t="s">
        <v>90</v>
      </c>
      <c r="C163" s="15" t="s">
        <v>91</v>
      </c>
      <c r="D163" s="15"/>
      <c r="E163" s="80" t="s">
        <v>46</v>
      </c>
      <c r="F163" s="15" t="s">
        <v>79</v>
      </c>
      <c r="G163" s="53" t="s">
        <v>80</v>
      </c>
      <c r="H163" s="53">
        <v>95.771</v>
      </c>
      <c r="I163" s="54">
        <v>6.42</v>
      </c>
      <c r="J163" s="54">
        <v>31.217</v>
      </c>
    </row>
    <row r="164">
      <c r="A164" s="52" t="s">
        <v>296</v>
      </c>
      <c r="B164" s="15" t="s">
        <v>90</v>
      </c>
      <c r="C164" s="15" t="s">
        <v>91</v>
      </c>
      <c r="D164" s="15"/>
      <c r="E164" s="15" t="s">
        <v>46</v>
      </c>
      <c r="F164" s="15" t="s">
        <v>79</v>
      </c>
      <c r="G164" s="53" t="s">
        <v>80</v>
      </c>
      <c r="H164" s="53">
        <v>94.03</v>
      </c>
      <c r="I164" s="54">
        <v>7.487</v>
      </c>
      <c r="J164" s="54">
        <v>22.125</v>
      </c>
    </row>
    <row r="165">
      <c r="A165" s="88" t="s">
        <v>297</v>
      </c>
      <c r="B165" s="15" t="s">
        <v>90</v>
      </c>
      <c r="C165" s="15" t="s">
        <v>91</v>
      </c>
      <c r="D165" s="15"/>
      <c r="E165" s="80" t="s">
        <v>46</v>
      </c>
      <c r="F165" s="15" t="s">
        <v>79</v>
      </c>
      <c r="G165" s="90" t="s">
        <v>80</v>
      </c>
      <c r="H165" s="90">
        <f t="shared" ref="H165:J165" si="41">AVERAGE(H162:H164)</f>
        <v>87.10433333</v>
      </c>
      <c r="I165" s="90">
        <f t="shared" si="41"/>
        <v>6.250333333</v>
      </c>
      <c r="J165" s="90">
        <f t="shared" si="41"/>
        <v>29.984</v>
      </c>
    </row>
    <row r="166">
      <c r="A166" s="52" t="s">
        <v>298</v>
      </c>
      <c r="B166" s="15" t="s">
        <v>90</v>
      </c>
      <c r="C166" s="15" t="s">
        <v>91</v>
      </c>
      <c r="D166" s="15"/>
      <c r="E166" s="80" t="s">
        <v>46</v>
      </c>
      <c r="F166" s="15" t="s">
        <v>79</v>
      </c>
      <c r="G166" s="53" t="s">
        <v>80</v>
      </c>
      <c r="H166" s="53">
        <v>109.793</v>
      </c>
      <c r="I166" s="54">
        <v>5.294</v>
      </c>
      <c r="J166" s="54">
        <v>36.61</v>
      </c>
    </row>
    <row r="167">
      <c r="A167" s="52" t="s">
        <v>299</v>
      </c>
      <c r="B167" s="15" t="s">
        <v>90</v>
      </c>
      <c r="C167" s="15" t="s">
        <v>91</v>
      </c>
      <c r="D167" s="15"/>
      <c r="E167" s="15" t="s">
        <v>46</v>
      </c>
      <c r="F167" s="15" t="s">
        <v>79</v>
      </c>
      <c r="G167" s="53" t="s">
        <v>80</v>
      </c>
      <c r="H167" s="53">
        <v>95.391</v>
      </c>
      <c r="I167" s="54">
        <v>5.294</v>
      </c>
      <c r="J167" s="54">
        <v>31.217</v>
      </c>
    </row>
    <row r="168">
      <c r="A168" s="52" t="s">
        <v>300</v>
      </c>
      <c r="B168" s="15" t="s">
        <v>90</v>
      </c>
      <c r="C168" s="15" t="s">
        <v>91</v>
      </c>
      <c r="D168" s="15"/>
      <c r="E168" s="80" t="s">
        <v>46</v>
      </c>
      <c r="F168" s="15" t="s">
        <v>79</v>
      </c>
      <c r="G168" s="53" t="s">
        <v>80</v>
      </c>
      <c r="H168" s="53">
        <v>61.477</v>
      </c>
      <c r="I168" s="54">
        <v>5.753</v>
      </c>
      <c r="J168" s="54">
        <v>22.125</v>
      </c>
    </row>
    <row r="169">
      <c r="A169" s="88" t="s">
        <v>301</v>
      </c>
      <c r="B169" s="15" t="s">
        <v>90</v>
      </c>
      <c r="C169" s="15" t="s">
        <v>91</v>
      </c>
      <c r="D169" s="15"/>
      <c r="E169" s="80" t="s">
        <v>46</v>
      </c>
      <c r="F169" s="15" t="s">
        <v>79</v>
      </c>
      <c r="G169" s="90" t="s">
        <v>80</v>
      </c>
      <c r="H169" s="90">
        <f t="shared" ref="H169:J169" si="42">AVERAGE(H166:H168)</f>
        <v>88.887</v>
      </c>
      <c r="I169" s="90">
        <f t="shared" si="42"/>
        <v>5.447</v>
      </c>
      <c r="J169" s="90">
        <f t="shared" si="42"/>
        <v>29.984</v>
      </c>
    </row>
    <row r="170">
      <c r="A170" s="52" t="s">
        <v>302</v>
      </c>
      <c r="B170" s="15" t="s">
        <v>90</v>
      </c>
      <c r="C170" s="15" t="s">
        <v>91</v>
      </c>
      <c r="D170" s="15"/>
      <c r="E170" s="15" t="s">
        <v>50</v>
      </c>
      <c r="F170" s="15" t="s">
        <v>79</v>
      </c>
      <c r="G170" s="53" t="s">
        <v>80</v>
      </c>
      <c r="H170" s="53">
        <v>109.531</v>
      </c>
      <c r="I170" s="54">
        <v>7.867</v>
      </c>
      <c r="J170" s="54">
        <v>36.61</v>
      </c>
    </row>
    <row r="171">
      <c r="A171" s="52" t="s">
        <v>303</v>
      </c>
      <c r="B171" s="15" t="s">
        <v>90</v>
      </c>
      <c r="C171" s="15" t="s">
        <v>91</v>
      </c>
      <c r="D171" s="15"/>
      <c r="E171" s="80" t="s">
        <v>50</v>
      </c>
      <c r="F171" s="15" t="s">
        <v>79</v>
      </c>
      <c r="G171" s="53" t="s">
        <v>80</v>
      </c>
      <c r="H171" s="53">
        <v>76.86</v>
      </c>
      <c r="I171" s="54">
        <v>5.036</v>
      </c>
      <c r="J171" s="54">
        <v>31.217</v>
      </c>
    </row>
    <row r="172">
      <c r="A172" s="52" t="s">
        <v>304</v>
      </c>
      <c r="B172" s="15" t="s">
        <v>90</v>
      </c>
      <c r="C172" s="15" t="s">
        <v>91</v>
      </c>
      <c r="D172" s="15"/>
      <c r="E172" s="80" t="s">
        <v>50</v>
      </c>
      <c r="F172" s="15" t="s">
        <v>79</v>
      </c>
      <c r="G172" s="53" t="s">
        <v>80</v>
      </c>
      <c r="H172" s="53">
        <v>76.222</v>
      </c>
      <c r="I172" s="54">
        <v>6.804</v>
      </c>
      <c r="J172" s="54">
        <v>22.125</v>
      </c>
    </row>
    <row r="173">
      <c r="A173" s="88" t="s">
        <v>305</v>
      </c>
      <c r="B173" s="15" t="s">
        <v>90</v>
      </c>
      <c r="C173" s="15" t="s">
        <v>91</v>
      </c>
      <c r="D173" s="15"/>
      <c r="E173" s="15" t="s">
        <v>50</v>
      </c>
      <c r="F173" s="15" t="s">
        <v>79</v>
      </c>
      <c r="G173" s="90" t="s">
        <v>80</v>
      </c>
      <c r="H173" s="90">
        <f t="shared" ref="H173:J173" si="43">AVERAGE(H170:H172)</f>
        <v>87.53766667</v>
      </c>
      <c r="I173" s="90">
        <f t="shared" si="43"/>
        <v>6.569</v>
      </c>
      <c r="J173" s="90">
        <f t="shared" si="43"/>
        <v>29.984</v>
      </c>
    </row>
    <row r="174">
      <c r="A174" s="52" t="s">
        <v>306</v>
      </c>
      <c r="B174" s="15" t="s">
        <v>90</v>
      </c>
      <c r="C174" s="15" t="s">
        <v>91</v>
      </c>
      <c r="D174" s="15"/>
      <c r="E174" s="80" t="s">
        <v>50</v>
      </c>
      <c r="F174" s="15" t="s">
        <v>79</v>
      </c>
      <c r="G174" s="53" t="s">
        <v>80</v>
      </c>
      <c r="H174" s="53">
        <v>82.189</v>
      </c>
      <c r="I174" s="54">
        <v>8.73</v>
      </c>
      <c r="J174" s="54">
        <v>36.61</v>
      </c>
    </row>
    <row r="175">
      <c r="A175" s="52" t="s">
        <v>307</v>
      </c>
      <c r="B175" s="15" t="s">
        <v>90</v>
      </c>
      <c r="C175" s="15" t="s">
        <v>91</v>
      </c>
      <c r="D175" s="15"/>
      <c r="E175" s="80" t="s">
        <v>50</v>
      </c>
      <c r="F175" s="15" t="s">
        <v>79</v>
      </c>
      <c r="G175" s="53" t="s">
        <v>80</v>
      </c>
      <c r="H175" s="53">
        <v>82.537</v>
      </c>
      <c r="I175" s="54">
        <v>6.841</v>
      </c>
      <c r="J175" s="54">
        <v>31.217</v>
      </c>
    </row>
    <row r="176">
      <c r="A176" s="52" t="s">
        <v>308</v>
      </c>
      <c r="B176" s="15" t="s">
        <v>90</v>
      </c>
      <c r="C176" s="15" t="s">
        <v>91</v>
      </c>
      <c r="D176" s="15"/>
      <c r="E176" s="15" t="s">
        <v>50</v>
      </c>
      <c r="F176" s="15" t="s">
        <v>79</v>
      </c>
      <c r="G176" s="53" t="s">
        <v>80</v>
      </c>
      <c r="H176" s="53">
        <v>74.784</v>
      </c>
      <c r="I176" s="54">
        <v>7.571</v>
      </c>
      <c r="J176" s="54">
        <v>22.125</v>
      </c>
    </row>
    <row r="177">
      <c r="A177" s="88" t="s">
        <v>309</v>
      </c>
      <c r="B177" s="15" t="s">
        <v>90</v>
      </c>
      <c r="C177" s="15" t="s">
        <v>91</v>
      </c>
      <c r="D177" s="15"/>
      <c r="E177" s="80" t="s">
        <v>50</v>
      </c>
      <c r="F177" s="15" t="s">
        <v>79</v>
      </c>
      <c r="G177" s="90" t="s">
        <v>80</v>
      </c>
      <c r="H177" s="90">
        <f t="shared" ref="H177:J177" si="44">AVERAGE(H174:H176)</f>
        <v>79.83666667</v>
      </c>
      <c r="I177" s="90">
        <f t="shared" si="44"/>
        <v>7.714</v>
      </c>
      <c r="J177" s="90">
        <f t="shared" si="44"/>
        <v>29.984</v>
      </c>
    </row>
    <row r="178">
      <c r="A178" s="52" t="s">
        <v>310</v>
      </c>
      <c r="B178" s="15" t="s">
        <v>90</v>
      </c>
      <c r="C178" s="15" t="s">
        <v>91</v>
      </c>
      <c r="D178" s="15"/>
      <c r="E178" s="80" t="s">
        <v>50</v>
      </c>
      <c r="F178" s="15" t="s">
        <v>79</v>
      </c>
      <c r="G178" s="53" t="s">
        <v>80</v>
      </c>
      <c r="H178" s="53">
        <v>76.351</v>
      </c>
      <c r="I178" s="54">
        <v>7.41</v>
      </c>
      <c r="J178" s="54">
        <v>36.61</v>
      </c>
    </row>
    <row r="179">
      <c r="A179" s="52" t="s">
        <v>311</v>
      </c>
      <c r="B179" s="15" t="s">
        <v>90</v>
      </c>
      <c r="C179" s="15" t="s">
        <v>91</v>
      </c>
      <c r="D179" s="15"/>
      <c r="E179" s="15" t="s">
        <v>50</v>
      </c>
      <c r="F179" s="15" t="s">
        <v>79</v>
      </c>
      <c r="G179" s="53" t="s">
        <v>80</v>
      </c>
      <c r="H179" s="53">
        <v>97.133</v>
      </c>
      <c r="I179" s="54">
        <v>7.818</v>
      </c>
      <c r="J179" s="54">
        <v>31.217</v>
      </c>
    </row>
    <row r="180">
      <c r="A180" s="52" t="s">
        <v>312</v>
      </c>
      <c r="B180" s="15" t="s">
        <v>90</v>
      </c>
      <c r="C180" s="15" t="s">
        <v>91</v>
      </c>
      <c r="D180" s="15"/>
      <c r="E180" s="80" t="s">
        <v>50</v>
      </c>
      <c r="F180" s="15" t="s">
        <v>79</v>
      </c>
      <c r="G180" s="53" t="s">
        <v>80</v>
      </c>
      <c r="H180" s="53">
        <v>78.676</v>
      </c>
      <c r="I180" s="54">
        <v>7.167</v>
      </c>
      <c r="J180" s="54">
        <v>22.125</v>
      </c>
    </row>
    <row r="181">
      <c r="A181" s="91" t="s">
        <v>313</v>
      </c>
      <c r="B181" s="15" t="s">
        <v>90</v>
      </c>
      <c r="C181" s="15" t="s">
        <v>91</v>
      </c>
      <c r="D181" s="15"/>
      <c r="E181" s="80" t="s">
        <v>50</v>
      </c>
      <c r="F181" s="15" t="s">
        <v>79</v>
      </c>
      <c r="G181" s="93" t="s">
        <v>80</v>
      </c>
      <c r="H181" s="93">
        <f t="shared" ref="H181:J181" si="45">AVERAGE(H178:H180)</f>
        <v>84.05333333</v>
      </c>
      <c r="I181" s="93">
        <f t="shared" si="45"/>
        <v>7.465</v>
      </c>
      <c r="J181" s="93">
        <f t="shared" si="45"/>
        <v>29.984</v>
      </c>
    </row>
    <row r="182">
      <c r="A182" s="52" t="s">
        <v>314</v>
      </c>
      <c r="B182" s="15" t="s">
        <v>101</v>
      </c>
      <c r="C182" s="15" t="s">
        <v>102</v>
      </c>
      <c r="D182" s="15"/>
      <c r="E182" s="15" t="s">
        <v>39</v>
      </c>
      <c r="F182" s="15" t="s">
        <v>79</v>
      </c>
      <c r="G182" s="53" t="s">
        <v>80</v>
      </c>
      <c r="H182" s="53">
        <v>50.82</v>
      </c>
      <c r="I182" s="53">
        <v>4.674</v>
      </c>
      <c r="J182" s="54">
        <v>9.117</v>
      </c>
    </row>
    <row r="183">
      <c r="A183" s="52" t="s">
        <v>315</v>
      </c>
      <c r="B183" s="15" t="s">
        <v>101</v>
      </c>
      <c r="C183" s="15" t="s">
        <v>102</v>
      </c>
      <c r="D183" s="15"/>
      <c r="E183" s="80" t="s">
        <v>39</v>
      </c>
      <c r="F183" s="15" t="s">
        <v>79</v>
      </c>
      <c r="G183" s="53" t="s">
        <v>80</v>
      </c>
      <c r="H183" s="53">
        <v>57.346</v>
      </c>
      <c r="I183" s="53">
        <v>5.753</v>
      </c>
      <c r="J183" s="54">
        <v>7.307</v>
      </c>
    </row>
    <row r="184">
      <c r="A184" s="52" t="s">
        <v>316</v>
      </c>
      <c r="B184" s="15" t="s">
        <v>101</v>
      </c>
      <c r="C184" s="15" t="s">
        <v>102</v>
      </c>
      <c r="D184" s="15"/>
      <c r="E184" s="80" t="s">
        <v>39</v>
      </c>
      <c r="F184" s="15" t="s">
        <v>79</v>
      </c>
      <c r="G184" s="53" t="s">
        <v>80</v>
      </c>
      <c r="H184" s="53">
        <v>46.77</v>
      </c>
      <c r="I184" s="53">
        <v>7.69</v>
      </c>
      <c r="J184" s="54">
        <v>8.314</v>
      </c>
    </row>
    <row r="185">
      <c r="A185" s="88" t="s">
        <v>317</v>
      </c>
      <c r="B185" s="15" t="s">
        <v>101</v>
      </c>
      <c r="C185" s="15" t="s">
        <v>102</v>
      </c>
      <c r="D185" s="15"/>
      <c r="E185" s="80" t="s">
        <v>39</v>
      </c>
      <c r="F185" s="15" t="s">
        <v>79</v>
      </c>
      <c r="G185" s="90" t="s">
        <v>80</v>
      </c>
      <c r="H185" s="90">
        <f t="shared" ref="H185:J185" si="46">AVERAGE(H182:H184)</f>
        <v>51.64533333</v>
      </c>
      <c r="I185" s="90">
        <f t="shared" si="46"/>
        <v>6.039</v>
      </c>
      <c r="J185" s="90">
        <f t="shared" si="46"/>
        <v>8.246</v>
      </c>
    </row>
    <row r="186">
      <c r="A186" s="52" t="s">
        <v>318</v>
      </c>
      <c r="B186" s="15" t="s">
        <v>101</v>
      </c>
      <c r="C186" s="15" t="s">
        <v>102</v>
      </c>
      <c r="D186" s="15"/>
      <c r="E186" s="15" t="s">
        <v>39</v>
      </c>
      <c r="F186" s="15" t="s">
        <v>79</v>
      </c>
      <c r="G186" s="53" t="s">
        <v>80</v>
      </c>
      <c r="H186" s="53">
        <v>45.763</v>
      </c>
      <c r="I186" s="53">
        <v>4.674</v>
      </c>
      <c r="J186" s="54">
        <v>9.117</v>
      </c>
    </row>
    <row r="187">
      <c r="A187" s="52" t="s">
        <v>319</v>
      </c>
      <c r="B187" s="15" t="s">
        <v>101</v>
      </c>
      <c r="C187" s="15" t="s">
        <v>102</v>
      </c>
      <c r="D187" s="15"/>
      <c r="E187" s="80" t="s">
        <v>39</v>
      </c>
      <c r="F187" s="15" t="s">
        <v>79</v>
      </c>
      <c r="G187" s="53" t="s">
        <v>80</v>
      </c>
      <c r="H187" s="53">
        <v>64.756</v>
      </c>
      <c r="I187" s="53">
        <v>5.927</v>
      </c>
      <c r="J187" s="54">
        <v>7.307</v>
      </c>
    </row>
    <row r="188">
      <c r="A188" s="52" t="s">
        <v>320</v>
      </c>
      <c r="B188" s="15" t="s">
        <v>101</v>
      </c>
      <c r="C188" s="15" t="s">
        <v>102</v>
      </c>
      <c r="D188" s="15"/>
      <c r="E188" s="80" t="s">
        <v>39</v>
      </c>
      <c r="F188" s="15" t="s">
        <v>79</v>
      </c>
      <c r="G188" s="53" t="s">
        <v>80</v>
      </c>
      <c r="H188" s="53">
        <v>58.571</v>
      </c>
      <c r="I188" s="53">
        <v>5.833</v>
      </c>
      <c r="J188" s="54">
        <v>8.314</v>
      </c>
    </row>
    <row r="189">
      <c r="A189" s="88" t="s">
        <v>321</v>
      </c>
      <c r="B189" s="15" t="s">
        <v>101</v>
      </c>
      <c r="C189" s="15" t="s">
        <v>102</v>
      </c>
      <c r="D189" s="15"/>
      <c r="E189" s="80" t="s">
        <v>39</v>
      </c>
      <c r="F189" s="15" t="s">
        <v>79</v>
      </c>
      <c r="G189" s="90" t="s">
        <v>80</v>
      </c>
      <c r="H189" s="90">
        <f t="shared" ref="H189:J189" si="47">AVERAGE(H186:H188)</f>
        <v>56.36333333</v>
      </c>
      <c r="I189" s="90">
        <f t="shared" si="47"/>
        <v>5.478</v>
      </c>
      <c r="J189" s="90">
        <f t="shared" si="47"/>
        <v>8.246</v>
      </c>
    </row>
    <row r="190">
      <c r="A190" s="52" t="s">
        <v>322</v>
      </c>
      <c r="B190" s="15" t="s">
        <v>101</v>
      </c>
      <c r="C190" s="15" t="s">
        <v>102</v>
      </c>
      <c r="D190" s="15"/>
      <c r="E190" s="15" t="s">
        <v>39</v>
      </c>
      <c r="F190" s="15" t="s">
        <v>79</v>
      </c>
      <c r="G190" s="53" t="s">
        <v>80</v>
      </c>
      <c r="H190" s="53">
        <v>57.942</v>
      </c>
      <c r="I190" s="53">
        <v>5.5</v>
      </c>
      <c r="J190" s="54">
        <v>9.117</v>
      </c>
    </row>
    <row r="191">
      <c r="A191" s="52" t="s">
        <v>323</v>
      </c>
      <c r="B191" s="15" t="s">
        <v>101</v>
      </c>
      <c r="C191" s="15" t="s">
        <v>102</v>
      </c>
      <c r="D191" s="15"/>
      <c r="E191" s="80" t="s">
        <v>39</v>
      </c>
      <c r="F191" s="15" t="s">
        <v>79</v>
      </c>
      <c r="G191" s="53" t="s">
        <v>80</v>
      </c>
      <c r="H191" s="53">
        <v>61.367</v>
      </c>
      <c r="I191" s="53">
        <v>6.598</v>
      </c>
      <c r="J191" s="54">
        <v>7.307</v>
      </c>
    </row>
    <row r="192">
      <c r="A192" s="52" t="s">
        <v>324</v>
      </c>
      <c r="B192" s="15" t="s">
        <v>101</v>
      </c>
      <c r="C192" s="15" t="s">
        <v>102</v>
      </c>
      <c r="D192" s="15"/>
      <c r="E192" s="80" t="s">
        <v>39</v>
      </c>
      <c r="F192" s="15" t="s">
        <v>79</v>
      </c>
      <c r="G192" s="53" t="s">
        <v>80</v>
      </c>
      <c r="H192" s="53">
        <v>63.588</v>
      </c>
      <c r="I192" s="53">
        <v>7.178</v>
      </c>
      <c r="J192" s="54">
        <v>8.314</v>
      </c>
    </row>
    <row r="193">
      <c r="A193" s="88" t="s">
        <v>325</v>
      </c>
      <c r="B193" s="15" t="s">
        <v>101</v>
      </c>
      <c r="C193" s="15" t="s">
        <v>102</v>
      </c>
      <c r="D193" s="15"/>
      <c r="E193" s="80" t="s">
        <v>39</v>
      </c>
      <c r="F193" s="15" t="s">
        <v>79</v>
      </c>
      <c r="G193" s="90" t="s">
        <v>80</v>
      </c>
      <c r="H193" s="90">
        <f t="shared" ref="H193:J193" si="48">AVERAGE(H190:H192)</f>
        <v>60.96566667</v>
      </c>
      <c r="I193" s="90">
        <f t="shared" si="48"/>
        <v>6.425333333</v>
      </c>
      <c r="J193" s="90">
        <f t="shared" si="48"/>
        <v>8.246</v>
      </c>
    </row>
    <row r="194">
      <c r="A194" s="52" t="s">
        <v>326</v>
      </c>
      <c r="B194" s="15" t="s">
        <v>101</v>
      </c>
      <c r="C194" s="15" t="s">
        <v>102</v>
      </c>
      <c r="D194" s="15"/>
      <c r="E194" s="15" t="s">
        <v>46</v>
      </c>
      <c r="F194" s="15" t="s">
        <v>79</v>
      </c>
      <c r="G194" s="53" t="s">
        <v>80</v>
      </c>
      <c r="H194" s="53">
        <v>56.714</v>
      </c>
      <c r="I194" s="53">
        <v>6.841</v>
      </c>
      <c r="J194" s="54">
        <v>9.117</v>
      </c>
    </row>
    <row r="195">
      <c r="A195" s="52" t="s">
        <v>327</v>
      </c>
      <c r="B195" s="15" t="s">
        <v>101</v>
      </c>
      <c r="C195" s="15" t="s">
        <v>102</v>
      </c>
      <c r="D195" s="15"/>
      <c r="E195" s="80" t="s">
        <v>46</v>
      </c>
      <c r="F195" s="15" t="s">
        <v>79</v>
      </c>
      <c r="G195" s="53" t="s">
        <v>80</v>
      </c>
      <c r="H195" s="53">
        <v>62.305</v>
      </c>
      <c r="I195" s="53">
        <v>5.451</v>
      </c>
      <c r="J195" s="54">
        <v>7.307</v>
      </c>
    </row>
    <row r="196">
      <c r="A196" s="52" t="s">
        <v>328</v>
      </c>
      <c r="B196" s="15" t="s">
        <v>101</v>
      </c>
      <c r="C196" s="15" t="s">
        <v>102</v>
      </c>
      <c r="D196" s="15"/>
      <c r="E196" s="80" t="s">
        <v>46</v>
      </c>
      <c r="F196" s="15" t="s">
        <v>79</v>
      </c>
      <c r="G196" s="53" t="s">
        <v>80</v>
      </c>
      <c r="H196" s="53">
        <v>88.878</v>
      </c>
      <c r="I196" s="53">
        <v>6.181</v>
      </c>
      <c r="J196" s="54">
        <v>8.314</v>
      </c>
    </row>
    <row r="197">
      <c r="A197" s="88" t="s">
        <v>329</v>
      </c>
      <c r="B197" s="15" t="s">
        <v>101</v>
      </c>
      <c r="C197" s="15" t="s">
        <v>102</v>
      </c>
      <c r="D197" s="15"/>
      <c r="E197" s="15" t="s">
        <v>46</v>
      </c>
      <c r="F197" s="15" t="s">
        <v>79</v>
      </c>
      <c r="G197" s="90" t="s">
        <v>80</v>
      </c>
      <c r="H197" s="90">
        <f t="shared" ref="H197:J197" si="49">AVERAGE(H194:H196)</f>
        <v>69.299</v>
      </c>
      <c r="I197" s="90">
        <f t="shared" si="49"/>
        <v>6.157666667</v>
      </c>
      <c r="J197" s="90">
        <f t="shared" si="49"/>
        <v>8.246</v>
      </c>
    </row>
    <row r="198">
      <c r="A198" s="52" t="s">
        <v>330</v>
      </c>
      <c r="B198" s="15" t="s">
        <v>101</v>
      </c>
      <c r="C198" s="15" t="s">
        <v>102</v>
      </c>
      <c r="D198" s="15"/>
      <c r="E198" s="80" t="s">
        <v>46</v>
      </c>
      <c r="F198" s="15" t="s">
        <v>79</v>
      </c>
      <c r="G198" s="53" t="s">
        <v>80</v>
      </c>
      <c r="H198" s="53">
        <v>74.631</v>
      </c>
      <c r="I198" s="53">
        <v>7.659</v>
      </c>
      <c r="J198" s="54">
        <v>9.117</v>
      </c>
    </row>
    <row r="199">
      <c r="A199" s="52" t="s">
        <v>331</v>
      </c>
      <c r="B199" s="15" t="s">
        <v>101</v>
      </c>
      <c r="C199" s="15" t="s">
        <v>102</v>
      </c>
      <c r="D199" s="15"/>
      <c r="E199" s="80" t="s">
        <v>46</v>
      </c>
      <c r="F199" s="15" t="s">
        <v>79</v>
      </c>
      <c r="G199" s="53" t="s">
        <v>80</v>
      </c>
      <c r="H199" s="53">
        <v>68.581</v>
      </c>
      <c r="I199" s="53">
        <v>5.698</v>
      </c>
      <c r="J199" s="54">
        <v>7.307</v>
      </c>
    </row>
    <row r="200">
      <c r="A200" s="52" t="s">
        <v>332</v>
      </c>
      <c r="B200" s="15" t="s">
        <v>101</v>
      </c>
      <c r="C200" s="15" t="s">
        <v>102</v>
      </c>
      <c r="D200" s="15"/>
      <c r="E200" s="15" t="s">
        <v>46</v>
      </c>
      <c r="F200" s="15" t="s">
        <v>79</v>
      </c>
      <c r="G200" s="53" t="s">
        <v>80</v>
      </c>
      <c r="H200" s="53">
        <v>48.418</v>
      </c>
      <c r="I200" s="53">
        <v>3.671</v>
      </c>
      <c r="J200" s="54">
        <v>8.314</v>
      </c>
    </row>
    <row r="201">
      <c r="A201" s="88" t="s">
        <v>333</v>
      </c>
      <c r="B201" s="15" t="s">
        <v>101</v>
      </c>
      <c r="C201" s="15" t="s">
        <v>102</v>
      </c>
      <c r="D201" s="15"/>
      <c r="E201" s="80" t="s">
        <v>46</v>
      </c>
      <c r="F201" s="15" t="s">
        <v>79</v>
      </c>
      <c r="G201" s="90" t="s">
        <v>80</v>
      </c>
      <c r="H201" s="90">
        <f t="shared" ref="H201:J201" si="50">AVERAGE(H198:H200)</f>
        <v>63.87666667</v>
      </c>
      <c r="I201" s="90">
        <f t="shared" si="50"/>
        <v>5.676</v>
      </c>
      <c r="J201" s="90">
        <f t="shared" si="50"/>
        <v>8.246</v>
      </c>
    </row>
    <row r="202">
      <c r="A202" s="52" t="s">
        <v>334</v>
      </c>
      <c r="B202" s="15" t="s">
        <v>101</v>
      </c>
      <c r="C202" s="15" t="s">
        <v>102</v>
      </c>
      <c r="D202" s="15"/>
      <c r="E202" s="80" t="s">
        <v>46</v>
      </c>
      <c r="F202" s="15" t="s">
        <v>79</v>
      </c>
      <c r="G202" s="53" t="s">
        <v>80</v>
      </c>
      <c r="H202" s="53">
        <v>73.27</v>
      </c>
      <c r="I202" s="53">
        <v>5.312</v>
      </c>
      <c r="J202" s="54">
        <v>9.117</v>
      </c>
    </row>
    <row r="203">
      <c r="A203" s="52" t="s">
        <v>335</v>
      </c>
      <c r="B203" s="15" t="s">
        <v>101</v>
      </c>
      <c r="C203" s="15" t="s">
        <v>102</v>
      </c>
      <c r="D203" s="15"/>
      <c r="E203" s="15" t="s">
        <v>46</v>
      </c>
      <c r="F203" s="15" t="s">
        <v>79</v>
      </c>
      <c r="G203" s="53" t="s">
        <v>80</v>
      </c>
      <c r="H203" s="53">
        <v>55.247</v>
      </c>
      <c r="I203" s="53">
        <v>6.078</v>
      </c>
      <c r="J203" s="54">
        <v>7.307</v>
      </c>
    </row>
    <row r="204">
      <c r="A204" s="52" t="s">
        <v>336</v>
      </c>
      <c r="B204" s="15" t="s">
        <v>101</v>
      </c>
      <c r="C204" s="15" t="s">
        <v>102</v>
      </c>
      <c r="D204" s="15"/>
      <c r="E204" s="80" t="s">
        <v>46</v>
      </c>
      <c r="F204" s="15" t="s">
        <v>79</v>
      </c>
      <c r="G204" s="53" t="s">
        <v>80</v>
      </c>
      <c r="H204" s="53">
        <v>67.411</v>
      </c>
      <c r="I204" s="53">
        <v>8.121</v>
      </c>
      <c r="J204" s="54">
        <v>8.314</v>
      </c>
    </row>
    <row r="205">
      <c r="A205" s="88" t="s">
        <v>337</v>
      </c>
      <c r="B205" s="15" t="s">
        <v>101</v>
      </c>
      <c r="C205" s="15" t="s">
        <v>102</v>
      </c>
      <c r="D205" s="15"/>
      <c r="E205" s="80" t="s">
        <v>46</v>
      </c>
      <c r="F205" s="15" t="s">
        <v>79</v>
      </c>
      <c r="G205" s="90" t="s">
        <v>80</v>
      </c>
      <c r="H205" s="90">
        <f t="shared" ref="H205:J205" si="51">AVERAGE(H202:H204)</f>
        <v>65.30933333</v>
      </c>
      <c r="I205" s="90">
        <f t="shared" si="51"/>
        <v>6.503666667</v>
      </c>
      <c r="J205" s="90">
        <f t="shared" si="51"/>
        <v>8.246</v>
      </c>
    </row>
    <row r="206">
      <c r="A206" s="52" t="s">
        <v>338</v>
      </c>
      <c r="B206" s="15" t="s">
        <v>101</v>
      </c>
      <c r="C206" s="15" t="s">
        <v>102</v>
      </c>
      <c r="D206" s="15"/>
      <c r="E206" s="15" t="s">
        <v>50</v>
      </c>
      <c r="F206" s="15" t="s">
        <v>79</v>
      </c>
      <c r="G206" s="53" t="s">
        <v>80</v>
      </c>
      <c r="H206" s="53">
        <v>82.35</v>
      </c>
      <c r="I206" s="53">
        <v>7.32</v>
      </c>
      <c r="J206" s="54">
        <v>9.117</v>
      </c>
    </row>
    <row r="207">
      <c r="A207" s="52" t="s">
        <v>339</v>
      </c>
      <c r="B207" s="15" t="s">
        <v>101</v>
      </c>
      <c r="C207" s="15" t="s">
        <v>102</v>
      </c>
      <c r="D207" s="15"/>
      <c r="E207" s="80" t="s">
        <v>50</v>
      </c>
      <c r="F207" s="15" t="s">
        <v>79</v>
      </c>
      <c r="G207" s="53" t="s">
        <v>80</v>
      </c>
      <c r="H207" s="53">
        <v>87.103</v>
      </c>
      <c r="I207" s="53">
        <v>4.674</v>
      </c>
      <c r="J207" s="54">
        <v>7.307</v>
      </c>
    </row>
    <row r="208">
      <c r="A208" s="52" t="s">
        <v>340</v>
      </c>
      <c r="B208" s="15" t="s">
        <v>101</v>
      </c>
      <c r="C208" s="15" t="s">
        <v>102</v>
      </c>
      <c r="D208" s="15"/>
      <c r="E208" s="80" t="s">
        <v>50</v>
      </c>
      <c r="F208" s="15" t="s">
        <v>79</v>
      </c>
      <c r="G208" s="53" t="s">
        <v>80</v>
      </c>
      <c r="H208" s="53">
        <v>67.488</v>
      </c>
      <c r="I208" s="53">
        <v>6.432</v>
      </c>
      <c r="J208" s="54">
        <v>8.314</v>
      </c>
    </row>
    <row r="209">
      <c r="A209" s="88" t="s">
        <v>341</v>
      </c>
      <c r="B209" s="15" t="s">
        <v>101</v>
      </c>
      <c r="C209" s="15" t="s">
        <v>102</v>
      </c>
      <c r="D209" s="15"/>
      <c r="E209" s="15" t="s">
        <v>50</v>
      </c>
      <c r="F209" s="15" t="s">
        <v>79</v>
      </c>
      <c r="G209" s="90" t="s">
        <v>80</v>
      </c>
      <c r="H209" s="90">
        <f t="shared" ref="H209:J209" si="52">AVERAGE(H206:H208)</f>
        <v>78.98033333</v>
      </c>
      <c r="I209" s="90">
        <f t="shared" si="52"/>
        <v>6.142</v>
      </c>
      <c r="J209" s="90">
        <f t="shared" si="52"/>
        <v>8.246</v>
      </c>
    </row>
    <row r="210">
      <c r="A210" s="52" t="s">
        <v>342</v>
      </c>
      <c r="B210" s="15" t="s">
        <v>101</v>
      </c>
      <c r="C210" s="15" t="s">
        <v>102</v>
      </c>
      <c r="D210" s="15"/>
      <c r="E210" s="80" t="s">
        <v>50</v>
      </c>
      <c r="F210" s="15" t="s">
        <v>79</v>
      </c>
      <c r="G210" s="53" t="s">
        <v>80</v>
      </c>
      <c r="H210" s="53">
        <v>68.39</v>
      </c>
      <c r="I210" s="53">
        <v>5.753</v>
      </c>
      <c r="J210" s="54">
        <v>9.117</v>
      </c>
    </row>
    <row r="211">
      <c r="A211" s="52" t="s">
        <v>343</v>
      </c>
      <c r="B211" s="15" t="s">
        <v>101</v>
      </c>
      <c r="C211" s="15" t="s">
        <v>102</v>
      </c>
      <c r="D211" s="15"/>
      <c r="E211" s="80" t="s">
        <v>50</v>
      </c>
      <c r="F211" s="15" t="s">
        <v>79</v>
      </c>
      <c r="G211" s="53" t="s">
        <v>80</v>
      </c>
      <c r="H211" s="53">
        <v>72.025</v>
      </c>
      <c r="I211" s="53">
        <v>5.164</v>
      </c>
      <c r="J211" s="54">
        <v>7.307</v>
      </c>
    </row>
    <row r="212">
      <c r="A212" s="52" t="s">
        <v>344</v>
      </c>
      <c r="B212" s="15" t="s">
        <v>101</v>
      </c>
      <c r="C212" s="15" t="s">
        <v>102</v>
      </c>
      <c r="D212" s="15"/>
      <c r="E212" s="15" t="s">
        <v>50</v>
      </c>
      <c r="F212" s="15" t="s">
        <v>79</v>
      </c>
      <c r="G212" s="53" t="s">
        <v>80</v>
      </c>
      <c r="H212" s="53">
        <v>68.311</v>
      </c>
      <c r="I212" s="53">
        <v>5.285</v>
      </c>
      <c r="J212" s="54">
        <v>8.314</v>
      </c>
    </row>
    <row r="213">
      <c r="A213" s="88" t="s">
        <v>345</v>
      </c>
      <c r="B213" s="15" t="s">
        <v>101</v>
      </c>
      <c r="C213" s="15" t="s">
        <v>102</v>
      </c>
      <c r="D213" s="15"/>
      <c r="E213" s="80" t="s">
        <v>50</v>
      </c>
      <c r="F213" s="15" t="s">
        <v>79</v>
      </c>
      <c r="G213" s="90" t="s">
        <v>80</v>
      </c>
      <c r="H213" s="90">
        <f t="shared" ref="H213:J213" si="53">AVERAGE(H210:H212)</f>
        <v>69.57533333</v>
      </c>
      <c r="I213" s="90">
        <f t="shared" si="53"/>
        <v>5.400666667</v>
      </c>
      <c r="J213" s="90">
        <f t="shared" si="53"/>
        <v>8.246</v>
      </c>
    </row>
    <row r="214">
      <c r="A214" s="52" t="s">
        <v>346</v>
      </c>
      <c r="B214" s="15" t="s">
        <v>101</v>
      </c>
      <c r="C214" s="15" t="s">
        <v>102</v>
      </c>
      <c r="D214" s="15"/>
      <c r="E214" s="80" t="s">
        <v>50</v>
      </c>
      <c r="F214" s="15" t="s">
        <v>79</v>
      </c>
      <c r="G214" s="53" t="s">
        <v>80</v>
      </c>
      <c r="H214" s="53">
        <v>59.149</v>
      </c>
      <c r="I214" s="53">
        <v>7.089</v>
      </c>
      <c r="J214" s="54">
        <v>9.117</v>
      </c>
    </row>
    <row r="215">
      <c r="A215" s="52" t="s">
        <v>347</v>
      </c>
      <c r="B215" s="15" t="s">
        <v>101</v>
      </c>
      <c r="C215" s="15" t="s">
        <v>102</v>
      </c>
      <c r="D215" s="15"/>
      <c r="E215" s="15" t="s">
        <v>50</v>
      </c>
      <c r="F215" s="15" t="s">
        <v>79</v>
      </c>
      <c r="G215" s="53" t="s">
        <v>80</v>
      </c>
      <c r="H215" s="53">
        <v>51.461</v>
      </c>
      <c r="I215" s="53">
        <v>5.294</v>
      </c>
      <c r="J215" s="54">
        <v>7.307</v>
      </c>
    </row>
    <row r="216">
      <c r="A216" s="52" t="s">
        <v>348</v>
      </c>
      <c r="B216" s="15" t="s">
        <v>101</v>
      </c>
      <c r="C216" s="15" t="s">
        <v>102</v>
      </c>
      <c r="D216" s="15"/>
      <c r="E216" s="80" t="s">
        <v>50</v>
      </c>
      <c r="F216" s="15" t="s">
        <v>79</v>
      </c>
      <c r="G216" s="53" t="s">
        <v>80</v>
      </c>
      <c r="H216" s="53">
        <v>48.254</v>
      </c>
      <c r="I216" s="53">
        <v>4.277</v>
      </c>
      <c r="J216" s="54">
        <v>8.314</v>
      </c>
    </row>
    <row r="217">
      <c r="A217" s="91" t="s">
        <v>349</v>
      </c>
      <c r="B217" s="15" t="s">
        <v>101</v>
      </c>
      <c r="C217" s="15" t="s">
        <v>102</v>
      </c>
      <c r="D217" s="15"/>
      <c r="E217" s="80" t="s">
        <v>50</v>
      </c>
      <c r="F217" s="15" t="s">
        <v>79</v>
      </c>
      <c r="G217" s="93" t="s">
        <v>80</v>
      </c>
      <c r="H217" s="93">
        <f t="shared" ref="H217:J217" si="54">AVERAGE(H214:H216)</f>
        <v>52.95466667</v>
      </c>
      <c r="I217" s="93">
        <f t="shared" si="54"/>
        <v>5.553333333</v>
      </c>
      <c r="J217" s="93">
        <f t="shared" si="54"/>
        <v>8.246</v>
      </c>
    </row>
    <row r="218">
      <c r="A218" s="52" t="s">
        <v>350</v>
      </c>
      <c r="B218" s="15" t="s">
        <v>112</v>
      </c>
      <c r="C218" s="15" t="s">
        <v>113</v>
      </c>
      <c r="D218" s="15"/>
      <c r="E218" s="15" t="s">
        <v>39</v>
      </c>
      <c r="F218" s="15" t="s">
        <v>79</v>
      </c>
      <c r="G218" s="53" t="s">
        <v>80</v>
      </c>
      <c r="H218" s="54">
        <v>40.298</v>
      </c>
      <c r="I218" s="54">
        <v>3.425</v>
      </c>
      <c r="J218" s="54">
        <v>8.903</v>
      </c>
    </row>
    <row r="219">
      <c r="A219" s="52" t="s">
        <v>351</v>
      </c>
      <c r="B219" s="15" t="s">
        <v>112</v>
      </c>
      <c r="C219" s="15" t="s">
        <v>113</v>
      </c>
      <c r="D219" s="15"/>
      <c r="E219" s="80" t="s">
        <v>39</v>
      </c>
      <c r="F219" s="15" t="s">
        <v>79</v>
      </c>
      <c r="G219" s="53" t="s">
        <v>80</v>
      </c>
      <c r="H219" s="54">
        <v>50.113</v>
      </c>
      <c r="I219" s="54">
        <v>4.731</v>
      </c>
      <c r="J219" s="54">
        <v>9.027</v>
      </c>
    </row>
    <row r="220">
      <c r="A220" s="52" t="s">
        <v>352</v>
      </c>
      <c r="B220" s="15" t="s">
        <v>112</v>
      </c>
      <c r="C220" s="15" t="s">
        <v>113</v>
      </c>
      <c r="D220" s="15"/>
      <c r="E220" s="80" t="s">
        <v>39</v>
      </c>
      <c r="F220" s="15" t="s">
        <v>79</v>
      </c>
      <c r="G220" s="53" t="s">
        <v>80</v>
      </c>
      <c r="H220" s="54">
        <v>34.262</v>
      </c>
      <c r="I220" s="54">
        <v>4.951</v>
      </c>
      <c r="J220" s="54">
        <v>9.402</v>
      </c>
    </row>
    <row r="221">
      <c r="A221" s="88" t="s">
        <v>353</v>
      </c>
      <c r="B221" s="15" t="s">
        <v>112</v>
      </c>
      <c r="C221" s="15" t="s">
        <v>113</v>
      </c>
      <c r="D221" s="15"/>
      <c r="E221" s="80" t="s">
        <v>39</v>
      </c>
      <c r="F221" s="15" t="s">
        <v>79</v>
      </c>
      <c r="G221" s="89" t="s">
        <v>80</v>
      </c>
      <c r="H221" s="90">
        <f t="shared" ref="H221:J221" si="55">AVERAGE(H218:H220)</f>
        <v>41.55766667</v>
      </c>
      <c r="I221" s="90">
        <f t="shared" si="55"/>
        <v>4.369</v>
      </c>
      <c r="J221" s="90">
        <f t="shared" si="55"/>
        <v>9.110666667</v>
      </c>
    </row>
    <row r="222">
      <c r="A222" s="52" t="s">
        <v>354</v>
      </c>
      <c r="B222" s="15" t="s">
        <v>112</v>
      </c>
      <c r="C222" s="15" t="s">
        <v>113</v>
      </c>
      <c r="D222" s="15"/>
      <c r="E222" s="15" t="s">
        <v>39</v>
      </c>
      <c r="F222" s="15" t="s">
        <v>79</v>
      </c>
      <c r="G222" s="53" t="s">
        <v>80</v>
      </c>
      <c r="H222" s="54">
        <v>57.389</v>
      </c>
      <c r="I222" s="54">
        <v>5.237</v>
      </c>
      <c r="J222" s="54">
        <v>8.903</v>
      </c>
    </row>
    <row r="223">
      <c r="A223" s="52" t="s">
        <v>355</v>
      </c>
      <c r="B223" s="15" t="s">
        <v>112</v>
      </c>
      <c r="C223" s="15" t="s">
        <v>113</v>
      </c>
      <c r="D223" s="15"/>
      <c r="E223" s="80" t="s">
        <v>39</v>
      </c>
      <c r="F223" s="15" t="s">
        <v>79</v>
      </c>
      <c r="G223" s="53" t="s">
        <v>80</v>
      </c>
      <c r="H223" s="54">
        <v>65.341</v>
      </c>
      <c r="I223" s="54">
        <v>4.619</v>
      </c>
      <c r="J223" s="54">
        <v>9.027</v>
      </c>
    </row>
    <row r="224">
      <c r="A224" s="52" t="s">
        <v>356</v>
      </c>
      <c r="B224" s="15" t="s">
        <v>112</v>
      </c>
      <c r="C224" s="15" t="s">
        <v>113</v>
      </c>
      <c r="D224" s="15"/>
      <c r="E224" s="80" t="s">
        <v>39</v>
      </c>
      <c r="F224" s="15" t="s">
        <v>79</v>
      </c>
      <c r="G224" s="53" t="s">
        <v>80</v>
      </c>
      <c r="H224" s="54">
        <v>48.291</v>
      </c>
      <c r="I224" s="54">
        <v>5.546</v>
      </c>
      <c r="J224" s="54">
        <v>9.402</v>
      </c>
    </row>
    <row r="225">
      <c r="A225" s="88" t="s">
        <v>357</v>
      </c>
      <c r="B225" s="15" t="s">
        <v>112</v>
      </c>
      <c r="C225" s="15" t="s">
        <v>113</v>
      </c>
      <c r="D225" s="15"/>
      <c r="E225" s="80" t="s">
        <v>39</v>
      </c>
      <c r="F225" s="15" t="s">
        <v>79</v>
      </c>
      <c r="G225" s="89" t="s">
        <v>80</v>
      </c>
      <c r="H225" s="90">
        <f t="shared" ref="H225:J225" si="56">AVERAGE(H222:H224)</f>
        <v>57.007</v>
      </c>
      <c r="I225" s="90">
        <f t="shared" si="56"/>
        <v>5.134</v>
      </c>
      <c r="J225" s="90">
        <f t="shared" si="56"/>
        <v>9.110666667</v>
      </c>
    </row>
    <row r="226">
      <c r="A226" s="52" t="s">
        <v>358</v>
      </c>
      <c r="B226" s="15" t="s">
        <v>112</v>
      </c>
      <c r="C226" s="15" t="s">
        <v>113</v>
      </c>
      <c r="D226" s="15"/>
      <c r="E226" s="15" t="s">
        <v>39</v>
      </c>
      <c r="F226" s="15" t="s">
        <v>79</v>
      </c>
      <c r="G226" s="53" t="s">
        <v>80</v>
      </c>
      <c r="H226" s="54">
        <v>45.446</v>
      </c>
      <c r="I226" s="54">
        <v>3.345</v>
      </c>
      <c r="J226" s="54">
        <v>8.903</v>
      </c>
    </row>
    <row r="227">
      <c r="A227" s="52" t="s">
        <v>359</v>
      </c>
      <c r="B227" s="15" t="s">
        <v>112</v>
      </c>
      <c r="C227" s="15" t="s">
        <v>113</v>
      </c>
      <c r="D227" s="15"/>
      <c r="E227" s="80" t="s">
        <v>39</v>
      </c>
      <c r="F227" s="15" t="s">
        <v>79</v>
      </c>
      <c r="G227" s="53" t="s">
        <v>80</v>
      </c>
      <c r="H227" s="54">
        <v>56.061</v>
      </c>
      <c r="I227" s="54">
        <v>6.046</v>
      </c>
      <c r="J227" s="54">
        <v>9.027</v>
      </c>
    </row>
    <row r="228">
      <c r="A228" s="52" t="s">
        <v>360</v>
      </c>
      <c r="B228" s="15" t="s">
        <v>112</v>
      </c>
      <c r="C228" s="15" t="s">
        <v>113</v>
      </c>
      <c r="D228" s="15"/>
      <c r="E228" s="80" t="s">
        <v>39</v>
      </c>
      <c r="F228" s="15" t="s">
        <v>79</v>
      </c>
      <c r="G228" s="53" t="s">
        <v>80</v>
      </c>
      <c r="H228" s="54">
        <v>65.362</v>
      </c>
      <c r="I228" s="54">
        <v>7.413</v>
      </c>
      <c r="J228" s="54">
        <v>9.402</v>
      </c>
    </row>
    <row r="229">
      <c r="A229" s="88" t="s">
        <v>361</v>
      </c>
      <c r="B229" s="15" t="s">
        <v>112</v>
      </c>
      <c r="C229" s="15" t="s">
        <v>113</v>
      </c>
      <c r="D229" s="15"/>
      <c r="E229" s="80" t="s">
        <v>39</v>
      </c>
      <c r="F229" s="15" t="s">
        <v>79</v>
      </c>
      <c r="G229" s="89" t="s">
        <v>80</v>
      </c>
      <c r="H229" s="90">
        <f t="shared" ref="H229:J229" si="57">AVERAGE(H226:H228)</f>
        <v>55.623</v>
      </c>
      <c r="I229" s="90">
        <f t="shared" si="57"/>
        <v>5.601333333</v>
      </c>
      <c r="J229" s="90">
        <f t="shared" si="57"/>
        <v>9.110666667</v>
      </c>
    </row>
    <row r="230">
      <c r="A230" s="52" t="s">
        <v>362</v>
      </c>
      <c r="B230" s="15" t="s">
        <v>112</v>
      </c>
      <c r="C230" s="15" t="s">
        <v>113</v>
      </c>
      <c r="D230" s="15"/>
      <c r="E230" s="15" t="s">
        <v>46</v>
      </c>
      <c r="F230" s="15" t="s">
        <v>79</v>
      </c>
      <c r="G230" s="53" t="s">
        <v>80</v>
      </c>
      <c r="H230" s="54">
        <v>48.483</v>
      </c>
      <c r="I230" s="54">
        <v>4.247</v>
      </c>
      <c r="J230" s="54">
        <v>8.903</v>
      </c>
    </row>
    <row r="231">
      <c r="A231" s="52" t="s">
        <v>363</v>
      </c>
      <c r="B231" s="15" t="s">
        <v>112</v>
      </c>
      <c r="C231" s="15" t="s">
        <v>113</v>
      </c>
      <c r="D231" s="15"/>
      <c r="E231" s="80" t="s">
        <v>46</v>
      </c>
      <c r="F231" s="15" t="s">
        <v>79</v>
      </c>
      <c r="G231" s="53" t="s">
        <v>80</v>
      </c>
      <c r="H231" s="54">
        <v>48.287</v>
      </c>
      <c r="I231" s="54">
        <v>4.157</v>
      </c>
      <c r="J231" s="54">
        <v>9.027</v>
      </c>
    </row>
    <row r="232">
      <c r="A232" s="52" t="s">
        <v>364</v>
      </c>
      <c r="B232" s="15" t="s">
        <v>112</v>
      </c>
      <c r="C232" s="15" t="s">
        <v>113</v>
      </c>
      <c r="D232" s="15"/>
      <c r="E232" s="80" t="s">
        <v>46</v>
      </c>
      <c r="F232" s="15" t="s">
        <v>79</v>
      </c>
      <c r="G232" s="53" t="s">
        <v>80</v>
      </c>
      <c r="H232" s="54">
        <v>45.022</v>
      </c>
      <c r="I232" s="54">
        <v>5.615</v>
      </c>
      <c r="J232" s="54">
        <v>9.402</v>
      </c>
    </row>
    <row r="233">
      <c r="A233" s="88" t="s">
        <v>365</v>
      </c>
      <c r="B233" s="15" t="s">
        <v>112</v>
      </c>
      <c r="C233" s="15" t="s">
        <v>113</v>
      </c>
      <c r="D233" s="15"/>
      <c r="E233" s="15" t="s">
        <v>46</v>
      </c>
      <c r="F233" s="15" t="s">
        <v>79</v>
      </c>
      <c r="G233" s="89" t="s">
        <v>80</v>
      </c>
      <c r="H233" s="90">
        <f t="shared" ref="H233:J233" si="58">AVERAGE(H230:H232)</f>
        <v>47.264</v>
      </c>
      <c r="I233" s="90">
        <f t="shared" si="58"/>
        <v>4.673</v>
      </c>
      <c r="J233" s="90">
        <f t="shared" si="58"/>
        <v>9.110666667</v>
      </c>
    </row>
    <row r="234">
      <c r="A234" s="52" t="s">
        <v>366</v>
      </c>
      <c r="B234" s="15" t="s">
        <v>112</v>
      </c>
      <c r="C234" s="15" t="s">
        <v>113</v>
      </c>
      <c r="D234" s="15"/>
      <c r="E234" s="80" t="s">
        <v>46</v>
      </c>
      <c r="F234" s="15" t="s">
        <v>79</v>
      </c>
      <c r="G234" s="53" t="s">
        <v>80</v>
      </c>
      <c r="H234" s="54">
        <v>59.901</v>
      </c>
      <c r="I234" s="54">
        <v>4.371</v>
      </c>
      <c r="J234" s="54">
        <v>8.903</v>
      </c>
    </row>
    <row r="235">
      <c r="A235" s="52" t="s">
        <v>367</v>
      </c>
      <c r="B235" s="15" t="s">
        <v>112</v>
      </c>
      <c r="C235" s="15" t="s">
        <v>113</v>
      </c>
      <c r="D235" s="15"/>
      <c r="E235" s="80" t="s">
        <v>46</v>
      </c>
      <c r="F235" s="15" t="s">
        <v>79</v>
      </c>
      <c r="G235" s="53" t="s">
        <v>80</v>
      </c>
      <c r="H235" s="54">
        <v>53.209</v>
      </c>
      <c r="I235" s="54">
        <v>5.833</v>
      </c>
      <c r="J235" s="54">
        <v>9.027</v>
      </c>
    </row>
    <row r="236">
      <c r="A236" s="52" t="s">
        <v>368</v>
      </c>
      <c r="B236" s="15" t="s">
        <v>112</v>
      </c>
      <c r="C236" s="15" t="s">
        <v>113</v>
      </c>
      <c r="D236" s="15"/>
      <c r="E236" s="15" t="s">
        <v>46</v>
      </c>
      <c r="F236" s="15" t="s">
        <v>79</v>
      </c>
      <c r="G236" s="53" t="s">
        <v>80</v>
      </c>
      <c r="H236" s="54">
        <v>44.863</v>
      </c>
      <c r="I236" s="54">
        <v>4.611</v>
      </c>
      <c r="J236" s="54">
        <v>9.402</v>
      </c>
    </row>
    <row r="237">
      <c r="A237" s="88" t="s">
        <v>369</v>
      </c>
      <c r="B237" s="15" t="s">
        <v>112</v>
      </c>
      <c r="C237" s="15" t="s">
        <v>113</v>
      </c>
      <c r="D237" s="15"/>
      <c r="E237" s="80" t="s">
        <v>46</v>
      </c>
      <c r="F237" s="15" t="s">
        <v>79</v>
      </c>
      <c r="G237" s="89" t="s">
        <v>80</v>
      </c>
      <c r="H237" s="90">
        <f t="shared" ref="H237:J237" si="59">AVERAGE(H234:H236)</f>
        <v>52.65766667</v>
      </c>
      <c r="I237" s="90">
        <f t="shared" si="59"/>
        <v>4.938333333</v>
      </c>
      <c r="J237" s="90">
        <f t="shared" si="59"/>
        <v>9.110666667</v>
      </c>
    </row>
    <row r="238">
      <c r="A238" s="52" t="s">
        <v>370</v>
      </c>
      <c r="B238" s="15" t="s">
        <v>112</v>
      </c>
      <c r="C238" s="15" t="s">
        <v>113</v>
      </c>
      <c r="D238" s="15"/>
      <c r="E238" s="80" t="s">
        <v>46</v>
      </c>
      <c r="F238" s="15" t="s">
        <v>79</v>
      </c>
      <c r="G238" s="53" t="s">
        <v>80</v>
      </c>
      <c r="H238" s="54">
        <v>48.873</v>
      </c>
      <c r="I238" s="54">
        <v>4.274</v>
      </c>
      <c r="J238" s="54">
        <v>8.903</v>
      </c>
    </row>
    <row r="239">
      <c r="A239" s="52" t="s">
        <v>371</v>
      </c>
      <c r="B239" s="15" t="s">
        <v>112</v>
      </c>
      <c r="C239" s="15" t="s">
        <v>113</v>
      </c>
      <c r="D239" s="15"/>
      <c r="E239" s="15" t="s">
        <v>46</v>
      </c>
      <c r="F239" s="15" t="s">
        <v>79</v>
      </c>
      <c r="G239" s="53" t="s">
        <v>80</v>
      </c>
      <c r="H239" s="54">
        <v>56.636</v>
      </c>
      <c r="I239" s="54">
        <v>3.512</v>
      </c>
      <c r="J239" s="54">
        <v>9.027</v>
      </c>
    </row>
    <row r="240">
      <c r="A240" s="52" t="s">
        <v>372</v>
      </c>
      <c r="B240" s="15" t="s">
        <v>112</v>
      </c>
      <c r="C240" s="15" t="s">
        <v>113</v>
      </c>
      <c r="D240" s="15"/>
      <c r="E240" s="80" t="s">
        <v>46</v>
      </c>
      <c r="F240" s="15" t="s">
        <v>79</v>
      </c>
      <c r="G240" s="53" t="s">
        <v>80</v>
      </c>
      <c r="H240" s="54">
        <v>65.981</v>
      </c>
      <c r="I240" s="54">
        <v>3.42</v>
      </c>
      <c r="J240" s="54">
        <v>9.402</v>
      </c>
    </row>
    <row r="241">
      <c r="A241" s="88" t="s">
        <v>373</v>
      </c>
      <c r="B241" s="15" t="s">
        <v>112</v>
      </c>
      <c r="C241" s="15" t="s">
        <v>113</v>
      </c>
      <c r="D241" s="15"/>
      <c r="E241" s="80" t="s">
        <v>46</v>
      </c>
      <c r="F241" s="15" t="s">
        <v>79</v>
      </c>
      <c r="G241" s="89" t="s">
        <v>80</v>
      </c>
      <c r="H241" s="90">
        <f t="shared" ref="H241:J241" si="60">AVERAGE(H238:H240)</f>
        <v>57.16333333</v>
      </c>
      <c r="I241" s="90">
        <f t="shared" si="60"/>
        <v>3.735333333</v>
      </c>
      <c r="J241" s="90">
        <f t="shared" si="60"/>
        <v>9.110666667</v>
      </c>
    </row>
    <row r="242">
      <c r="A242" s="52" t="s">
        <v>374</v>
      </c>
      <c r="B242" s="15" t="s">
        <v>112</v>
      </c>
      <c r="C242" s="15" t="s">
        <v>113</v>
      </c>
      <c r="D242" s="15"/>
      <c r="E242" s="15" t="s">
        <v>50</v>
      </c>
      <c r="F242" s="15" t="s">
        <v>79</v>
      </c>
      <c r="G242" s="53" t="s">
        <v>80</v>
      </c>
      <c r="H242" s="54">
        <v>46.524</v>
      </c>
      <c r="I242" s="54">
        <v>5.061</v>
      </c>
      <c r="J242" s="54">
        <v>8.903</v>
      </c>
    </row>
    <row r="243">
      <c r="A243" s="52" t="s">
        <v>375</v>
      </c>
      <c r="B243" s="15" t="s">
        <v>112</v>
      </c>
      <c r="C243" s="15" t="s">
        <v>113</v>
      </c>
      <c r="D243" s="15"/>
      <c r="E243" s="80" t="s">
        <v>50</v>
      </c>
      <c r="F243" s="15" t="s">
        <v>79</v>
      </c>
      <c r="G243" s="53" t="s">
        <v>80</v>
      </c>
      <c r="H243" s="54">
        <v>56.966</v>
      </c>
      <c r="I243" s="54">
        <v>5.742</v>
      </c>
      <c r="J243" s="54">
        <v>9.027</v>
      </c>
    </row>
    <row r="244">
      <c r="A244" s="52" t="s">
        <v>376</v>
      </c>
      <c r="B244" s="15" t="s">
        <v>112</v>
      </c>
      <c r="C244" s="15" t="s">
        <v>113</v>
      </c>
      <c r="D244" s="15"/>
      <c r="E244" s="80" t="s">
        <v>50</v>
      </c>
      <c r="F244" s="15" t="s">
        <v>79</v>
      </c>
      <c r="G244" s="53" t="s">
        <v>80</v>
      </c>
      <c r="H244" s="54">
        <v>44.311</v>
      </c>
      <c r="I244" s="54">
        <v>4.54</v>
      </c>
      <c r="J244" s="54">
        <v>9.402</v>
      </c>
    </row>
    <row r="245">
      <c r="A245" s="88" t="s">
        <v>377</v>
      </c>
      <c r="B245" s="15" t="s">
        <v>112</v>
      </c>
      <c r="C245" s="15" t="s">
        <v>113</v>
      </c>
      <c r="D245" s="15"/>
      <c r="E245" s="15" t="s">
        <v>50</v>
      </c>
      <c r="F245" s="15" t="s">
        <v>79</v>
      </c>
      <c r="G245" s="89" t="s">
        <v>80</v>
      </c>
      <c r="H245" s="90">
        <f t="shared" ref="H245:J245" si="61">AVERAGE(H242:H244)</f>
        <v>49.267</v>
      </c>
      <c r="I245" s="90">
        <f t="shared" si="61"/>
        <v>5.114333333</v>
      </c>
      <c r="J245" s="90">
        <f t="shared" si="61"/>
        <v>9.110666667</v>
      </c>
    </row>
    <row r="246">
      <c r="A246" s="52" t="s">
        <v>378</v>
      </c>
      <c r="B246" s="15" t="s">
        <v>112</v>
      </c>
      <c r="C246" s="15" t="s">
        <v>113</v>
      </c>
      <c r="D246" s="15"/>
      <c r="E246" s="80" t="s">
        <v>50</v>
      </c>
      <c r="F246" s="15" t="s">
        <v>79</v>
      </c>
      <c r="G246" s="53" t="s">
        <v>80</v>
      </c>
      <c r="H246" s="54">
        <v>49.608</v>
      </c>
      <c r="I246" s="54">
        <v>4.398</v>
      </c>
      <c r="J246" s="54">
        <v>8.903</v>
      </c>
    </row>
    <row r="247">
      <c r="A247" s="52" t="s">
        <v>379</v>
      </c>
      <c r="B247" s="15" t="s">
        <v>112</v>
      </c>
      <c r="C247" s="15" t="s">
        <v>113</v>
      </c>
      <c r="D247" s="15"/>
      <c r="E247" s="80" t="s">
        <v>50</v>
      </c>
      <c r="F247" s="15" t="s">
        <v>79</v>
      </c>
      <c r="G247" s="53" t="s">
        <v>80</v>
      </c>
      <c r="H247" s="54">
        <v>54.54</v>
      </c>
      <c r="I247" s="54">
        <v>4.889</v>
      </c>
      <c r="J247" s="54">
        <v>9.027</v>
      </c>
    </row>
    <row r="248">
      <c r="A248" s="52" t="s">
        <v>380</v>
      </c>
      <c r="B248" s="15" t="s">
        <v>112</v>
      </c>
      <c r="C248" s="15" t="s">
        <v>113</v>
      </c>
      <c r="D248" s="15"/>
      <c r="E248" s="15" t="s">
        <v>50</v>
      </c>
      <c r="F248" s="15" t="s">
        <v>79</v>
      </c>
      <c r="G248" s="53" t="s">
        <v>80</v>
      </c>
      <c r="H248" s="54">
        <v>62.97</v>
      </c>
      <c r="I248" s="54">
        <v>4.808</v>
      </c>
      <c r="J248" s="54">
        <v>9.402</v>
      </c>
    </row>
    <row r="249">
      <c r="A249" s="91" t="s">
        <v>381</v>
      </c>
      <c r="B249" s="15" t="s">
        <v>112</v>
      </c>
      <c r="C249" s="15" t="s">
        <v>113</v>
      </c>
      <c r="D249" s="15"/>
      <c r="E249" s="80" t="s">
        <v>50</v>
      </c>
      <c r="F249" s="15" t="s">
        <v>79</v>
      </c>
      <c r="G249" s="92" t="s">
        <v>80</v>
      </c>
      <c r="H249" s="93">
        <f t="shared" ref="H249:J249" si="62">AVERAGE(H246:H248)</f>
        <v>55.706</v>
      </c>
      <c r="I249" s="93">
        <f t="shared" si="62"/>
        <v>4.698333333</v>
      </c>
      <c r="J249" s="93">
        <f t="shared" si="62"/>
        <v>9.110666667</v>
      </c>
    </row>
    <row r="250">
      <c r="A250" s="52" t="s">
        <v>382</v>
      </c>
      <c r="B250" s="15" t="s">
        <v>122</v>
      </c>
      <c r="C250" s="15" t="s">
        <v>123</v>
      </c>
      <c r="D250" s="15"/>
      <c r="E250" s="15" t="s">
        <v>39</v>
      </c>
      <c r="F250" s="15" t="s">
        <v>40</v>
      </c>
      <c r="G250" s="53" t="s">
        <v>41</v>
      </c>
      <c r="H250" s="53">
        <v>16.406</v>
      </c>
      <c r="I250" s="53">
        <v>6.42</v>
      </c>
      <c r="J250" s="54">
        <v>17.713</v>
      </c>
    </row>
    <row r="251">
      <c r="A251" s="52" t="s">
        <v>383</v>
      </c>
      <c r="B251" s="15" t="s">
        <v>122</v>
      </c>
      <c r="C251" s="15" t="s">
        <v>123</v>
      </c>
      <c r="D251" s="15"/>
      <c r="E251" s="80" t="s">
        <v>39</v>
      </c>
      <c r="F251" s="15" t="s">
        <v>40</v>
      </c>
      <c r="G251" s="53" t="s">
        <v>41</v>
      </c>
      <c r="H251" s="53">
        <v>15.111</v>
      </c>
      <c r="I251" s="53">
        <v>6.653</v>
      </c>
      <c r="J251" s="54">
        <v>17.308</v>
      </c>
    </row>
    <row r="252">
      <c r="A252" s="52" t="s">
        <v>384</v>
      </c>
      <c r="B252" s="15" t="s">
        <v>122</v>
      </c>
      <c r="C252" s="15" t="s">
        <v>123</v>
      </c>
      <c r="D252" s="15"/>
      <c r="E252" s="80" t="s">
        <v>39</v>
      </c>
      <c r="F252" s="15" t="s">
        <v>40</v>
      </c>
      <c r="G252" s="53" t="s">
        <v>41</v>
      </c>
      <c r="H252" s="53">
        <v>7.333</v>
      </c>
      <c r="I252" s="53">
        <v>6.693</v>
      </c>
      <c r="J252" s="54">
        <v>18.148</v>
      </c>
    </row>
    <row r="253">
      <c r="A253" s="88" t="s">
        <v>385</v>
      </c>
      <c r="B253" s="15" t="s">
        <v>122</v>
      </c>
      <c r="C253" s="15" t="s">
        <v>123</v>
      </c>
      <c r="D253" s="15"/>
      <c r="E253" s="80" t="s">
        <v>39</v>
      </c>
      <c r="F253" s="15" t="s">
        <v>40</v>
      </c>
      <c r="G253" s="90" t="s">
        <v>41</v>
      </c>
      <c r="H253" s="90">
        <f t="shared" ref="H253:J253" si="63">AVERAGE(H250:H252)</f>
        <v>12.95</v>
      </c>
      <c r="I253" s="90">
        <f t="shared" si="63"/>
        <v>6.588666667</v>
      </c>
      <c r="J253" s="90">
        <f t="shared" si="63"/>
        <v>17.723</v>
      </c>
    </row>
    <row r="254">
      <c r="A254" s="52" t="s">
        <v>386</v>
      </c>
      <c r="B254" s="15" t="s">
        <v>122</v>
      </c>
      <c r="C254" s="15" t="s">
        <v>123</v>
      </c>
      <c r="D254" s="15"/>
      <c r="E254" s="15" t="s">
        <v>39</v>
      </c>
      <c r="F254" s="15" t="s">
        <v>40</v>
      </c>
      <c r="G254" s="53" t="s">
        <v>41</v>
      </c>
      <c r="H254" s="53">
        <v>15.459</v>
      </c>
      <c r="I254" s="53">
        <v>13.619</v>
      </c>
      <c r="J254" s="54">
        <v>17.713</v>
      </c>
    </row>
    <row r="255">
      <c r="A255" s="52" t="s">
        <v>387</v>
      </c>
      <c r="B255" s="15" t="s">
        <v>122</v>
      </c>
      <c r="C255" s="15" t="s">
        <v>123</v>
      </c>
      <c r="D255" s="15"/>
      <c r="E255" s="80" t="s">
        <v>39</v>
      </c>
      <c r="F255" s="15" t="s">
        <v>40</v>
      </c>
      <c r="G255" s="53" t="s">
        <v>41</v>
      </c>
      <c r="H255" s="53">
        <v>11.458</v>
      </c>
      <c r="I255" s="53">
        <v>8.314</v>
      </c>
      <c r="J255" s="54">
        <v>17.308</v>
      </c>
    </row>
    <row r="256">
      <c r="A256" s="52" t="s">
        <v>388</v>
      </c>
      <c r="B256" s="15" t="s">
        <v>122</v>
      </c>
      <c r="C256" s="15" t="s">
        <v>123</v>
      </c>
      <c r="D256" s="15"/>
      <c r="E256" s="80" t="s">
        <v>39</v>
      </c>
      <c r="F256" s="15" t="s">
        <v>40</v>
      </c>
      <c r="G256" s="53" t="s">
        <v>41</v>
      </c>
      <c r="H256" s="53">
        <v>15.029</v>
      </c>
      <c r="I256" s="53">
        <v>6.202</v>
      </c>
      <c r="J256" s="54">
        <v>18.148</v>
      </c>
    </row>
    <row r="257">
      <c r="A257" s="88" t="s">
        <v>389</v>
      </c>
      <c r="B257" s="15" t="s">
        <v>122</v>
      </c>
      <c r="C257" s="15" t="s">
        <v>123</v>
      </c>
      <c r="D257" s="15"/>
      <c r="E257" s="80" t="s">
        <v>39</v>
      </c>
      <c r="F257" s="15" t="s">
        <v>40</v>
      </c>
      <c r="G257" s="90" t="s">
        <v>41</v>
      </c>
      <c r="H257" s="90">
        <f t="shared" ref="H257:J257" si="64">AVERAGE(H254:H256)</f>
        <v>13.982</v>
      </c>
      <c r="I257" s="90">
        <f t="shared" si="64"/>
        <v>9.378333333</v>
      </c>
      <c r="J257" s="90">
        <f t="shared" si="64"/>
        <v>17.723</v>
      </c>
    </row>
    <row r="258">
      <c r="A258" s="52" t="s">
        <v>390</v>
      </c>
      <c r="B258" s="15" t="s">
        <v>122</v>
      </c>
      <c r="C258" s="15" t="s">
        <v>123</v>
      </c>
      <c r="D258" s="15"/>
      <c r="E258" s="15" t="s">
        <v>39</v>
      </c>
      <c r="F258" s="15" t="s">
        <v>40</v>
      </c>
      <c r="G258" s="53" t="s">
        <v>41</v>
      </c>
      <c r="H258" s="53">
        <v>11.087</v>
      </c>
      <c r="I258" s="53">
        <v>6.627</v>
      </c>
      <c r="J258" s="94">
        <v>17.713</v>
      </c>
    </row>
    <row r="259">
      <c r="A259" s="52" t="s">
        <v>391</v>
      </c>
      <c r="B259" s="15" t="s">
        <v>122</v>
      </c>
      <c r="C259" s="15" t="s">
        <v>123</v>
      </c>
      <c r="D259" s="15"/>
      <c r="E259" s="80" t="s">
        <v>39</v>
      </c>
      <c r="F259" s="15" t="s">
        <v>40</v>
      </c>
      <c r="G259" s="53" t="s">
        <v>41</v>
      </c>
      <c r="H259" s="53">
        <v>10.124</v>
      </c>
      <c r="I259" s="53">
        <v>7.941</v>
      </c>
      <c r="J259" s="94">
        <v>17.308</v>
      </c>
    </row>
    <row r="260">
      <c r="A260" s="52" t="s">
        <v>392</v>
      </c>
      <c r="B260" s="15" t="s">
        <v>122</v>
      </c>
      <c r="C260" s="15" t="s">
        <v>123</v>
      </c>
      <c r="D260" s="15"/>
      <c r="E260" s="80" t="s">
        <v>39</v>
      </c>
      <c r="F260" s="15" t="s">
        <v>40</v>
      </c>
      <c r="G260" s="53" t="s">
        <v>41</v>
      </c>
      <c r="H260" s="53">
        <v>15.751</v>
      </c>
      <c r="I260" s="53">
        <v>7.659</v>
      </c>
      <c r="J260" s="94">
        <v>18.148</v>
      </c>
    </row>
    <row r="261">
      <c r="A261" s="88" t="s">
        <v>393</v>
      </c>
      <c r="B261" s="15" t="s">
        <v>122</v>
      </c>
      <c r="C261" s="15" t="s">
        <v>123</v>
      </c>
      <c r="D261" s="15"/>
      <c r="E261" s="80" t="s">
        <v>39</v>
      </c>
      <c r="F261" s="15" t="s">
        <v>40</v>
      </c>
      <c r="G261" s="90" t="s">
        <v>41</v>
      </c>
      <c r="H261" s="90">
        <f t="shared" ref="H261:J261" si="65">AVERAGE(H258:H260)</f>
        <v>12.32066667</v>
      </c>
      <c r="I261" s="90">
        <f t="shared" si="65"/>
        <v>7.409</v>
      </c>
      <c r="J261" s="90">
        <f t="shared" si="65"/>
        <v>17.723</v>
      </c>
    </row>
    <row r="262">
      <c r="A262" s="52" t="s">
        <v>394</v>
      </c>
      <c r="B262" s="15" t="s">
        <v>122</v>
      </c>
      <c r="C262" s="15" t="s">
        <v>123</v>
      </c>
      <c r="D262" s="15"/>
      <c r="E262" s="15" t="s">
        <v>46</v>
      </c>
      <c r="F262" s="15" t="s">
        <v>40</v>
      </c>
      <c r="G262" s="53" t="s">
        <v>41</v>
      </c>
      <c r="H262" s="53">
        <v>12.862</v>
      </c>
      <c r="I262" s="53">
        <v>7.211</v>
      </c>
      <c r="J262" s="94">
        <v>17.713</v>
      </c>
    </row>
    <row r="263">
      <c r="A263" s="52" t="s">
        <v>395</v>
      </c>
      <c r="B263" s="15" t="s">
        <v>122</v>
      </c>
      <c r="C263" s="15" t="s">
        <v>123</v>
      </c>
      <c r="D263" s="15"/>
      <c r="E263" s="80" t="s">
        <v>46</v>
      </c>
      <c r="F263" s="15" t="s">
        <v>40</v>
      </c>
      <c r="G263" s="53" t="s">
        <v>41</v>
      </c>
      <c r="H263" s="53">
        <v>13.173</v>
      </c>
      <c r="I263" s="53">
        <v>7.778</v>
      </c>
      <c r="J263" s="94">
        <v>17.308</v>
      </c>
    </row>
    <row r="264">
      <c r="A264" s="52" t="s">
        <v>396</v>
      </c>
      <c r="B264" s="15" t="s">
        <v>122</v>
      </c>
      <c r="C264" s="15" t="s">
        <v>123</v>
      </c>
      <c r="D264" s="15"/>
      <c r="E264" s="80" t="s">
        <v>46</v>
      </c>
      <c r="F264" s="15" t="s">
        <v>40</v>
      </c>
      <c r="G264" s="53" t="s">
        <v>41</v>
      </c>
      <c r="H264" s="53">
        <v>15.766</v>
      </c>
      <c r="I264" s="53">
        <v>5.574</v>
      </c>
      <c r="J264" s="94">
        <v>18.148</v>
      </c>
    </row>
    <row r="265">
      <c r="A265" s="88" t="s">
        <v>397</v>
      </c>
      <c r="B265" s="15" t="s">
        <v>122</v>
      </c>
      <c r="C265" s="15" t="s">
        <v>123</v>
      </c>
      <c r="D265" s="15"/>
      <c r="E265" s="15" t="s">
        <v>46</v>
      </c>
      <c r="F265" s="15" t="s">
        <v>40</v>
      </c>
      <c r="G265" s="90" t="s">
        <v>41</v>
      </c>
      <c r="H265" s="90">
        <f t="shared" ref="H265:J265" si="66">AVERAGE(H262:H264)</f>
        <v>13.93366667</v>
      </c>
      <c r="I265" s="90">
        <f t="shared" si="66"/>
        <v>6.854333333</v>
      </c>
      <c r="J265" s="90">
        <f t="shared" si="66"/>
        <v>17.723</v>
      </c>
    </row>
    <row r="266">
      <c r="A266" s="52" t="s">
        <v>398</v>
      </c>
      <c r="B266" s="15" t="s">
        <v>122</v>
      </c>
      <c r="C266" s="15" t="s">
        <v>123</v>
      </c>
      <c r="D266" s="15"/>
      <c r="E266" s="80" t="s">
        <v>46</v>
      </c>
      <c r="F266" s="15" t="s">
        <v>40</v>
      </c>
      <c r="G266" s="53" t="s">
        <v>41</v>
      </c>
      <c r="H266" s="53">
        <v>17.6</v>
      </c>
      <c r="I266" s="53">
        <v>6.965</v>
      </c>
      <c r="J266" s="94">
        <v>17.713</v>
      </c>
    </row>
    <row r="267">
      <c r="A267" s="52" t="s">
        <v>399</v>
      </c>
      <c r="B267" s="15" t="s">
        <v>122</v>
      </c>
      <c r="C267" s="15" t="s">
        <v>123</v>
      </c>
      <c r="D267" s="15"/>
      <c r="E267" s="80" t="s">
        <v>46</v>
      </c>
      <c r="F267" s="15" t="s">
        <v>40</v>
      </c>
      <c r="G267" s="53" t="s">
        <v>41</v>
      </c>
      <c r="H267" s="53">
        <v>18.451</v>
      </c>
      <c r="I267" s="53">
        <v>7.211</v>
      </c>
      <c r="J267" s="94">
        <v>17.308</v>
      </c>
    </row>
    <row r="268">
      <c r="A268" s="52" t="s">
        <v>400</v>
      </c>
      <c r="B268" s="15" t="s">
        <v>122</v>
      </c>
      <c r="C268" s="15" t="s">
        <v>123</v>
      </c>
      <c r="D268" s="15"/>
      <c r="E268" s="15" t="s">
        <v>46</v>
      </c>
      <c r="F268" s="15" t="s">
        <v>40</v>
      </c>
      <c r="G268" s="53" t="s">
        <v>41</v>
      </c>
      <c r="H268" s="53">
        <v>13.071</v>
      </c>
      <c r="I268" s="53">
        <v>6.944</v>
      </c>
      <c r="J268" s="94">
        <v>18.148</v>
      </c>
    </row>
    <row r="269">
      <c r="A269" s="88" t="s">
        <v>401</v>
      </c>
      <c r="B269" s="15" t="s">
        <v>122</v>
      </c>
      <c r="C269" s="15" t="s">
        <v>123</v>
      </c>
      <c r="D269" s="15"/>
      <c r="E269" s="80" t="s">
        <v>46</v>
      </c>
      <c r="F269" s="15" t="s">
        <v>40</v>
      </c>
      <c r="G269" s="90" t="s">
        <v>41</v>
      </c>
      <c r="H269" s="90">
        <f t="shared" ref="H269:J269" si="67">AVERAGE(H266:H268)</f>
        <v>16.374</v>
      </c>
      <c r="I269" s="90">
        <f t="shared" si="67"/>
        <v>7.04</v>
      </c>
      <c r="J269" s="90">
        <f t="shared" si="67"/>
        <v>17.723</v>
      </c>
    </row>
    <row r="270">
      <c r="A270" s="52" t="s">
        <v>402</v>
      </c>
      <c r="B270" s="15" t="s">
        <v>122</v>
      </c>
      <c r="C270" s="15" t="s">
        <v>123</v>
      </c>
      <c r="D270" s="15"/>
      <c r="E270" s="80" t="s">
        <v>46</v>
      </c>
      <c r="F270" s="15" t="s">
        <v>40</v>
      </c>
      <c r="G270" s="53" t="s">
        <v>41</v>
      </c>
      <c r="H270" s="53">
        <v>17.56</v>
      </c>
      <c r="I270" s="53">
        <v>7.044</v>
      </c>
      <c r="J270" s="94">
        <v>17.713</v>
      </c>
    </row>
    <row r="271">
      <c r="A271" s="52" t="s">
        <v>403</v>
      </c>
      <c r="B271" s="15" t="s">
        <v>122</v>
      </c>
      <c r="C271" s="15" t="s">
        <v>123</v>
      </c>
      <c r="D271" s="15"/>
      <c r="E271" s="15" t="s">
        <v>46</v>
      </c>
      <c r="F271" s="15" t="s">
        <v>40</v>
      </c>
      <c r="G271" s="53" t="s">
        <v>41</v>
      </c>
      <c r="H271" s="53">
        <v>23.026</v>
      </c>
      <c r="I271" s="53">
        <v>7.487</v>
      </c>
      <c r="J271" s="94">
        <v>17.308</v>
      </c>
    </row>
    <row r="272">
      <c r="A272" s="52" t="s">
        <v>404</v>
      </c>
      <c r="B272" s="15" t="s">
        <v>122</v>
      </c>
      <c r="C272" s="15" t="s">
        <v>123</v>
      </c>
      <c r="D272" s="15"/>
      <c r="E272" s="80" t="s">
        <v>46</v>
      </c>
      <c r="F272" s="15" t="s">
        <v>40</v>
      </c>
      <c r="G272" s="53" t="s">
        <v>41</v>
      </c>
      <c r="H272" s="53">
        <v>41.292</v>
      </c>
      <c r="I272" s="53">
        <v>8.399</v>
      </c>
      <c r="J272" s="94">
        <v>18.148</v>
      </c>
    </row>
    <row r="273">
      <c r="A273" s="88" t="s">
        <v>405</v>
      </c>
      <c r="B273" s="15" t="s">
        <v>122</v>
      </c>
      <c r="C273" s="15" t="s">
        <v>123</v>
      </c>
      <c r="D273" s="15"/>
      <c r="E273" s="80" t="s">
        <v>46</v>
      </c>
      <c r="F273" s="15" t="s">
        <v>40</v>
      </c>
      <c r="G273" s="90" t="s">
        <v>41</v>
      </c>
      <c r="H273" s="90">
        <f t="shared" ref="H273:J273" si="68">AVERAGE(H270:H272)</f>
        <v>27.29266667</v>
      </c>
      <c r="I273" s="90">
        <f t="shared" si="68"/>
        <v>7.643333333</v>
      </c>
      <c r="J273" s="90">
        <f t="shared" si="68"/>
        <v>17.723</v>
      </c>
    </row>
    <row r="274">
      <c r="A274" s="52" t="s">
        <v>406</v>
      </c>
      <c r="B274" s="15" t="s">
        <v>122</v>
      </c>
      <c r="C274" s="15" t="s">
        <v>123</v>
      </c>
      <c r="D274" s="15"/>
      <c r="E274" s="15" t="s">
        <v>50</v>
      </c>
      <c r="F274" s="15" t="s">
        <v>40</v>
      </c>
      <c r="G274" s="53" t="s">
        <v>41</v>
      </c>
      <c r="H274" s="53">
        <v>12.882</v>
      </c>
      <c r="I274" s="53">
        <v>6.423</v>
      </c>
      <c r="J274" s="94">
        <v>17.713</v>
      </c>
    </row>
    <row r="275">
      <c r="A275" s="52" t="s">
        <v>407</v>
      </c>
      <c r="B275" s="15" t="s">
        <v>122</v>
      </c>
      <c r="C275" s="15" t="s">
        <v>123</v>
      </c>
      <c r="D275" s="15"/>
      <c r="E275" s="80" t="s">
        <v>50</v>
      </c>
      <c r="F275" s="15" t="s">
        <v>40</v>
      </c>
      <c r="G275" s="53" t="s">
        <v>41</v>
      </c>
      <c r="H275" s="53">
        <v>11.803</v>
      </c>
      <c r="I275" s="53">
        <v>6.769</v>
      </c>
      <c r="J275" s="94">
        <v>17.308</v>
      </c>
    </row>
    <row r="276">
      <c r="A276" s="52" t="s">
        <v>408</v>
      </c>
      <c r="B276" s="15" t="s">
        <v>122</v>
      </c>
      <c r="C276" s="15" t="s">
        <v>123</v>
      </c>
      <c r="D276" s="15"/>
      <c r="E276" s="80" t="s">
        <v>50</v>
      </c>
      <c r="F276" s="15" t="s">
        <v>40</v>
      </c>
      <c r="G276" s="53" t="s">
        <v>41</v>
      </c>
      <c r="H276" s="53">
        <v>8.405</v>
      </c>
      <c r="I276" s="53">
        <v>6.935</v>
      </c>
      <c r="J276" s="94">
        <v>18.148</v>
      </c>
    </row>
    <row r="277">
      <c r="A277" s="88" t="s">
        <v>409</v>
      </c>
      <c r="B277" s="15" t="s">
        <v>122</v>
      </c>
      <c r="C277" s="15" t="s">
        <v>123</v>
      </c>
      <c r="D277" s="15"/>
      <c r="E277" s="15" t="s">
        <v>50</v>
      </c>
      <c r="F277" s="15" t="s">
        <v>40</v>
      </c>
      <c r="G277" s="90" t="s">
        <v>41</v>
      </c>
      <c r="H277" s="90">
        <f t="shared" ref="H277:J277" si="69">AVERAGE(H274:H276)</f>
        <v>11.03</v>
      </c>
      <c r="I277" s="90">
        <f t="shared" si="69"/>
        <v>6.709</v>
      </c>
      <c r="J277" s="90">
        <f t="shared" si="69"/>
        <v>17.723</v>
      </c>
    </row>
    <row r="278">
      <c r="A278" s="52" t="s">
        <v>410</v>
      </c>
      <c r="B278" s="15" t="s">
        <v>122</v>
      </c>
      <c r="C278" s="15" t="s">
        <v>123</v>
      </c>
      <c r="D278" s="15"/>
      <c r="E278" s="80" t="s">
        <v>50</v>
      </c>
      <c r="F278" s="15" t="s">
        <v>40</v>
      </c>
      <c r="G278" s="53" t="s">
        <v>41</v>
      </c>
      <c r="H278" s="53">
        <v>12.782</v>
      </c>
      <c r="I278" s="53">
        <v>6.316</v>
      </c>
      <c r="J278" s="94">
        <v>17.713</v>
      </c>
    </row>
    <row r="279">
      <c r="A279" s="52" t="s">
        <v>411</v>
      </c>
      <c r="B279" s="15" t="s">
        <v>122</v>
      </c>
      <c r="C279" s="15" t="s">
        <v>123</v>
      </c>
      <c r="D279" s="15"/>
      <c r="E279" s="80" t="s">
        <v>50</v>
      </c>
      <c r="F279" s="15" t="s">
        <v>40</v>
      </c>
      <c r="G279" s="53" t="s">
        <v>41</v>
      </c>
      <c r="H279" s="53">
        <v>13.06</v>
      </c>
      <c r="I279" s="53">
        <v>7.648</v>
      </c>
      <c r="J279" s="94">
        <v>17.308</v>
      </c>
    </row>
    <row r="280">
      <c r="A280" s="52" t="s">
        <v>412</v>
      </c>
      <c r="B280" s="15" t="s">
        <v>122</v>
      </c>
      <c r="C280" s="15" t="s">
        <v>123</v>
      </c>
      <c r="D280" s="15"/>
      <c r="E280" s="15" t="s">
        <v>50</v>
      </c>
      <c r="F280" s="15" t="s">
        <v>40</v>
      </c>
      <c r="G280" s="53" t="s">
        <v>41</v>
      </c>
      <c r="H280" s="53">
        <v>22.223</v>
      </c>
      <c r="I280" s="53">
        <v>9.761</v>
      </c>
      <c r="J280" s="94">
        <v>18.148</v>
      </c>
    </row>
    <row r="281">
      <c r="A281" s="88" t="s">
        <v>413</v>
      </c>
      <c r="B281" s="15" t="s">
        <v>122</v>
      </c>
      <c r="C281" s="15" t="s">
        <v>123</v>
      </c>
      <c r="D281" s="15"/>
      <c r="E281" s="80" t="s">
        <v>50</v>
      </c>
      <c r="F281" s="15" t="s">
        <v>40</v>
      </c>
      <c r="G281" s="90" t="s">
        <v>41</v>
      </c>
      <c r="H281" s="90">
        <f t="shared" ref="H281:J281" si="70">AVERAGE(H278:H280)</f>
        <v>16.02166667</v>
      </c>
      <c r="I281" s="90">
        <f t="shared" si="70"/>
        <v>7.908333333</v>
      </c>
      <c r="J281" s="90">
        <f t="shared" si="70"/>
        <v>17.723</v>
      </c>
    </row>
    <row r="282">
      <c r="A282" s="52" t="s">
        <v>414</v>
      </c>
      <c r="B282" s="15" t="s">
        <v>122</v>
      </c>
      <c r="C282" s="15" t="s">
        <v>123</v>
      </c>
      <c r="D282" s="15"/>
      <c r="E282" s="80" t="s">
        <v>50</v>
      </c>
      <c r="F282" s="15" t="s">
        <v>40</v>
      </c>
      <c r="G282" s="53" t="s">
        <v>41</v>
      </c>
      <c r="H282" s="53">
        <v>12.87</v>
      </c>
      <c r="I282" s="53">
        <v>6.787</v>
      </c>
      <c r="J282" s="94">
        <v>17.713</v>
      </c>
    </row>
    <row r="283">
      <c r="A283" s="52" t="s">
        <v>415</v>
      </c>
      <c r="B283" s="15" t="s">
        <v>122</v>
      </c>
      <c r="C283" s="15" t="s">
        <v>123</v>
      </c>
      <c r="D283" s="15"/>
      <c r="E283" s="15" t="s">
        <v>50</v>
      </c>
      <c r="F283" s="15" t="s">
        <v>40</v>
      </c>
      <c r="G283" s="53" t="s">
        <v>41</v>
      </c>
      <c r="H283" s="53">
        <v>14.531</v>
      </c>
      <c r="I283" s="53">
        <v>6.363</v>
      </c>
      <c r="J283" s="94">
        <v>17.308</v>
      </c>
    </row>
    <row r="284">
      <c r="A284" s="52" t="s">
        <v>416</v>
      </c>
      <c r="B284" s="15" t="s">
        <v>122</v>
      </c>
      <c r="C284" s="15" t="s">
        <v>123</v>
      </c>
      <c r="D284" s="15"/>
      <c r="E284" s="80" t="s">
        <v>50</v>
      </c>
      <c r="F284" s="15" t="s">
        <v>40</v>
      </c>
      <c r="G284" s="53" t="s">
        <v>41</v>
      </c>
      <c r="H284" s="53">
        <v>14.774</v>
      </c>
      <c r="I284" s="53">
        <v>7.044</v>
      </c>
      <c r="J284" s="94">
        <v>18.148</v>
      </c>
    </row>
    <row r="285">
      <c r="A285" s="91" t="s">
        <v>417</v>
      </c>
      <c r="B285" s="15" t="s">
        <v>122</v>
      </c>
      <c r="C285" s="15" t="s">
        <v>123</v>
      </c>
      <c r="D285" s="15"/>
      <c r="E285" s="80" t="s">
        <v>50</v>
      </c>
      <c r="F285" s="15" t="s">
        <v>40</v>
      </c>
      <c r="G285" s="93" t="s">
        <v>41</v>
      </c>
      <c r="H285" s="93">
        <f t="shared" ref="H285:J285" si="71">AVERAGE(H282:H284)</f>
        <v>14.05833333</v>
      </c>
      <c r="I285" s="93">
        <f t="shared" si="71"/>
        <v>6.731333333</v>
      </c>
      <c r="J285" s="93">
        <f t="shared" si="71"/>
        <v>17.723</v>
      </c>
    </row>
    <row r="286">
      <c r="A286" s="95"/>
      <c r="H286" s="28"/>
      <c r="I286" s="28"/>
      <c r="J286" s="28"/>
    </row>
    <row r="287">
      <c r="A287" s="95"/>
      <c r="H287" s="28"/>
      <c r="I287" s="28"/>
      <c r="J287" s="28"/>
    </row>
    <row r="288">
      <c r="A288" s="95"/>
      <c r="H288" s="28"/>
      <c r="I288" s="28"/>
      <c r="J288" s="28"/>
    </row>
    <row r="289">
      <c r="A289" s="95"/>
      <c r="H289" s="28"/>
      <c r="I289" s="28"/>
      <c r="J289" s="28"/>
    </row>
    <row r="290">
      <c r="A290" s="95"/>
      <c r="H290" s="28"/>
      <c r="I290" s="28"/>
      <c r="J290" s="28"/>
    </row>
    <row r="291">
      <c r="A291" s="95"/>
      <c r="H291" s="28"/>
      <c r="I291" s="28"/>
      <c r="J291" s="28"/>
    </row>
    <row r="292">
      <c r="A292" s="95"/>
      <c r="H292" s="28"/>
      <c r="I292" s="28"/>
      <c r="J292" s="28"/>
    </row>
    <row r="293">
      <c r="A293" s="95"/>
      <c r="H293" s="28"/>
      <c r="I293" s="28"/>
      <c r="J293" s="28"/>
    </row>
    <row r="294">
      <c r="A294" s="95"/>
      <c r="H294" s="28"/>
      <c r="I294" s="28"/>
      <c r="J294" s="28"/>
    </row>
    <row r="295">
      <c r="A295" s="95"/>
      <c r="H295" s="28"/>
      <c r="I295" s="28"/>
      <c r="J295" s="28"/>
    </row>
    <row r="296">
      <c r="A296" s="95"/>
      <c r="H296" s="28"/>
      <c r="I296" s="28"/>
      <c r="J296" s="28"/>
    </row>
    <row r="297">
      <c r="A297" s="95"/>
      <c r="H297" s="28"/>
      <c r="I297" s="28"/>
      <c r="J297" s="28"/>
    </row>
    <row r="298">
      <c r="A298" s="95"/>
      <c r="H298" s="28"/>
      <c r="I298" s="28"/>
      <c r="J298" s="28"/>
    </row>
    <row r="299">
      <c r="A299" s="95"/>
      <c r="H299" s="28"/>
      <c r="I299" s="28"/>
      <c r="J299" s="28"/>
    </row>
    <row r="300">
      <c r="A300" s="95"/>
      <c r="H300" s="28"/>
      <c r="I300" s="28"/>
      <c r="J300" s="28"/>
    </row>
    <row r="301">
      <c r="A301" s="95"/>
      <c r="H301" s="28"/>
      <c r="I301" s="28"/>
      <c r="J301" s="28"/>
    </row>
    <row r="302">
      <c r="A302" s="95"/>
      <c r="H302" s="28"/>
      <c r="I302" s="28"/>
      <c r="J302" s="28"/>
    </row>
    <row r="303">
      <c r="A303" s="95"/>
      <c r="H303" s="28"/>
      <c r="I303" s="28"/>
      <c r="J303" s="28"/>
    </row>
    <row r="304">
      <c r="A304" s="95"/>
      <c r="H304" s="28"/>
      <c r="I304" s="28"/>
      <c r="J304" s="28"/>
    </row>
    <row r="305">
      <c r="A305" s="95"/>
      <c r="H305" s="28"/>
      <c r="I305" s="28"/>
      <c r="J305" s="28"/>
    </row>
    <row r="306">
      <c r="A306" s="95"/>
      <c r="H306" s="28"/>
      <c r="I306" s="28"/>
      <c r="J306" s="28"/>
    </row>
    <row r="307">
      <c r="A307" s="95"/>
      <c r="H307" s="28"/>
      <c r="I307" s="28"/>
      <c r="J307" s="28"/>
    </row>
    <row r="308">
      <c r="A308" s="95"/>
      <c r="H308" s="28"/>
      <c r="I308" s="28"/>
      <c r="J308" s="28"/>
    </row>
    <row r="309">
      <c r="A309" s="95"/>
      <c r="H309" s="28"/>
      <c r="I309" s="28"/>
      <c r="J309" s="28"/>
    </row>
    <row r="310">
      <c r="A310" s="95"/>
      <c r="H310" s="28"/>
      <c r="I310" s="28"/>
      <c r="J310" s="28"/>
    </row>
    <row r="311">
      <c r="A311" s="95"/>
      <c r="H311" s="28"/>
      <c r="I311" s="28"/>
      <c r="J311" s="28"/>
    </row>
    <row r="312">
      <c r="A312" s="95"/>
      <c r="H312" s="28"/>
      <c r="I312" s="28"/>
      <c r="J312" s="28"/>
    </row>
    <row r="313">
      <c r="A313" s="95"/>
      <c r="H313" s="28"/>
      <c r="I313" s="28"/>
      <c r="J313" s="28"/>
    </row>
    <row r="314">
      <c r="A314" s="95"/>
      <c r="H314" s="28"/>
      <c r="I314" s="28"/>
      <c r="J314" s="28"/>
    </row>
    <row r="315">
      <c r="A315" s="95"/>
      <c r="H315" s="28"/>
      <c r="I315" s="28"/>
      <c r="J315" s="28"/>
    </row>
    <row r="316">
      <c r="A316" s="95"/>
      <c r="H316" s="28"/>
      <c r="I316" s="28"/>
      <c r="J316" s="28"/>
    </row>
    <row r="317">
      <c r="A317" s="95"/>
      <c r="H317" s="28"/>
      <c r="I317" s="28"/>
      <c r="J317" s="28"/>
    </row>
    <row r="318">
      <c r="A318" s="95"/>
      <c r="H318" s="28"/>
      <c r="I318" s="28"/>
      <c r="J318" s="28"/>
    </row>
    <row r="319">
      <c r="A319" s="95"/>
      <c r="H319" s="28"/>
      <c r="I319" s="28"/>
      <c r="J319" s="28"/>
    </row>
    <row r="320">
      <c r="A320" s="95"/>
      <c r="H320" s="28"/>
      <c r="I320" s="28"/>
      <c r="J320" s="28"/>
    </row>
    <row r="321">
      <c r="A321" s="95"/>
      <c r="H321" s="28"/>
      <c r="I321" s="28"/>
      <c r="J321" s="28"/>
    </row>
    <row r="322">
      <c r="A322" s="95"/>
      <c r="H322" s="28"/>
      <c r="I322" s="28"/>
      <c r="J322" s="28"/>
    </row>
    <row r="323">
      <c r="A323" s="95"/>
      <c r="H323" s="28"/>
      <c r="I323" s="28"/>
      <c r="J323" s="28"/>
    </row>
    <row r="324">
      <c r="A324" s="95"/>
      <c r="H324" s="28"/>
      <c r="I324" s="28"/>
      <c r="J324" s="28"/>
    </row>
    <row r="325">
      <c r="A325" s="95"/>
      <c r="H325" s="28"/>
      <c r="I325" s="28"/>
      <c r="J325" s="28"/>
    </row>
    <row r="326">
      <c r="A326" s="95"/>
      <c r="H326" s="28"/>
      <c r="I326" s="28"/>
      <c r="J326" s="28"/>
    </row>
    <row r="327">
      <c r="A327" s="95"/>
      <c r="H327" s="28"/>
      <c r="I327" s="28"/>
      <c r="J327" s="28"/>
    </row>
    <row r="328">
      <c r="A328" s="95"/>
      <c r="H328" s="28"/>
      <c r="I328" s="28"/>
      <c r="J328" s="28"/>
    </row>
    <row r="329">
      <c r="A329" s="95"/>
      <c r="H329" s="28"/>
      <c r="I329" s="28"/>
      <c r="J329" s="28"/>
    </row>
    <row r="330">
      <c r="A330" s="95"/>
      <c r="H330" s="28"/>
      <c r="I330" s="28"/>
      <c r="J330" s="28"/>
    </row>
    <row r="331">
      <c r="A331" s="95"/>
      <c r="H331" s="28"/>
      <c r="I331" s="28"/>
      <c r="J331" s="28"/>
    </row>
    <row r="332">
      <c r="A332" s="95"/>
      <c r="H332" s="28"/>
      <c r="I332" s="28"/>
      <c r="J332" s="28"/>
    </row>
    <row r="333">
      <c r="A333" s="95"/>
      <c r="H333" s="28"/>
      <c r="I333" s="28"/>
      <c r="J333" s="28"/>
    </row>
    <row r="334">
      <c r="A334" s="95"/>
      <c r="H334" s="28"/>
      <c r="I334" s="28"/>
      <c r="J334" s="28"/>
    </row>
    <row r="335">
      <c r="A335" s="95"/>
      <c r="H335" s="28"/>
      <c r="I335" s="28"/>
      <c r="J335" s="28"/>
    </row>
    <row r="336">
      <c r="A336" s="95"/>
      <c r="H336" s="28"/>
      <c r="I336" s="28"/>
      <c r="J336" s="28"/>
    </row>
    <row r="337">
      <c r="A337" s="95"/>
      <c r="H337" s="28"/>
      <c r="I337" s="28"/>
      <c r="J337" s="28"/>
    </row>
    <row r="338">
      <c r="A338" s="95"/>
      <c r="H338" s="28"/>
      <c r="I338" s="28"/>
      <c r="J338" s="28"/>
    </row>
    <row r="339">
      <c r="A339" s="95"/>
      <c r="H339" s="28"/>
      <c r="I339" s="28"/>
      <c r="J339" s="28"/>
    </row>
    <row r="340">
      <c r="A340" s="95"/>
      <c r="H340" s="28"/>
      <c r="I340" s="28"/>
      <c r="J340" s="28"/>
    </row>
    <row r="341">
      <c r="A341" s="95"/>
      <c r="H341" s="28"/>
      <c r="I341" s="28"/>
      <c r="J341" s="28"/>
    </row>
    <row r="342">
      <c r="A342" s="95"/>
      <c r="H342" s="28"/>
      <c r="I342" s="28"/>
      <c r="J342" s="28"/>
    </row>
    <row r="343">
      <c r="A343" s="95"/>
      <c r="H343" s="28"/>
      <c r="I343" s="28"/>
      <c r="J343" s="28"/>
    </row>
    <row r="344">
      <c r="A344" s="95"/>
      <c r="H344" s="28"/>
      <c r="I344" s="28"/>
      <c r="J344" s="28"/>
    </row>
    <row r="345">
      <c r="A345" s="95"/>
      <c r="H345" s="28"/>
      <c r="I345" s="28"/>
      <c r="J345" s="28"/>
    </row>
    <row r="346">
      <c r="A346" s="95"/>
      <c r="H346" s="28"/>
      <c r="I346" s="28"/>
      <c r="J346" s="28"/>
    </row>
    <row r="347">
      <c r="A347" s="95"/>
      <c r="H347" s="28"/>
      <c r="I347" s="28"/>
      <c r="J347" s="28"/>
    </row>
    <row r="348">
      <c r="A348" s="95"/>
      <c r="H348" s="28"/>
      <c r="I348" s="28"/>
      <c r="J348" s="28"/>
    </row>
    <row r="349">
      <c r="A349" s="95"/>
      <c r="H349" s="28"/>
      <c r="I349" s="28"/>
      <c r="J349" s="28"/>
    </row>
    <row r="350">
      <c r="A350" s="95"/>
      <c r="H350" s="28"/>
      <c r="I350" s="28"/>
      <c r="J350" s="28"/>
    </row>
    <row r="351">
      <c r="A351" s="95"/>
      <c r="H351" s="28"/>
      <c r="I351" s="28"/>
      <c r="J351" s="28"/>
    </row>
    <row r="352">
      <c r="A352" s="95"/>
      <c r="H352" s="28"/>
      <c r="I352" s="28"/>
      <c r="J352" s="28"/>
    </row>
    <row r="353">
      <c r="A353" s="95"/>
      <c r="H353" s="28"/>
      <c r="I353" s="28"/>
      <c r="J353" s="28"/>
    </row>
    <row r="354">
      <c r="A354" s="95"/>
      <c r="H354" s="28"/>
      <c r="I354" s="28"/>
      <c r="J354" s="28"/>
    </row>
    <row r="355">
      <c r="A355" s="95"/>
      <c r="H355" s="28"/>
      <c r="I355" s="28"/>
      <c r="J355" s="28"/>
    </row>
    <row r="356">
      <c r="A356" s="95"/>
      <c r="H356" s="28"/>
      <c r="I356" s="28"/>
      <c r="J356" s="28"/>
    </row>
    <row r="357">
      <c r="A357" s="95"/>
      <c r="H357" s="28"/>
      <c r="I357" s="28"/>
      <c r="J357" s="28"/>
    </row>
    <row r="358">
      <c r="A358" s="95"/>
      <c r="H358" s="28"/>
      <c r="I358" s="28"/>
      <c r="J358" s="28"/>
    </row>
    <row r="359">
      <c r="A359" s="95"/>
      <c r="H359" s="28"/>
      <c r="I359" s="28"/>
      <c r="J359" s="28"/>
    </row>
    <row r="360">
      <c r="A360" s="95"/>
      <c r="H360" s="28"/>
      <c r="I360" s="28"/>
      <c r="J360" s="28"/>
    </row>
    <row r="361">
      <c r="A361" s="95"/>
      <c r="H361" s="28"/>
      <c r="I361" s="28"/>
      <c r="J361" s="28"/>
    </row>
    <row r="362">
      <c r="A362" s="95"/>
      <c r="H362" s="28"/>
      <c r="I362" s="28"/>
      <c r="J362" s="28"/>
    </row>
    <row r="363">
      <c r="A363" s="95"/>
      <c r="H363" s="28"/>
      <c r="I363" s="28"/>
      <c r="J363" s="28"/>
    </row>
    <row r="364">
      <c r="A364" s="95"/>
      <c r="H364" s="28"/>
      <c r="I364" s="28"/>
      <c r="J364" s="28"/>
    </row>
    <row r="365">
      <c r="A365" s="95"/>
      <c r="H365" s="28"/>
      <c r="I365" s="28"/>
      <c r="J365" s="28"/>
    </row>
    <row r="366">
      <c r="A366" s="95"/>
      <c r="H366" s="28"/>
      <c r="I366" s="28"/>
      <c r="J366" s="28"/>
    </row>
    <row r="367">
      <c r="A367" s="95"/>
      <c r="H367" s="28"/>
      <c r="I367" s="28"/>
      <c r="J367" s="28"/>
    </row>
    <row r="368">
      <c r="A368" s="95"/>
      <c r="H368" s="28"/>
      <c r="I368" s="28"/>
      <c r="J368" s="28"/>
    </row>
    <row r="369">
      <c r="A369" s="95"/>
      <c r="H369" s="28"/>
      <c r="I369" s="28"/>
      <c r="J369" s="28"/>
    </row>
    <row r="370">
      <c r="A370" s="95"/>
      <c r="H370" s="28"/>
      <c r="I370" s="28"/>
      <c r="J370" s="28"/>
    </row>
    <row r="371">
      <c r="A371" s="95"/>
      <c r="H371" s="28"/>
      <c r="I371" s="28"/>
      <c r="J371" s="28"/>
    </row>
    <row r="372">
      <c r="A372" s="95"/>
      <c r="H372" s="28"/>
      <c r="I372" s="28"/>
      <c r="J372" s="28"/>
    </row>
    <row r="373">
      <c r="A373" s="95"/>
      <c r="H373" s="28"/>
      <c r="I373" s="28"/>
      <c r="J373" s="28"/>
    </row>
    <row r="374">
      <c r="A374" s="95"/>
      <c r="H374" s="28"/>
      <c r="I374" s="28"/>
      <c r="J374" s="28"/>
    </row>
    <row r="375">
      <c r="A375" s="95"/>
      <c r="H375" s="28"/>
      <c r="I375" s="28"/>
      <c r="J375" s="28"/>
    </row>
    <row r="376">
      <c r="A376" s="95"/>
      <c r="H376" s="28"/>
      <c r="I376" s="28"/>
      <c r="J376" s="28"/>
    </row>
    <row r="377">
      <c r="A377" s="95"/>
      <c r="H377" s="28"/>
      <c r="I377" s="28"/>
      <c r="J377" s="28"/>
    </row>
    <row r="378">
      <c r="A378" s="95"/>
      <c r="H378" s="28"/>
      <c r="I378" s="28"/>
      <c r="J378" s="28"/>
    </row>
    <row r="379">
      <c r="A379" s="95"/>
      <c r="H379" s="28"/>
      <c r="I379" s="28"/>
      <c r="J379" s="28"/>
    </row>
    <row r="380">
      <c r="A380" s="95"/>
      <c r="H380" s="28"/>
      <c r="I380" s="28"/>
      <c r="J380" s="28"/>
    </row>
    <row r="381">
      <c r="A381" s="95"/>
      <c r="H381" s="28"/>
      <c r="I381" s="28"/>
      <c r="J381" s="28"/>
    </row>
    <row r="382">
      <c r="A382" s="95"/>
      <c r="H382" s="28"/>
      <c r="I382" s="28"/>
      <c r="J382" s="28"/>
    </row>
    <row r="383">
      <c r="A383" s="95"/>
      <c r="H383" s="28"/>
      <c r="I383" s="28"/>
      <c r="J383" s="28"/>
    </row>
    <row r="384">
      <c r="A384" s="95"/>
      <c r="H384" s="28"/>
      <c r="I384" s="28"/>
      <c r="J384" s="28"/>
    </row>
    <row r="385">
      <c r="A385" s="95"/>
      <c r="H385" s="28"/>
      <c r="I385" s="28"/>
      <c r="J385" s="28"/>
    </row>
    <row r="386">
      <c r="A386" s="95"/>
      <c r="H386" s="28"/>
      <c r="I386" s="28"/>
      <c r="J386" s="28"/>
    </row>
    <row r="387">
      <c r="A387" s="95"/>
      <c r="H387" s="28"/>
      <c r="I387" s="28"/>
      <c r="J387" s="28"/>
    </row>
    <row r="388">
      <c r="A388" s="95"/>
      <c r="H388" s="28"/>
      <c r="I388" s="28"/>
      <c r="J388" s="28"/>
    </row>
    <row r="389">
      <c r="A389" s="95"/>
      <c r="H389" s="28"/>
      <c r="I389" s="28"/>
      <c r="J389" s="28"/>
    </row>
    <row r="390">
      <c r="A390" s="95"/>
      <c r="H390" s="28"/>
      <c r="I390" s="28"/>
      <c r="J390" s="28"/>
    </row>
    <row r="391">
      <c r="A391" s="95"/>
      <c r="H391" s="28"/>
      <c r="I391" s="28"/>
      <c r="J391" s="28"/>
    </row>
    <row r="392">
      <c r="A392" s="95"/>
      <c r="H392" s="28"/>
      <c r="I392" s="28"/>
      <c r="J392" s="28"/>
    </row>
    <row r="393">
      <c r="A393" s="95"/>
      <c r="H393" s="28"/>
      <c r="I393" s="28"/>
      <c r="J393" s="28"/>
    </row>
    <row r="394">
      <c r="A394" s="95"/>
      <c r="H394" s="28"/>
      <c r="I394" s="28"/>
      <c r="J394" s="28"/>
    </row>
    <row r="395">
      <c r="A395" s="95"/>
      <c r="H395" s="28"/>
      <c r="I395" s="28"/>
      <c r="J395" s="28"/>
    </row>
    <row r="396">
      <c r="A396" s="95"/>
      <c r="H396" s="28"/>
      <c r="I396" s="28"/>
      <c r="J396" s="28"/>
    </row>
    <row r="397">
      <c r="A397" s="95"/>
      <c r="H397" s="28"/>
      <c r="I397" s="28"/>
      <c r="J397" s="28"/>
    </row>
    <row r="398">
      <c r="A398" s="95"/>
      <c r="H398" s="28"/>
      <c r="I398" s="28"/>
      <c r="J398" s="28"/>
    </row>
    <row r="399">
      <c r="A399" s="95"/>
      <c r="H399" s="28"/>
      <c r="I399" s="28"/>
      <c r="J399" s="28"/>
    </row>
    <row r="400">
      <c r="A400" s="95"/>
      <c r="H400" s="28"/>
      <c r="I400" s="28"/>
      <c r="J400" s="28"/>
    </row>
    <row r="401">
      <c r="A401" s="95"/>
      <c r="H401" s="28"/>
      <c r="I401" s="28"/>
      <c r="J401" s="28"/>
    </row>
    <row r="402">
      <c r="A402" s="95"/>
      <c r="H402" s="28"/>
      <c r="I402" s="28"/>
      <c r="J402" s="28"/>
    </row>
    <row r="403">
      <c r="A403" s="95"/>
      <c r="H403" s="28"/>
      <c r="I403" s="28"/>
      <c r="J403" s="28"/>
    </row>
    <row r="404">
      <c r="A404" s="95"/>
      <c r="H404" s="28"/>
      <c r="I404" s="28"/>
      <c r="J404" s="28"/>
    </row>
    <row r="405">
      <c r="A405" s="95"/>
      <c r="H405" s="28"/>
      <c r="I405" s="28"/>
      <c r="J405" s="28"/>
    </row>
    <row r="406">
      <c r="A406" s="95"/>
      <c r="H406" s="28"/>
      <c r="I406" s="28"/>
      <c r="J406" s="28"/>
    </row>
    <row r="407">
      <c r="A407" s="95"/>
      <c r="H407" s="28"/>
      <c r="I407" s="28"/>
      <c r="J407" s="28"/>
    </row>
    <row r="408">
      <c r="A408" s="95"/>
      <c r="H408" s="28"/>
      <c r="I408" s="28"/>
      <c r="J408" s="28"/>
    </row>
    <row r="409">
      <c r="A409" s="95"/>
      <c r="H409" s="28"/>
      <c r="I409" s="28"/>
      <c r="J409" s="28"/>
    </row>
    <row r="410">
      <c r="A410" s="95"/>
      <c r="H410" s="28"/>
      <c r="I410" s="28"/>
      <c r="J410" s="28"/>
    </row>
    <row r="411">
      <c r="A411" s="95"/>
      <c r="H411" s="28"/>
      <c r="I411" s="28"/>
      <c r="J411" s="28"/>
    </row>
    <row r="412">
      <c r="A412" s="95"/>
      <c r="H412" s="28"/>
      <c r="I412" s="28"/>
      <c r="J412" s="28"/>
    </row>
    <row r="413">
      <c r="A413" s="95"/>
      <c r="H413" s="28"/>
      <c r="I413" s="28"/>
      <c r="J413" s="28"/>
    </row>
    <row r="414">
      <c r="A414" s="95"/>
      <c r="H414" s="28"/>
      <c r="I414" s="28"/>
      <c r="J414" s="28"/>
    </row>
    <row r="415">
      <c r="A415" s="95"/>
      <c r="H415" s="28"/>
      <c r="I415" s="28"/>
      <c r="J415" s="28"/>
    </row>
    <row r="416">
      <c r="A416" s="95"/>
      <c r="H416" s="28"/>
      <c r="I416" s="28"/>
      <c r="J416" s="28"/>
    </row>
    <row r="417">
      <c r="A417" s="95"/>
      <c r="H417" s="28"/>
      <c r="I417" s="28"/>
      <c r="J417" s="28"/>
    </row>
    <row r="418">
      <c r="A418" s="95"/>
      <c r="H418" s="28"/>
      <c r="I418" s="28"/>
      <c r="J418" s="28"/>
    </row>
    <row r="419">
      <c r="A419" s="95"/>
      <c r="H419" s="28"/>
      <c r="I419" s="28"/>
      <c r="J419" s="28"/>
    </row>
    <row r="420">
      <c r="A420" s="95"/>
      <c r="H420" s="28"/>
      <c r="I420" s="28"/>
      <c r="J420" s="28"/>
    </row>
    <row r="421">
      <c r="A421" s="95"/>
      <c r="H421" s="28"/>
      <c r="I421" s="28"/>
      <c r="J421" s="28"/>
    </row>
    <row r="422">
      <c r="A422" s="95"/>
      <c r="H422" s="28"/>
      <c r="I422" s="28"/>
      <c r="J422" s="28"/>
    </row>
    <row r="423">
      <c r="A423" s="95"/>
      <c r="H423" s="28"/>
      <c r="I423" s="28"/>
      <c r="J423" s="28"/>
    </row>
    <row r="424">
      <c r="A424" s="95"/>
      <c r="H424" s="28"/>
      <c r="I424" s="28"/>
      <c r="J424" s="28"/>
    </row>
    <row r="425">
      <c r="A425" s="95"/>
      <c r="H425" s="28"/>
      <c r="I425" s="28"/>
      <c r="J425" s="28"/>
    </row>
    <row r="426">
      <c r="A426" s="95"/>
      <c r="H426" s="28"/>
      <c r="I426" s="28"/>
      <c r="J426" s="28"/>
    </row>
    <row r="427">
      <c r="A427" s="95"/>
      <c r="H427" s="28"/>
      <c r="I427" s="28"/>
      <c r="J427" s="28"/>
    </row>
    <row r="428">
      <c r="A428" s="95"/>
      <c r="H428" s="28"/>
      <c r="I428" s="28"/>
      <c r="J428" s="28"/>
    </row>
    <row r="429">
      <c r="A429" s="95"/>
      <c r="H429" s="28"/>
      <c r="I429" s="28"/>
      <c r="J429" s="28"/>
    </row>
    <row r="430">
      <c r="A430" s="95"/>
      <c r="H430" s="28"/>
      <c r="I430" s="28"/>
      <c r="J430" s="28"/>
    </row>
    <row r="431">
      <c r="A431" s="95"/>
      <c r="H431" s="28"/>
      <c r="I431" s="28"/>
      <c r="J431" s="28"/>
    </row>
    <row r="432">
      <c r="A432" s="95"/>
      <c r="H432" s="28"/>
      <c r="I432" s="28"/>
      <c r="J432" s="28"/>
    </row>
    <row r="433">
      <c r="A433" s="95"/>
      <c r="H433" s="28"/>
      <c r="I433" s="28"/>
      <c r="J433" s="28"/>
    </row>
    <row r="434">
      <c r="A434" s="95"/>
      <c r="H434" s="28"/>
      <c r="I434" s="28"/>
      <c r="J434" s="28"/>
    </row>
    <row r="435">
      <c r="A435" s="95"/>
      <c r="H435" s="28"/>
      <c r="I435" s="28"/>
      <c r="J435" s="28"/>
    </row>
    <row r="436">
      <c r="A436" s="95"/>
      <c r="H436" s="28"/>
      <c r="I436" s="28"/>
      <c r="J436" s="28"/>
    </row>
    <row r="437">
      <c r="A437" s="95"/>
      <c r="H437" s="28"/>
      <c r="I437" s="28"/>
      <c r="J437" s="28"/>
    </row>
    <row r="438">
      <c r="A438" s="95"/>
      <c r="H438" s="28"/>
      <c r="I438" s="28"/>
      <c r="J438" s="28"/>
    </row>
    <row r="439">
      <c r="A439" s="95"/>
      <c r="H439" s="28"/>
      <c r="I439" s="28"/>
      <c r="J439" s="28"/>
    </row>
    <row r="440">
      <c r="A440" s="95"/>
      <c r="H440" s="28"/>
      <c r="I440" s="28"/>
      <c r="J440" s="28"/>
    </row>
    <row r="441">
      <c r="A441" s="95"/>
      <c r="H441" s="28"/>
      <c r="I441" s="28"/>
      <c r="J441" s="28"/>
    </row>
    <row r="442">
      <c r="A442" s="95"/>
      <c r="H442" s="28"/>
      <c r="I442" s="28"/>
      <c r="J442" s="28"/>
    </row>
    <row r="443">
      <c r="A443" s="95"/>
      <c r="H443" s="28"/>
      <c r="I443" s="28"/>
      <c r="J443" s="28"/>
    </row>
    <row r="444">
      <c r="A444" s="95"/>
      <c r="H444" s="28"/>
      <c r="I444" s="28"/>
      <c r="J444" s="28"/>
    </row>
    <row r="445">
      <c r="A445" s="95"/>
      <c r="H445" s="28"/>
      <c r="I445" s="28"/>
      <c r="J445" s="28"/>
    </row>
    <row r="446">
      <c r="A446" s="95"/>
      <c r="H446" s="28"/>
      <c r="I446" s="28"/>
      <c r="J446" s="28"/>
    </row>
    <row r="447">
      <c r="A447" s="95"/>
      <c r="H447" s="28"/>
      <c r="I447" s="28"/>
      <c r="J447" s="28"/>
    </row>
    <row r="448">
      <c r="A448" s="95"/>
      <c r="H448" s="28"/>
      <c r="I448" s="28"/>
      <c r="J448" s="28"/>
    </row>
    <row r="449">
      <c r="A449" s="95"/>
      <c r="H449" s="28"/>
      <c r="I449" s="28"/>
      <c r="J449" s="28"/>
    </row>
    <row r="450">
      <c r="A450" s="95"/>
      <c r="H450" s="28"/>
      <c r="I450" s="28"/>
      <c r="J450" s="28"/>
    </row>
    <row r="451">
      <c r="A451" s="95"/>
      <c r="H451" s="28"/>
      <c r="I451" s="28"/>
      <c r="J451" s="28"/>
    </row>
    <row r="452">
      <c r="A452" s="95"/>
      <c r="H452" s="28"/>
      <c r="I452" s="28"/>
      <c r="J452" s="28"/>
    </row>
    <row r="453">
      <c r="A453" s="95"/>
      <c r="H453" s="28"/>
      <c r="I453" s="28"/>
      <c r="J453" s="28"/>
    </row>
    <row r="454">
      <c r="A454" s="95"/>
      <c r="H454" s="28"/>
      <c r="I454" s="28"/>
      <c r="J454" s="28"/>
    </row>
    <row r="455">
      <c r="A455" s="95"/>
      <c r="H455" s="28"/>
      <c r="I455" s="28"/>
      <c r="J455" s="28"/>
    </row>
    <row r="456">
      <c r="A456" s="95"/>
      <c r="H456" s="28"/>
      <c r="I456" s="28"/>
      <c r="J456" s="28"/>
    </row>
    <row r="457">
      <c r="A457" s="95"/>
      <c r="H457" s="28"/>
      <c r="I457" s="28"/>
      <c r="J457" s="28"/>
    </row>
    <row r="458">
      <c r="A458" s="95"/>
      <c r="H458" s="28"/>
      <c r="I458" s="28"/>
      <c r="J458" s="28"/>
    </row>
    <row r="459">
      <c r="A459" s="95"/>
      <c r="H459" s="28"/>
      <c r="I459" s="28"/>
      <c r="J459" s="28"/>
    </row>
    <row r="460">
      <c r="A460" s="95"/>
      <c r="H460" s="28"/>
      <c r="I460" s="28"/>
      <c r="J460" s="28"/>
    </row>
    <row r="461">
      <c r="A461" s="95"/>
      <c r="H461" s="28"/>
      <c r="I461" s="28"/>
      <c r="J461" s="28"/>
    </row>
    <row r="462">
      <c r="A462" s="95"/>
      <c r="H462" s="28"/>
      <c r="I462" s="28"/>
      <c r="J462" s="28"/>
    </row>
    <row r="463">
      <c r="A463" s="95"/>
      <c r="H463" s="28"/>
      <c r="I463" s="28"/>
      <c r="J463" s="28"/>
    </row>
    <row r="464">
      <c r="A464" s="95"/>
      <c r="H464" s="28"/>
      <c r="I464" s="28"/>
      <c r="J464" s="28"/>
    </row>
    <row r="465">
      <c r="A465" s="95"/>
      <c r="H465" s="28"/>
      <c r="I465" s="28"/>
      <c r="J465" s="28"/>
    </row>
    <row r="466">
      <c r="A466" s="95"/>
      <c r="H466" s="28"/>
      <c r="I466" s="28"/>
      <c r="J466" s="28"/>
    </row>
    <row r="467">
      <c r="A467" s="95"/>
      <c r="H467" s="28"/>
      <c r="I467" s="28"/>
      <c r="J467" s="28"/>
    </row>
    <row r="468">
      <c r="A468" s="95"/>
      <c r="H468" s="28"/>
      <c r="I468" s="28"/>
      <c r="J468" s="28"/>
    </row>
    <row r="469">
      <c r="A469" s="95"/>
      <c r="H469" s="28"/>
      <c r="I469" s="28"/>
      <c r="J469" s="28"/>
    </row>
    <row r="470">
      <c r="A470" s="95"/>
      <c r="H470" s="28"/>
      <c r="I470" s="28"/>
      <c r="J470" s="28"/>
    </row>
    <row r="471">
      <c r="A471" s="95"/>
      <c r="H471" s="28"/>
      <c r="I471" s="28"/>
      <c r="J471" s="28"/>
    </row>
    <row r="472">
      <c r="A472" s="95"/>
      <c r="H472" s="28"/>
      <c r="I472" s="28"/>
      <c r="J472" s="28"/>
    </row>
    <row r="473">
      <c r="A473" s="95"/>
      <c r="H473" s="28"/>
      <c r="I473" s="28"/>
      <c r="J473" s="28"/>
    </row>
    <row r="474">
      <c r="A474" s="95"/>
      <c r="H474" s="28"/>
      <c r="I474" s="28"/>
      <c r="J474" s="28"/>
    </row>
    <row r="475">
      <c r="A475" s="95"/>
      <c r="H475" s="28"/>
      <c r="I475" s="28"/>
      <c r="J475" s="28"/>
    </row>
    <row r="476">
      <c r="A476" s="95"/>
      <c r="H476" s="28"/>
      <c r="I476" s="28"/>
      <c r="J476" s="28"/>
    </row>
    <row r="477">
      <c r="A477" s="95"/>
      <c r="H477" s="28"/>
      <c r="I477" s="28"/>
      <c r="J477" s="28"/>
    </row>
    <row r="478">
      <c r="A478" s="95"/>
      <c r="H478" s="28"/>
      <c r="I478" s="28"/>
      <c r="J478" s="28"/>
    </row>
    <row r="479">
      <c r="A479" s="95"/>
      <c r="H479" s="28"/>
      <c r="I479" s="28"/>
      <c r="J479" s="28"/>
    </row>
    <row r="480">
      <c r="A480" s="95"/>
      <c r="H480" s="28"/>
      <c r="I480" s="28"/>
      <c r="J480" s="28"/>
    </row>
    <row r="481">
      <c r="A481" s="95"/>
      <c r="H481" s="28"/>
      <c r="I481" s="28"/>
      <c r="J481" s="28"/>
    </row>
    <row r="482">
      <c r="A482" s="95"/>
      <c r="H482" s="28"/>
      <c r="I482" s="28"/>
      <c r="J482" s="28"/>
    </row>
    <row r="483">
      <c r="A483" s="95"/>
      <c r="H483" s="28"/>
      <c r="I483" s="28"/>
      <c r="J483" s="28"/>
    </row>
    <row r="484">
      <c r="A484" s="95"/>
      <c r="H484" s="28"/>
      <c r="I484" s="28"/>
      <c r="J484" s="28"/>
    </row>
    <row r="485">
      <c r="A485" s="95"/>
      <c r="H485" s="28"/>
      <c r="I485" s="28"/>
      <c r="J485" s="28"/>
    </row>
    <row r="486">
      <c r="A486" s="95"/>
      <c r="H486" s="28"/>
      <c r="I486" s="28"/>
      <c r="J486" s="28"/>
    </row>
    <row r="487">
      <c r="A487" s="95"/>
      <c r="H487" s="28"/>
      <c r="I487" s="28"/>
      <c r="J487" s="28"/>
    </row>
    <row r="488">
      <c r="A488" s="95"/>
      <c r="H488" s="28"/>
      <c r="I488" s="28"/>
      <c r="J488" s="28"/>
    </row>
    <row r="489">
      <c r="A489" s="95"/>
      <c r="H489" s="28"/>
      <c r="I489" s="28"/>
      <c r="J489" s="28"/>
    </row>
    <row r="490">
      <c r="A490" s="95"/>
      <c r="H490" s="28"/>
      <c r="I490" s="28"/>
      <c r="J490" s="28"/>
    </row>
    <row r="491">
      <c r="A491" s="95"/>
      <c r="H491" s="28"/>
      <c r="I491" s="28"/>
      <c r="J491" s="28"/>
    </row>
    <row r="492">
      <c r="A492" s="95"/>
      <c r="H492" s="28"/>
      <c r="I492" s="28"/>
      <c r="J492" s="28"/>
    </row>
    <row r="493">
      <c r="A493" s="95"/>
      <c r="H493" s="28"/>
      <c r="I493" s="28"/>
      <c r="J493" s="28"/>
    </row>
    <row r="494">
      <c r="A494" s="95"/>
      <c r="H494" s="28"/>
      <c r="I494" s="28"/>
      <c r="J494" s="28"/>
    </row>
    <row r="495">
      <c r="A495" s="95"/>
      <c r="H495" s="28"/>
      <c r="I495" s="28"/>
      <c r="J495" s="28"/>
    </row>
    <row r="496">
      <c r="A496" s="95"/>
      <c r="H496" s="28"/>
      <c r="I496" s="28"/>
      <c r="J496" s="28"/>
    </row>
    <row r="497">
      <c r="A497" s="95"/>
      <c r="H497" s="28"/>
      <c r="I497" s="28"/>
      <c r="J497" s="28"/>
    </row>
    <row r="498">
      <c r="A498" s="95"/>
      <c r="H498" s="28"/>
      <c r="I498" s="28"/>
      <c r="J498" s="28"/>
    </row>
    <row r="499">
      <c r="A499" s="95"/>
      <c r="H499" s="28"/>
      <c r="I499" s="28"/>
      <c r="J499" s="28"/>
    </row>
    <row r="500">
      <c r="A500" s="95"/>
      <c r="H500" s="28"/>
      <c r="I500" s="28"/>
      <c r="J500" s="28"/>
    </row>
    <row r="501">
      <c r="A501" s="95"/>
      <c r="H501" s="28"/>
      <c r="I501" s="28"/>
      <c r="J501" s="28"/>
    </row>
    <row r="502">
      <c r="A502" s="95"/>
      <c r="H502" s="28"/>
      <c r="I502" s="28"/>
      <c r="J502" s="28"/>
    </row>
    <row r="503">
      <c r="A503" s="95"/>
      <c r="H503" s="28"/>
      <c r="I503" s="28"/>
      <c r="J503" s="28"/>
    </row>
    <row r="504">
      <c r="A504" s="95"/>
      <c r="H504" s="28"/>
      <c r="I504" s="28"/>
      <c r="J504" s="28"/>
    </row>
    <row r="505">
      <c r="A505" s="95"/>
      <c r="H505" s="28"/>
      <c r="I505" s="28"/>
      <c r="J505" s="28"/>
    </row>
    <row r="506">
      <c r="A506" s="95"/>
      <c r="H506" s="28"/>
      <c r="I506" s="28"/>
      <c r="J506" s="28"/>
    </row>
    <row r="507">
      <c r="A507" s="95"/>
      <c r="H507" s="28"/>
      <c r="I507" s="28"/>
      <c r="J507" s="28"/>
    </row>
    <row r="508">
      <c r="A508" s="95"/>
      <c r="H508" s="28"/>
      <c r="I508" s="28"/>
      <c r="J508" s="28"/>
    </row>
    <row r="509">
      <c r="A509" s="95"/>
      <c r="H509" s="28"/>
      <c r="I509" s="28"/>
      <c r="J509" s="28"/>
    </row>
    <row r="510">
      <c r="A510" s="95"/>
      <c r="H510" s="28"/>
      <c r="I510" s="28"/>
      <c r="J510" s="28"/>
    </row>
    <row r="511">
      <c r="A511" s="95"/>
      <c r="H511" s="28"/>
      <c r="I511" s="28"/>
      <c r="J511" s="28"/>
    </row>
    <row r="512">
      <c r="A512" s="95"/>
      <c r="H512" s="28"/>
      <c r="I512" s="28"/>
      <c r="J512" s="28"/>
    </row>
    <row r="513">
      <c r="A513" s="95"/>
      <c r="H513" s="28"/>
      <c r="I513" s="28"/>
      <c r="J513" s="28"/>
    </row>
    <row r="514">
      <c r="A514" s="95"/>
      <c r="H514" s="28"/>
      <c r="I514" s="28"/>
      <c r="J514" s="28"/>
    </row>
    <row r="515">
      <c r="A515" s="95"/>
      <c r="H515" s="28"/>
      <c r="I515" s="28"/>
      <c r="J515" s="28"/>
    </row>
    <row r="516">
      <c r="A516" s="95"/>
      <c r="H516" s="28"/>
      <c r="I516" s="28"/>
      <c r="J516" s="28"/>
    </row>
    <row r="517">
      <c r="A517" s="95"/>
      <c r="H517" s="28"/>
      <c r="I517" s="28"/>
      <c r="J517" s="28"/>
    </row>
    <row r="518">
      <c r="A518" s="95"/>
      <c r="H518" s="28"/>
      <c r="I518" s="28"/>
      <c r="J518" s="28"/>
    </row>
    <row r="519">
      <c r="A519" s="95"/>
      <c r="H519" s="28"/>
      <c r="I519" s="28"/>
      <c r="J519" s="28"/>
    </row>
    <row r="520">
      <c r="A520" s="95"/>
      <c r="H520" s="28"/>
      <c r="I520" s="28"/>
      <c r="J520" s="28"/>
    </row>
    <row r="521">
      <c r="A521" s="95"/>
      <c r="H521" s="28"/>
      <c r="I521" s="28"/>
      <c r="J521" s="28"/>
    </row>
    <row r="522">
      <c r="A522" s="95"/>
      <c r="H522" s="28"/>
      <c r="I522" s="28"/>
      <c r="J522" s="28"/>
    </row>
    <row r="523">
      <c r="A523" s="95"/>
      <c r="H523" s="28"/>
      <c r="I523" s="28"/>
      <c r="J523" s="28"/>
    </row>
    <row r="524">
      <c r="A524" s="95"/>
      <c r="H524" s="28"/>
      <c r="I524" s="28"/>
      <c r="J524" s="28"/>
    </row>
    <row r="525">
      <c r="A525" s="95"/>
      <c r="H525" s="28"/>
      <c r="I525" s="28"/>
      <c r="J525" s="28"/>
    </row>
    <row r="526">
      <c r="A526" s="95"/>
      <c r="H526" s="28"/>
      <c r="I526" s="28"/>
      <c r="J526" s="28"/>
    </row>
    <row r="527">
      <c r="A527" s="95"/>
      <c r="H527" s="28"/>
      <c r="I527" s="28"/>
      <c r="J527" s="28"/>
    </row>
    <row r="528">
      <c r="A528" s="95"/>
      <c r="H528" s="28"/>
      <c r="I528" s="28"/>
      <c r="J528" s="28"/>
    </row>
    <row r="529">
      <c r="A529" s="95"/>
      <c r="H529" s="28"/>
      <c r="I529" s="28"/>
      <c r="J529" s="28"/>
    </row>
    <row r="530">
      <c r="A530" s="95"/>
      <c r="H530" s="28"/>
      <c r="I530" s="28"/>
      <c r="J530" s="28"/>
    </row>
    <row r="531">
      <c r="A531" s="95"/>
      <c r="H531" s="28"/>
      <c r="I531" s="28"/>
      <c r="J531" s="28"/>
    </row>
    <row r="532">
      <c r="A532" s="95"/>
      <c r="H532" s="28"/>
      <c r="I532" s="28"/>
      <c r="J532" s="28"/>
    </row>
    <row r="533">
      <c r="A533" s="95"/>
      <c r="H533" s="28"/>
      <c r="I533" s="28"/>
      <c r="J533" s="28"/>
    </row>
    <row r="534">
      <c r="A534" s="95"/>
      <c r="H534" s="28"/>
      <c r="I534" s="28"/>
      <c r="J534" s="28"/>
    </row>
    <row r="535">
      <c r="A535" s="95"/>
      <c r="H535" s="28"/>
      <c r="I535" s="28"/>
      <c r="J535" s="28"/>
    </row>
    <row r="536">
      <c r="A536" s="95"/>
      <c r="H536" s="28"/>
      <c r="I536" s="28"/>
      <c r="J536" s="28"/>
    </row>
    <row r="537">
      <c r="A537" s="95"/>
      <c r="H537" s="28"/>
      <c r="I537" s="28"/>
      <c r="J537" s="28"/>
    </row>
    <row r="538">
      <c r="A538" s="95"/>
      <c r="H538" s="28"/>
      <c r="I538" s="28"/>
      <c r="J538" s="28"/>
    </row>
    <row r="539">
      <c r="A539" s="95"/>
      <c r="H539" s="28"/>
      <c r="I539" s="28"/>
      <c r="J539" s="28"/>
    </row>
    <row r="540">
      <c r="A540" s="95"/>
      <c r="H540" s="28"/>
      <c r="I540" s="28"/>
      <c r="J540" s="28"/>
    </row>
    <row r="541">
      <c r="A541" s="95"/>
      <c r="H541" s="28"/>
      <c r="I541" s="28"/>
      <c r="J541" s="28"/>
    </row>
    <row r="542">
      <c r="A542" s="95"/>
      <c r="H542" s="28"/>
      <c r="I542" s="28"/>
      <c r="J542" s="28"/>
    </row>
    <row r="543">
      <c r="A543" s="95"/>
      <c r="H543" s="28"/>
      <c r="I543" s="28"/>
      <c r="J543" s="28"/>
    </row>
    <row r="544">
      <c r="A544" s="95"/>
      <c r="H544" s="28"/>
      <c r="I544" s="28"/>
      <c r="J544" s="28"/>
    </row>
    <row r="545">
      <c r="A545" s="95"/>
      <c r="H545" s="28"/>
      <c r="I545" s="28"/>
      <c r="J545" s="28"/>
    </row>
    <row r="546">
      <c r="A546" s="95"/>
      <c r="H546" s="28"/>
      <c r="I546" s="28"/>
      <c r="J546" s="28"/>
    </row>
    <row r="547">
      <c r="A547" s="95"/>
      <c r="H547" s="28"/>
      <c r="I547" s="28"/>
      <c r="J547" s="28"/>
    </row>
    <row r="548">
      <c r="A548" s="95"/>
      <c r="H548" s="28"/>
      <c r="I548" s="28"/>
      <c r="J548" s="28"/>
    </row>
    <row r="549">
      <c r="A549" s="95"/>
      <c r="H549" s="28"/>
      <c r="I549" s="28"/>
      <c r="J549" s="28"/>
    </row>
    <row r="550">
      <c r="A550" s="95"/>
      <c r="H550" s="28"/>
      <c r="I550" s="28"/>
      <c r="J550" s="28"/>
    </row>
    <row r="551">
      <c r="A551" s="95"/>
      <c r="H551" s="28"/>
      <c r="I551" s="28"/>
      <c r="J551" s="28"/>
    </row>
    <row r="552">
      <c r="A552" s="95"/>
      <c r="H552" s="28"/>
      <c r="I552" s="28"/>
      <c r="J552" s="28"/>
    </row>
    <row r="553">
      <c r="A553" s="95"/>
      <c r="H553" s="28"/>
      <c r="I553" s="28"/>
      <c r="J553" s="28"/>
    </row>
    <row r="554">
      <c r="A554" s="95"/>
      <c r="H554" s="28"/>
      <c r="I554" s="28"/>
      <c r="J554" s="28"/>
    </row>
    <row r="555">
      <c r="A555" s="95"/>
      <c r="H555" s="28"/>
      <c r="I555" s="28"/>
      <c r="J555" s="28"/>
    </row>
    <row r="556">
      <c r="A556" s="95"/>
      <c r="H556" s="28"/>
      <c r="I556" s="28"/>
      <c r="J556" s="28"/>
    </row>
    <row r="557">
      <c r="A557" s="95"/>
      <c r="H557" s="28"/>
      <c r="I557" s="28"/>
      <c r="J557" s="28"/>
    </row>
    <row r="558">
      <c r="A558" s="95"/>
      <c r="H558" s="28"/>
      <c r="I558" s="28"/>
      <c r="J558" s="28"/>
    </row>
    <row r="559">
      <c r="A559" s="95"/>
      <c r="H559" s="28"/>
      <c r="I559" s="28"/>
      <c r="J559" s="28"/>
    </row>
    <row r="560">
      <c r="A560" s="95"/>
      <c r="H560" s="28"/>
      <c r="I560" s="28"/>
      <c r="J560" s="28"/>
    </row>
    <row r="561">
      <c r="A561" s="95"/>
      <c r="H561" s="28"/>
      <c r="I561" s="28"/>
      <c r="J561" s="28"/>
    </row>
    <row r="562">
      <c r="A562" s="95"/>
      <c r="H562" s="28"/>
      <c r="I562" s="28"/>
      <c r="J562" s="28"/>
    </row>
    <row r="563">
      <c r="A563" s="95"/>
      <c r="H563" s="28"/>
      <c r="I563" s="28"/>
      <c r="J563" s="28"/>
    </row>
    <row r="564">
      <c r="A564" s="95"/>
      <c r="H564" s="28"/>
      <c r="I564" s="28"/>
      <c r="J564" s="28"/>
    </row>
    <row r="565">
      <c r="A565" s="95"/>
      <c r="H565" s="28"/>
      <c r="I565" s="28"/>
      <c r="J565" s="28"/>
    </row>
    <row r="566">
      <c r="A566" s="95"/>
      <c r="H566" s="28"/>
      <c r="I566" s="28"/>
      <c r="J566" s="28"/>
    </row>
    <row r="567">
      <c r="A567" s="95"/>
      <c r="H567" s="28"/>
      <c r="I567" s="28"/>
      <c r="J567" s="28"/>
    </row>
    <row r="568">
      <c r="A568" s="95"/>
      <c r="H568" s="28"/>
      <c r="I568" s="28"/>
      <c r="J568" s="28"/>
    </row>
    <row r="569">
      <c r="A569" s="95"/>
      <c r="H569" s="28"/>
      <c r="I569" s="28"/>
      <c r="J569" s="28"/>
    </row>
    <row r="570">
      <c r="A570" s="95"/>
      <c r="H570" s="28"/>
      <c r="I570" s="28"/>
      <c r="J570" s="28"/>
    </row>
    <row r="571">
      <c r="A571" s="95"/>
      <c r="H571" s="28"/>
      <c r="I571" s="28"/>
      <c r="J571" s="28"/>
    </row>
    <row r="572">
      <c r="A572" s="95"/>
      <c r="H572" s="28"/>
      <c r="I572" s="28"/>
      <c r="J572" s="28"/>
    </row>
    <row r="573">
      <c r="A573" s="95"/>
      <c r="H573" s="28"/>
      <c r="I573" s="28"/>
      <c r="J573" s="28"/>
    </row>
    <row r="574">
      <c r="A574" s="95"/>
      <c r="H574" s="28"/>
      <c r="I574" s="28"/>
      <c r="J574" s="28"/>
    </row>
    <row r="575">
      <c r="A575" s="95"/>
      <c r="H575" s="28"/>
      <c r="I575" s="28"/>
      <c r="J575" s="28"/>
    </row>
    <row r="576">
      <c r="A576" s="95"/>
      <c r="H576" s="28"/>
      <c r="I576" s="28"/>
      <c r="J576" s="28"/>
    </row>
    <row r="577">
      <c r="A577" s="95"/>
      <c r="H577" s="28"/>
      <c r="I577" s="28"/>
      <c r="J577" s="28"/>
    </row>
    <row r="578">
      <c r="A578" s="95"/>
      <c r="H578" s="28"/>
      <c r="I578" s="28"/>
      <c r="J578" s="28"/>
    </row>
    <row r="579">
      <c r="A579" s="95"/>
      <c r="H579" s="28"/>
      <c r="I579" s="28"/>
      <c r="J579" s="28"/>
    </row>
    <row r="580">
      <c r="A580" s="95"/>
      <c r="H580" s="28"/>
      <c r="I580" s="28"/>
      <c r="J580" s="28"/>
    </row>
    <row r="581">
      <c r="A581" s="95"/>
      <c r="H581" s="28"/>
      <c r="I581" s="28"/>
      <c r="J581" s="28"/>
    </row>
    <row r="582">
      <c r="A582" s="95"/>
      <c r="H582" s="28"/>
      <c r="I582" s="28"/>
      <c r="J582" s="28"/>
    </row>
    <row r="583">
      <c r="A583" s="95"/>
      <c r="H583" s="28"/>
      <c r="I583" s="28"/>
      <c r="J583" s="28"/>
    </row>
    <row r="584">
      <c r="A584" s="95"/>
      <c r="H584" s="28"/>
      <c r="I584" s="28"/>
      <c r="J584" s="28"/>
    </row>
    <row r="585">
      <c r="A585" s="95"/>
      <c r="H585" s="28"/>
      <c r="I585" s="28"/>
      <c r="J585" s="28"/>
    </row>
    <row r="586">
      <c r="A586" s="95"/>
      <c r="H586" s="28"/>
      <c r="I586" s="28"/>
      <c r="J586" s="28"/>
    </row>
    <row r="587">
      <c r="A587" s="95"/>
      <c r="H587" s="28"/>
      <c r="I587" s="28"/>
      <c r="J587" s="28"/>
    </row>
    <row r="588">
      <c r="A588" s="95"/>
      <c r="H588" s="28"/>
      <c r="I588" s="28"/>
      <c r="J588" s="28"/>
    </row>
    <row r="589">
      <c r="A589" s="95"/>
      <c r="H589" s="28"/>
      <c r="I589" s="28"/>
      <c r="J589" s="28"/>
    </row>
    <row r="590">
      <c r="A590" s="95"/>
      <c r="H590" s="28"/>
      <c r="I590" s="28"/>
      <c r="J590" s="28"/>
    </row>
    <row r="591">
      <c r="A591" s="95"/>
      <c r="H591" s="28"/>
      <c r="I591" s="28"/>
      <c r="J591" s="28"/>
    </row>
    <row r="592">
      <c r="A592" s="95"/>
      <c r="H592" s="28"/>
      <c r="I592" s="28"/>
      <c r="J592" s="28"/>
    </row>
    <row r="593">
      <c r="A593" s="95"/>
      <c r="H593" s="28"/>
      <c r="I593" s="28"/>
      <c r="J593" s="28"/>
    </row>
    <row r="594">
      <c r="A594" s="95"/>
      <c r="H594" s="28"/>
      <c r="I594" s="28"/>
      <c r="J594" s="28"/>
    </row>
    <row r="595">
      <c r="A595" s="95"/>
      <c r="H595" s="28"/>
      <c r="I595" s="28"/>
      <c r="J595" s="28"/>
    </row>
    <row r="596">
      <c r="A596" s="95"/>
      <c r="H596" s="28"/>
      <c r="I596" s="28"/>
      <c r="J596" s="28"/>
    </row>
    <row r="597">
      <c r="A597" s="95"/>
      <c r="H597" s="28"/>
      <c r="I597" s="28"/>
      <c r="J597" s="28"/>
    </row>
    <row r="598">
      <c r="A598" s="95"/>
      <c r="H598" s="28"/>
      <c r="I598" s="28"/>
      <c r="J598" s="28"/>
    </row>
    <row r="599">
      <c r="A599" s="95"/>
      <c r="H599" s="28"/>
      <c r="I599" s="28"/>
      <c r="J599" s="28"/>
    </row>
    <row r="600">
      <c r="A600" s="95"/>
      <c r="H600" s="28"/>
      <c r="I600" s="28"/>
      <c r="J600" s="28"/>
    </row>
    <row r="601">
      <c r="A601" s="95"/>
      <c r="H601" s="28"/>
      <c r="I601" s="28"/>
      <c r="J601" s="28"/>
    </row>
    <row r="602">
      <c r="A602" s="95"/>
      <c r="H602" s="28"/>
      <c r="I602" s="28"/>
      <c r="J602" s="28"/>
    </row>
    <row r="603">
      <c r="A603" s="95"/>
      <c r="H603" s="28"/>
      <c r="I603" s="28"/>
      <c r="J603" s="28"/>
    </row>
    <row r="604">
      <c r="A604" s="95"/>
      <c r="H604" s="28"/>
      <c r="I604" s="28"/>
      <c r="J604" s="28"/>
    </row>
    <row r="605">
      <c r="A605" s="95"/>
      <c r="H605" s="28"/>
      <c r="I605" s="28"/>
      <c r="J605" s="28"/>
    </row>
    <row r="606">
      <c r="A606" s="95"/>
      <c r="H606" s="28"/>
      <c r="I606" s="28"/>
      <c r="J606" s="28"/>
    </row>
    <row r="607">
      <c r="A607" s="95"/>
      <c r="H607" s="28"/>
      <c r="I607" s="28"/>
      <c r="J607" s="28"/>
    </row>
    <row r="608">
      <c r="A608" s="95"/>
      <c r="H608" s="28"/>
      <c r="I608" s="28"/>
      <c r="J608" s="28"/>
    </row>
    <row r="609">
      <c r="A609" s="95"/>
      <c r="H609" s="28"/>
      <c r="I609" s="28"/>
      <c r="J609" s="28"/>
    </row>
    <row r="610">
      <c r="A610" s="95"/>
      <c r="H610" s="28"/>
      <c r="I610" s="28"/>
      <c r="J610" s="28"/>
    </row>
    <row r="611">
      <c r="A611" s="95"/>
      <c r="H611" s="28"/>
      <c r="I611" s="28"/>
      <c r="J611" s="28"/>
    </row>
    <row r="612">
      <c r="A612" s="95"/>
      <c r="H612" s="28"/>
      <c r="I612" s="28"/>
      <c r="J612" s="28"/>
    </row>
    <row r="613">
      <c r="A613" s="95"/>
      <c r="H613" s="28"/>
      <c r="I613" s="28"/>
      <c r="J613" s="28"/>
    </row>
    <row r="614">
      <c r="A614" s="95"/>
      <c r="H614" s="28"/>
      <c r="I614" s="28"/>
      <c r="J614" s="28"/>
    </row>
    <row r="615">
      <c r="A615" s="95"/>
      <c r="H615" s="28"/>
      <c r="I615" s="28"/>
      <c r="J615" s="28"/>
    </row>
    <row r="616">
      <c r="A616" s="95"/>
      <c r="H616" s="28"/>
      <c r="I616" s="28"/>
      <c r="J616" s="28"/>
    </row>
    <row r="617">
      <c r="A617" s="95"/>
      <c r="H617" s="28"/>
      <c r="I617" s="28"/>
      <c r="J617" s="28"/>
    </row>
    <row r="618">
      <c r="A618" s="95"/>
      <c r="H618" s="28"/>
      <c r="I618" s="28"/>
      <c r="J618" s="28"/>
    </row>
    <row r="619">
      <c r="A619" s="95"/>
      <c r="H619" s="28"/>
      <c r="I619" s="28"/>
      <c r="J619" s="28"/>
    </row>
    <row r="620">
      <c r="A620" s="95"/>
      <c r="H620" s="28"/>
      <c r="I620" s="28"/>
      <c r="J620" s="28"/>
    </row>
    <row r="621">
      <c r="A621" s="95"/>
      <c r="H621" s="28"/>
      <c r="I621" s="28"/>
      <c r="J621" s="28"/>
    </row>
    <row r="622">
      <c r="A622" s="95"/>
      <c r="H622" s="28"/>
      <c r="I622" s="28"/>
      <c r="J622" s="28"/>
    </row>
    <row r="623">
      <c r="A623" s="95"/>
      <c r="H623" s="28"/>
      <c r="I623" s="28"/>
      <c r="J623" s="28"/>
    </row>
    <row r="624">
      <c r="A624" s="95"/>
      <c r="H624" s="28"/>
      <c r="I624" s="28"/>
      <c r="J624" s="28"/>
    </row>
    <row r="625">
      <c r="A625" s="95"/>
      <c r="H625" s="28"/>
      <c r="I625" s="28"/>
      <c r="J625" s="28"/>
    </row>
    <row r="626">
      <c r="A626" s="95"/>
      <c r="H626" s="28"/>
      <c r="I626" s="28"/>
      <c r="J626" s="28"/>
    </row>
    <row r="627">
      <c r="A627" s="95"/>
      <c r="H627" s="28"/>
      <c r="I627" s="28"/>
      <c r="J627" s="28"/>
    </row>
    <row r="628">
      <c r="A628" s="95"/>
      <c r="H628" s="28"/>
      <c r="I628" s="28"/>
      <c r="J628" s="28"/>
    </row>
    <row r="629">
      <c r="A629" s="95"/>
      <c r="H629" s="28"/>
      <c r="I629" s="28"/>
      <c r="J629" s="28"/>
    </row>
    <row r="630">
      <c r="A630" s="95"/>
      <c r="H630" s="28"/>
      <c r="I630" s="28"/>
      <c r="J630" s="28"/>
    </row>
    <row r="631">
      <c r="A631" s="95"/>
      <c r="H631" s="28"/>
      <c r="I631" s="28"/>
      <c r="J631" s="28"/>
    </row>
    <row r="632">
      <c r="A632" s="95"/>
      <c r="H632" s="28"/>
      <c r="I632" s="28"/>
      <c r="J632" s="28"/>
    </row>
    <row r="633">
      <c r="A633" s="95"/>
      <c r="H633" s="28"/>
      <c r="I633" s="28"/>
      <c r="J633" s="28"/>
    </row>
    <row r="634">
      <c r="A634" s="95"/>
      <c r="H634" s="28"/>
      <c r="I634" s="28"/>
      <c r="J634" s="28"/>
    </row>
    <row r="635">
      <c r="A635" s="95"/>
      <c r="H635" s="28"/>
      <c r="I635" s="28"/>
      <c r="J635" s="28"/>
    </row>
    <row r="636">
      <c r="A636" s="95"/>
      <c r="H636" s="28"/>
      <c r="I636" s="28"/>
      <c r="J636" s="28"/>
    </row>
    <row r="637">
      <c r="A637" s="95"/>
      <c r="H637" s="28"/>
      <c r="I637" s="28"/>
      <c r="J637" s="28"/>
    </row>
    <row r="638">
      <c r="A638" s="95"/>
      <c r="H638" s="28"/>
      <c r="I638" s="28"/>
      <c r="J638" s="28"/>
    </row>
    <row r="639">
      <c r="A639" s="95"/>
      <c r="H639" s="28"/>
      <c r="I639" s="28"/>
      <c r="J639" s="28"/>
    </row>
    <row r="640">
      <c r="A640" s="95"/>
      <c r="H640" s="28"/>
      <c r="I640" s="28"/>
      <c r="J640" s="28"/>
    </row>
    <row r="641">
      <c r="A641" s="95"/>
      <c r="H641" s="28"/>
      <c r="I641" s="28"/>
      <c r="J641" s="28"/>
    </row>
    <row r="642">
      <c r="A642" s="95"/>
      <c r="H642" s="28"/>
      <c r="I642" s="28"/>
      <c r="J642" s="28"/>
    </row>
    <row r="643">
      <c r="A643" s="95"/>
      <c r="H643" s="28"/>
      <c r="I643" s="28"/>
      <c r="J643" s="28"/>
    </row>
    <row r="644">
      <c r="A644" s="95"/>
      <c r="H644" s="28"/>
      <c r="I644" s="28"/>
      <c r="J644" s="28"/>
    </row>
    <row r="645">
      <c r="A645" s="95"/>
      <c r="H645" s="28"/>
      <c r="I645" s="28"/>
      <c r="J645" s="28"/>
    </row>
    <row r="646">
      <c r="A646" s="95"/>
      <c r="H646" s="28"/>
      <c r="I646" s="28"/>
      <c r="J646" s="28"/>
    </row>
    <row r="647">
      <c r="A647" s="95"/>
      <c r="H647" s="28"/>
      <c r="I647" s="28"/>
      <c r="J647" s="28"/>
    </row>
    <row r="648">
      <c r="A648" s="95"/>
      <c r="H648" s="28"/>
      <c r="I648" s="28"/>
      <c r="J648" s="28"/>
    </row>
    <row r="649">
      <c r="A649" s="95"/>
      <c r="H649" s="28"/>
      <c r="I649" s="28"/>
      <c r="J649" s="28"/>
    </row>
    <row r="650">
      <c r="A650" s="95"/>
      <c r="H650" s="28"/>
      <c r="I650" s="28"/>
      <c r="J650" s="28"/>
    </row>
    <row r="651">
      <c r="A651" s="95"/>
      <c r="H651" s="28"/>
      <c r="I651" s="28"/>
      <c r="J651" s="28"/>
    </row>
    <row r="652">
      <c r="A652" s="95"/>
      <c r="H652" s="28"/>
      <c r="I652" s="28"/>
      <c r="J652" s="28"/>
    </row>
    <row r="653">
      <c r="A653" s="95"/>
      <c r="H653" s="28"/>
      <c r="I653" s="28"/>
      <c r="J653" s="28"/>
    </row>
    <row r="654">
      <c r="A654" s="95"/>
      <c r="H654" s="28"/>
      <c r="I654" s="28"/>
      <c r="J654" s="28"/>
    </row>
    <row r="655">
      <c r="A655" s="95"/>
      <c r="H655" s="28"/>
      <c r="I655" s="28"/>
      <c r="J655" s="28"/>
    </row>
    <row r="656">
      <c r="A656" s="95"/>
      <c r="H656" s="28"/>
      <c r="I656" s="28"/>
      <c r="J656" s="28"/>
    </row>
    <row r="657">
      <c r="A657" s="95"/>
      <c r="H657" s="28"/>
      <c r="I657" s="28"/>
      <c r="J657" s="28"/>
    </row>
    <row r="658">
      <c r="A658" s="95"/>
      <c r="H658" s="28"/>
      <c r="I658" s="28"/>
      <c r="J658" s="28"/>
    </row>
    <row r="659">
      <c r="A659" s="95"/>
      <c r="H659" s="28"/>
      <c r="I659" s="28"/>
      <c r="J659" s="28"/>
    </row>
    <row r="660">
      <c r="A660" s="95"/>
      <c r="H660" s="28"/>
      <c r="I660" s="28"/>
      <c r="J660" s="28"/>
    </row>
    <row r="661">
      <c r="A661" s="95"/>
      <c r="H661" s="28"/>
      <c r="I661" s="28"/>
      <c r="J661" s="28"/>
    </row>
    <row r="662">
      <c r="A662" s="95"/>
      <c r="H662" s="28"/>
      <c r="I662" s="28"/>
      <c r="J662" s="28"/>
    </row>
    <row r="663">
      <c r="A663" s="95"/>
      <c r="H663" s="28"/>
      <c r="I663" s="28"/>
      <c r="J663" s="28"/>
    </row>
    <row r="664">
      <c r="A664" s="95"/>
      <c r="H664" s="28"/>
      <c r="I664" s="28"/>
      <c r="J664" s="28"/>
    </row>
    <row r="665">
      <c r="A665" s="95"/>
      <c r="H665" s="28"/>
      <c r="I665" s="28"/>
      <c r="J665" s="28"/>
    </row>
    <row r="666">
      <c r="A666" s="95"/>
      <c r="H666" s="28"/>
      <c r="I666" s="28"/>
      <c r="J666" s="28"/>
    </row>
    <row r="667">
      <c r="A667" s="95"/>
      <c r="H667" s="28"/>
      <c r="I667" s="28"/>
      <c r="J667" s="28"/>
    </row>
    <row r="668">
      <c r="A668" s="95"/>
      <c r="H668" s="28"/>
      <c r="I668" s="28"/>
      <c r="J668" s="28"/>
    </row>
    <row r="669">
      <c r="A669" s="95"/>
      <c r="H669" s="28"/>
      <c r="I669" s="28"/>
      <c r="J669" s="28"/>
    </row>
    <row r="670">
      <c r="A670" s="95"/>
      <c r="H670" s="28"/>
      <c r="I670" s="28"/>
      <c r="J670" s="28"/>
    </row>
    <row r="671">
      <c r="A671" s="95"/>
      <c r="H671" s="28"/>
      <c r="I671" s="28"/>
      <c r="J671" s="28"/>
    </row>
    <row r="672">
      <c r="A672" s="95"/>
      <c r="H672" s="28"/>
      <c r="I672" s="28"/>
      <c r="J672" s="28"/>
    </row>
    <row r="673">
      <c r="A673" s="95"/>
      <c r="H673" s="28"/>
      <c r="I673" s="28"/>
      <c r="J673" s="28"/>
    </row>
    <row r="674">
      <c r="A674" s="95"/>
      <c r="H674" s="28"/>
      <c r="I674" s="28"/>
      <c r="J674" s="28"/>
    </row>
    <row r="675">
      <c r="A675" s="95"/>
      <c r="H675" s="28"/>
      <c r="I675" s="28"/>
      <c r="J675" s="28"/>
    </row>
    <row r="676">
      <c r="A676" s="95"/>
      <c r="H676" s="28"/>
      <c r="I676" s="28"/>
      <c r="J676" s="28"/>
    </row>
    <row r="677">
      <c r="A677" s="95"/>
      <c r="H677" s="28"/>
      <c r="I677" s="28"/>
      <c r="J677" s="28"/>
    </row>
    <row r="678">
      <c r="A678" s="95"/>
      <c r="H678" s="28"/>
      <c r="I678" s="28"/>
      <c r="J678" s="28"/>
    </row>
    <row r="679">
      <c r="A679" s="95"/>
      <c r="H679" s="28"/>
      <c r="I679" s="28"/>
      <c r="J679" s="28"/>
    </row>
    <row r="680">
      <c r="A680" s="95"/>
      <c r="H680" s="28"/>
      <c r="I680" s="28"/>
      <c r="J680" s="28"/>
    </row>
    <row r="681">
      <c r="A681" s="95"/>
      <c r="H681" s="28"/>
      <c r="I681" s="28"/>
      <c r="J681" s="28"/>
    </row>
    <row r="682">
      <c r="A682" s="95"/>
      <c r="H682" s="28"/>
      <c r="I682" s="28"/>
      <c r="J682" s="28"/>
    </row>
    <row r="683">
      <c r="A683" s="95"/>
      <c r="H683" s="28"/>
      <c r="I683" s="28"/>
      <c r="J683" s="28"/>
    </row>
    <row r="684">
      <c r="A684" s="95"/>
      <c r="H684" s="28"/>
      <c r="I684" s="28"/>
      <c r="J684" s="28"/>
    </row>
    <row r="685">
      <c r="A685" s="95"/>
      <c r="H685" s="28"/>
      <c r="I685" s="28"/>
      <c r="J685" s="28"/>
    </row>
    <row r="686">
      <c r="A686" s="95"/>
      <c r="H686" s="28"/>
      <c r="I686" s="28"/>
      <c r="J686" s="28"/>
    </row>
    <row r="687">
      <c r="A687" s="95"/>
      <c r="H687" s="28"/>
      <c r="I687" s="28"/>
      <c r="J687" s="28"/>
    </row>
    <row r="688">
      <c r="A688" s="95"/>
      <c r="H688" s="28"/>
      <c r="I688" s="28"/>
      <c r="J688" s="28"/>
    </row>
    <row r="689">
      <c r="A689" s="95"/>
      <c r="H689" s="28"/>
      <c r="I689" s="28"/>
      <c r="J689" s="28"/>
    </row>
    <row r="690">
      <c r="A690" s="95"/>
      <c r="H690" s="28"/>
      <c r="I690" s="28"/>
      <c r="J690" s="28"/>
    </row>
    <row r="691">
      <c r="A691" s="95"/>
      <c r="H691" s="28"/>
      <c r="I691" s="28"/>
      <c r="J691" s="28"/>
    </row>
    <row r="692">
      <c r="A692" s="95"/>
      <c r="H692" s="28"/>
      <c r="I692" s="28"/>
      <c r="J692" s="28"/>
    </row>
    <row r="693">
      <c r="A693" s="95"/>
      <c r="H693" s="28"/>
      <c r="I693" s="28"/>
      <c r="J693" s="28"/>
    </row>
    <row r="694">
      <c r="A694" s="95"/>
      <c r="H694" s="28"/>
      <c r="I694" s="28"/>
      <c r="J694" s="28"/>
    </row>
    <row r="695">
      <c r="A695" s="95"/>
      <c r="H695" s="28"/>
      <c r="I695" s="28"/>
      <c r="J695" s="28"/>
    </row>
    <row r="696">
      <c r="A696" s="95"/>
      <c r="H696" s="28"/>
      <c r="I696" s="28"/>
      <c r="J696" s="28"/>
    </row>
    <row r="697">
      <c r="A697" s="95"/>
      <c r="H697" s="28"/>
      <c r="I697" s="28"/>
      <c r="J697" s="28"/>
    </row>
    <row r="698">
      <c r="A698" s="95"/>
      <c r="H698" s="28"/>
      <c r="I698" s="28"/>
      <c r="J698" s="28"/>
    </row>
    <row r="699">
      <c r="A699" s="95"/>
      <c r="H699" s="28"/>
      <c r="I699" s="28"/>
      <c r="J699" s="28"/>
    </row>
    <row r="700">
      <c r="A700" s="95"/>
      <c r="H700" s="28"/>
      <c r="I700" s="28"/>
      <c r="J700" s="28"/>
    </row>
    <row r="701">
      <c r="A701" s="95"/>
      <c r="H701" s="28"/>
      <c r="I701" s="28"/>
      <c r="J701" s="28"/>
    </row>
    <row r="702">
      <c r="A702" s="95"/>
      <c r="H702" s="28"/>
      <c r="I702" s="28"/>
      <c r="J702" s="28"/>
    </row>
    <row r="703">
      <c r="A703" s="95"/>
      <c r="H703" s="28"/>
      <c r="I703" s="28"/>
      <c r="J703" s="28"/>
    </row>
    <row r="704">
      <c r="A704" s="95"/>
      <c r="H704" s="28"/>
      <c r="I704" s="28"/>
      <c r="J704" s="28"/>
    </row>
    <row r="705">
      <c r="A705" s="95"/>
      <c r="H705" s="28"/>
      <c r="I705" s="28"/>
      <c r="J705" s="28"/>
    </row>
    <row r="706">
      <c r="A706" s="95"/>
      <c r="H706" s="28"/>
      <c r="I706" s="28"/>
      <c r="J706" s="28"/>
    </row>
    <row r="707">
      <c r="A707" s="95"/>
      <c r="H707" s="28"/>
      <c r="I707" s="28"/>
      <c r="J707" s="28"/>
    </row>
    <row r="708">
      <c r="A708" s="95"/>
      <c r="H708" s="28"/>
      <c r="I708" s="28"/>
      <c r="J708" s="28"/>
    </row>
    <row r="709">
      <c r="A709" s="95"/>
      <c r="H709" s="28"/>
      <c r="I709" s="28"/>
      <c r="J709" s="28"/>
    </row>
    <row r="710">
      <c r="A710" s="95"/>
      <c r="H710" s="28"/>
      <c r="I710" s="28"/>
      <c r="J710" s="28"/>
    </row>
    <row r="711">
      <c r="A711" s="95"/>
      <c r="H711" s="28"/>
      <c r="I711" s="28"/>
      <c r="J711" s="28"/>
    </row>
    <row r="712">
      <c r="A712" s="95"/>
      <c r="H712" s="28"/>
      <c r="I712" s="28"/>
      <c r="J712" s="28"/>
    </row>
    <row r="713">
      <c r="A713" s="95"/>
      <c r="H713" s="28"/>
      <c r="I713" s="28"/>
      <c r="J713" s="28"/>
    </row>
    <row r="714">
      <c r="A714" s="95"/>
      <c r="H714" s="28"/>
      <c r="I714" s="28"/>
      <c r="J714" s="28"/>
    </row>
    <row r="715">
      <c r="A715" s="95"/>
      <c r="H715" s="28"/>
      <c r="I715" s="28"/>
      <c r="J715" s="28"/>
    </row>
    <row r="716">
      <c r="A716" s="95"/>
      <c r="H716" s="28"/>
      <c r="I716" s="28"/>
      <c r="J716" s="28"/>
    </row>
    <row r="717">
      <c r="A717" s="95"/>
      <c r="H717" s="28"/>
      <c r="I717" s="28"/>
      <c r="J717" s="28"/>
    </row>
    <row r="718">
      <c r="A718" s="95"/>
      <c r="H718" s="28"/>
      <c r="I718" s="28"/>
      <c r="J718" s="28"/>
    </row>
    <row r="719">
      <c r="A719" s="95"/>
      <c r="H719" s="28"/>
      <c r="I719" s="28"/>
      <c r="J719" s="28"/>
    </row>
    <row r="720">
      <c r="A720" s="95"/>
      <c r="H720" s="28"/>
      <c r="I720" s="28"/>
      <c r="J720" s="28"/>
    </row>
    <row r="721">
      <c r="A721" s="95"/>
      <c r="H721" s="28"/>
      <c r="I721" s="28"/>
      <c r="J721" s="28"/>
    </row>
    <row r="722">
      <c r="A722" s="95"/>
      <c r="H722" s="28"/>
      <c r="I722" s="28"/>
      <c r="J722" s="28"/>
    </row>
    <row r="723">
      <c r="A723" s="95"/>
      <c r="H723" s="28"/>
      <c r="I723" s="28"/>
      <c r="J723" s="28"/>
    </row>
    <row r="724">
      <c r="A724" s="95"/>
      <c r="H724" s="28"/>
      <c r="I724" s="28"/>
      <c r="J724" s="28"/>
    </row>
    <row r="725">
      <c r="A725" s="95"/>
      <c r="H725" s="28"/>
      <c r="I725" s="28"/>
      <c r="J725" s="28"/>
    </row>
    <row r="726">
      <c r="A726" s="95"/>
      <c r="H726" s="28"/>
      <c r="I726" s="28"/>
      <c r="J726" s="28"/>
    </row>
    <row r="727">
      <c r="A727" s="95"/>
      <c r="H727" s="28"/>
      <c r="I727" s="28"/>
      <c r="J727" s="28"/>
    </row>
    <row r="728">
      <c r="A728" s="95"/>
      <c r="H728" s="28"/>
      <c r="I728" s="28"/>
      <c r="J728" s="28"/>
    </row>
    <row r="729">
      <c r="A729" s="95"/>
      <c r="H729" s="28"/>
      <c r="I729" s="28"/>
      <c r="J729" s="28"/>
    </row>
    <row r="730">
      <c r="A730" s="95"/>
      <c r="H730" s="28"/>
      <c r="I730" s="28"/>
      <c r="J730" s="28"/>
    </row>
    <row r="731">
      <c r="A731" s="95"/>
      <c r="H731" s="28"/>
      <c r="I731" s="28"/>
      <c r="J731" s="28"/>
    </row>
    <row r="732">
      <c r="A732" s="95"/>
      <c r="H732" s="28"/>
      <c r="I732" s="28"/>
      <c r="J732" s="28"/>
    </row>
    <row r="733">
      <c r="A733" s="95"/>
      <c r="H733" s="28"/>
      <c r="I733" s="28"/>
      <c r="J733" s="28"/>
    </row>
    <row r="734">
      <c r="A734" s="95"/>
      <c r="H734" s="28"/>
      <c r="I734" s="28"/>
      <c r="J734" s="28"/>
    </row>
    <row r="735">
      <c r="A735" s="95"/>
      <c r="H735" s="28"/>
      <c r="I735" s="28"/>
      <c r="J735" s="28"/>
    </row>
    <row r="736">
      <c r="A736" s="95"/>
      <c r="H736" s="28"/>
      <c r="I736" s="28"/>
      <c r="J736" s="28"/>
    </row>
    <row r="737">
      <c r="A737" s="95"/>
      <c r="H737" s="28"/>
      <c r="I737" s="28"/>
      <c r="J737" s="28"/>
    </row>
    <row r="738">
      <c r="A738" s="95"/>
      <c r="H738" s="28"/>
      <c r="I738" s="28"/>
      <c r="J738" s="28"/>
    </row>
    <row r="739">
      <c r="A739" s="95"/>
      <c r="H739" s="28"/>
      <c r="I739" s="28"/>
      <c r="J739" s="28"/>
    </row>
    <row r="740">
      <c r="A740" s="95"/>
      <c r="H740" s="28"/>
      <c r="I740" s="28"/>
      <c r="J740" s="28"/>
    </row>
    <row r="741">
      <c r="A741" s="95"/>
      <c r="H741" s="28"/>
      <c r="I741" s="28"/>
      <c r="J741" s="28"/>
    </row>
    <row r="742">
      <c r="A742" s="95"/>
      <c r="H742" s="28"/>
      <c r="I742" s="28"/>
      <c r="J742" s="28"/>
    </row>
    <row r="743">
      <c r="A743" s="95"/>
      <c r="H743" s="28"/>
      <c r="I743" s="28"/>
      <c r="J743" s="28"/>
    </row>
    <row r="744">
      <c r="A744" s="95"/>
      <c r="H744" s="28"/>
      <c r="I744" s="28"/>
      <c r="J744" s="28"/>
    </row>
    <row r="745">
      <c r="A745" s="95"/>
      <c r="H745" s="28"/>
      <c r="I745" s="28"/>
      <c r="J745" s="28"/>
    </row>
    <row r="746">
      <c r="A746" s="95"/>
      <c r="H746" s="28"/>
      <c r="I746" s="28"/>
      <c r="J746" s="28"/>
    </row>
    <row r="747">
      <c r="A747" s="95"/>
      <c r="H747" s="28"/>
      <c r="I747" s="28"/>
      <c r="J747" s="28"/>
    </row>
    <row r="748">
      <c r="A748" s="95"/>
      <c r="H748" s="28"/>
      <c r="I748" s="28"/>
      <c r="J748" s="28"/>
    </row>
    <row r="749">
      <c r="A749" s="95"/>
      <c r="H749" s="28"/>
      <c r="I749" s="28"/>
      <c r="J749" s="28"/>
    </row>
    <row r="750">
      <c r="A750" s="95"/>
      <c r="H750" s="28"/>
      <c r="I750" s="28"/>
      <c r="J750" s="28"/>
    </row>
    <row r="751">
      <c r="A751" s="95"/>
      <c r="H751" s="28"/>
      <c r="I751" s="28"/>
      <c r="J751" s="28"/>
    </row>
    <row r="752">
      <c r="A752" s="95"/>
      <c r="H752" s="28"/>
      <c r="I752" s="28"/>
      <c r="J752" s="28"/>
    </row>
    <row r="753">
      <c r="A753" s="95"/>
      <c r="H753" s="28"/>
      <c r="I753" s="28"/>
      <c r="J753" s="28"/>
    </row>
    <row r="754">
      <c r="A754" s="95"/>
      <c r="H754" s="28"/>
      <c r="I754" s="28"/>
      <c r="J754" s="28"/>
    </row>
    <row r="755">
      <c r="A755" s="95"/>
      <c r="H755" s="28"/>
      <c r="I755" s="28"/>
      <c r="J755" s="28"/>
    </row>
    <row r="756">
      <c r="A756" s="95"/>
      <c r="H756" s="28"/>
      <c r="I756" s="28"/>
      <c r="J756" s="28"/>
    </row>
    <row r="757">
      <c r="A757" s="95"/>
      <c r="H757" s="28"/>
      <c r="I757" s="28"/>
      <c r="J757" s="28"/>
    </row>
    <row r="758">
      <c r="A758" s="95"/>
      <c r="H758" s="28"/>
      <c r="I758" s="28"/>
      <c r="J758" s="28"/>
    </row>
    <row r="759">
      <c r="A759" s="95"/>
      <c r="H759" s="28"/>
      <c r="I759" s="28"/>
      <c r="J759" s="28"/>
    </row>
    <row r="760">
      <c r="A760" s="95"/>
      <c r="H760" s="28"/>
      <c r="I760" s="28"/>
      <c r="J760" s="28"/>
    </row>
    <row r="761">
      <c r="A761" s="95"/>
      <c r="H761" s="28"/>
      <c r="I761" s="28"/>
      <c r="J761" s="28"/>
    </row>
    <row r="762">
      <c r="A762" s="95"/>
      <c r="H762" s="28"/>
      <c r="I762" s="28"/>
      <c r="J762" s="28"/>
    </row>
    <row r="763">
      <c r="A763" s="95"/>
      <c r="H763" s="28"/>
      <c r="I763" s="28"/>
      <c r="J763" s="28"/>
    </row>
    <row r="764">
      <c r="A764" s="95"/>
      <c r="H764" s="28"/>
      <c r="I764" s="28"/>
      <c r="J764" s="28"/>
    </row>
    <row r="765">
      <c r="A765" s="95"/>
      <c r="H765" s="28"/>
      <c r="I765" s="28"/>
      <c r="J765" s="28"/>
    </row>
    <row r="766">
      <c r="A766" s="95"/>
      <c r="H766" s="28"/>
      <c r="I766" s="28"/>
      <c r="J766" s="28"/>
    </row>
    <row r="767">
      <c r="A767" s="95"/>
      <c r="H767" s="28"/>
      <c r="I767" s="28"/>
      <c r="J767" s="28"/>
    </row>
    <row r="768">
      <c r="A768" s="95"/>
      <c r="H768" s="28"/>
      <c r="I768" s="28"/>
      <c r="J768" s="28"/>
    </row>
    <row r="769">
      <c r="A769" s="95"/>
      <c r="H769" s="28"/>
      <c r="I769" s="28"/>
      <c r="J769" s="28"/>
    </row>
    <row r="770">
      <c r="A770" s="95"/>
      <c r="H770" s="28"/>
      <c r="I770" s="28"/>
      <c r="J770" s="28"/>
    </row>
    <row r="771">
      <c r="A771" s="95"/>
      <c r="H771" s="28"/>
      <c r="I771" s="28"/>
      <c r="J771" s="28"/>
    </row>
    <row r="772">
      <c r="A772" s="95"/>
      <c r="H772" s="28"/>
      <c r="I772" s="28"/>
      <c r="J772" s="28"/>
    </row>
    <row r="773">
      <c r="A773" s="95"/>
      <c r="H773" s="28"/>
      <c r="I773" s="28"/>
      <c r="J773" s="28"/>
    </row>
    <row r="774">
      <c r="A774" s="95"/>
      <c r="H774" s="28"/>
      <c r="I774" s="28"/>
      <c r="J774" s="28"/>
    </row>
    <row r="775">
      <c r="A775" s="95"/>
      <c r="H775" s="28"/>
      <c r="I775" s="28"/>
      <c r="J775" s="28"/>
    </row>
    <row r="776">
      <c r="A776" s="95"/>
      <c r="H776" s="28"/>
      <c r="I776" s="28"/>
      <c r="J776" s="28"/>
    </row>
    <row r="777">
      <c r="A777" s="95"/>
      <c r="H777" s="28"/>
      <c r="I777" s="28"/>
      <c r="J777" s="28"/>
    </row>
    <row r="778">
      <c r="A778" s="95"/>
      <c r="H778" s="28"/>
      <c r="I778" s="28"/>
      <c r="J778" s="28"/>
    </row>
    <row r="779">
      <c r="A779" s="95"/>
      <c r="H779" s="28"/>
      <c r="I779" s="28"/>
      <c r="J779" s="28"/>
    </row>
    <row r="780">
      <c r="A780" s="95"/>
      <c r="H780" s="28"/>
      <c r="I780" s="28"/>
      <c r="J780" s="28"/>
    </row>
    <row r="781">
      <c r="A781" s="95"/>
      <c r="H781" s="28"/>
      <c r="I781" s="28"/>
      <c r="J781" s="28"/>
    </row>
    <row r="782">
      <c r="A782" s="95"/>
      <c r="H782" s="28"/>
      <c r="I782" s="28"/>
      <c r="J782" s="28"/>
    </row>
    <row r="783">
      <c r="A783" s="95"/>
      <c r="H783" s="28"/>
      <c r="I783" s="28"/>
      <c r="J783" s="28"/>
    </row>
    <row r="784">
      <c r="A784" s="95"/>
      <c r="H784" s="28"/>
      <c r="I784" s="28"/>
      <c r="J784" s="28"/>
    </row>
    <row r="785">
      <c r="A785" s="95"/>
      <c r="H785" s="28"/>
      <c r="I785" s="28"/>
      <c r="J785" s="28"/>
    </row>
    <row r="786">
      <c r="A786" s="95"/>
      <c r="H786" s="28"/>
      <c r="I786" s="28"/>
      <c r="J786" s="28"/>
    </row>
    <row r="787">
      <c r="A787" s="95"/>
      <c r="H787" s="28"/>
      <c r="I787" s="28"/>
      <c r="J787" s="28"/>
    </row>
    <row r="788">
      <c r="A788" s="95"/>
      <c r="H788" s="28"/>
      <c r="I788" s="28"/>
      <c r="J788" s="28"/>
    </row>
    <row r="789">
      <c r="A789" s="95"/>
      <c r="H789" s="28"/>
      <c r="I789" s="28"/>
      <c r="J789" s="28"/>
    </row>
    <row r="790">
      <c r="A790" s="95"/>
      <c r="H790" s="28"/>
      <c r="I790" s="28"/>
      <c r="J790" s="28"/>
    </row>
    <row r="791">
      <c r="A791" s="95"/>
      <c r="H791" s="28"/>
      <c r="I791" s="28"/>
      <c r="J791" s="28"/>
    </row>
    <row r="792">
      <c r="A792" s="95"/>
      <c r="H792" s="28"/>
      <c r="I792" s="28"/>
      <c r="J792" s="28"/>
    </row>
    <row r="793">
      <c r="A793" s="95"/>
      <c r="H793" s="28"/>
      <c r="I793" s="28"/>
      <c r="J793" s="28"/>
    </row>
    <row r="794">
      <c r="A794" s="95"/>
      <c r="H794" s="28"/>
      <c r="I794" s="28"/>
      <c r="J794" s="28"/>
    </row>
    <row r="795">
      <c r="A795" s="95"/>
      <c r="H795" s="28"/>
      <c r="I795" s="28"/>
      <c r="J795" s="28"/>
    </row>
    <row r="796">
      <c r="A796" s="95"/>
      <c r="H796" s="28"/>
      <c r="I796" s="28"/>
      <c r="J796" s="28"/>
    </row>
    <row r="797">
      <c r="A797" s="95"/>
      <c r="H797" s="28"/>
      <c r="I797" s="28"/>
      <c r="J797" s="28"/>
    </row>
    <row r="798">
      <c r="A798" s="95"/>
      <c r="H798" s="28"/>
      <c r="I798" s="28"/>
      <c r="J798" s="28"/>
    </row>
    <row r="799">
      <c r="A799" s="95"/>
      <c r="H799" s="28"/>
      <c r="I799" s="28"/>
      <c r="J799" s="28"/>
    </row>
    <row r="800">
      <c r="A800" s="95"/>
      <c r="H800" s="28"/>
      <c r="I800" s="28"/>
      <c r="J800" s="28"/>
    </row>
    <row r="801">
      <c r="A801" s="95"/>
      <c r="H801" s="28"/>
      <c r="I801" s="28"/>
      <c r="J801" s="28"/>
    </row>
    <row r="802">
      <c r="A802" s="95"/>
      <c r="H802" s="28"/>
      <c r="I802" s="28"/>
      <c r="J802" s="28"/>
    </row>
    <row r="803">
      <c r="A803" s="95"/>
      <c r="H803" s="28"/>
      <c r="I803" s="28"/>
      <c r="J803" s="28"/>
    </row>
    <row r="804">
      <c r="A804" s="95"/>
      <c r="H804" s="28"/>
      <c r="I804" s="28"/>
      <c r="J804" s="28"/>
    </row>
    <row r="805">
      <c r="A805" s="95"/>
      <c r="H805" s="28"/>
      <c r="I805" s="28"/>
      <c r="J805" s="28"/>
    </row>
    <row r="806">
      <c r="A806" s="95"/>
      <c r="H806" s="28"/>
      <c r="I806" s="28"/>
      <c r="J806" s="28"/>
    </row>
    <row r="807">
      <c r="A807" s="95"/>
      <c r="H807" s="28"/>
      <c r="I807" s="28"/>
      <c r="J807" s="28"/>
    </row>
    <row r="808">
      <c r="A808" s="95"/>
      <c r="H808" s="28"/>
      <c r="I808" s="28"/>
      <c r="J808" s="28"/>
    </row>
    <row r="809">
      <c r="A809" s="95"/>
      <c r="H809" s="28"/>
      <c r="I809" s="28"/>
      <c r="J809" s="28"/>
    </row>
    <row r="810">
      <c r="A810" s="95"/>
      <c r="H810" s="28"/>
      <c r="I810" s="28"/>
      <c r="J810" s="28"/>
    </row>
    <row r="811">
      <c r="A811" s="95"/>
      <c r="H811" s="28"/>
      <c r="I811" s="28"/>
      <c r="J811" s="28"/>
    </row>
    <row r="812">
      <c r="A812" s="95"/>
      <c r="H812" s="28"/>
      <c r="I812" s="28"/>
      <c r="J812" s="28"/>
    </row>
    <row r="813">
      <c r="A813" s="95"/>
      <c r="H813" s="28"/>
      <c r="I813" s="28"/>
      <c r="J813" s="28"/>
    </row>
    <row r="814">
      <c r="A814" s="95"/>
      <c r="H814" s="28"/>
      <c r="I814" s="28"/>
      <c r="J814" s="28"/>
    </row>
    <row r="815">
      <c r="A815" s="95"/>
      <c r="H815" s="28"/>
      <c r="I815" s="28"/>
      <c r="J815" s="28"/>
    </row>
    <row r="816">
      <c r="A816" s="95"/>
      <c r="H816" s="28"/>
      <c r="I816" s="28"/>
      <c r="J816" s="28"/>
    </row>
    <row r="817">
      <c r="A817" s="95"/>
      <c r="H817" s="28"/>
      <c r="I817" s="28"/>
      <c r="J817" s="28"/>
    </row>
    <row r="818">
      <c r="A818" s="95"/>
      <c r="H818" s="28"/>
      <c r="I818" s="28"/>
      <c r="J818" s="28"/>
    </row>
    <row r="819">
      <c r="A819" s="95"/>
      <c r="H819" s="28"/>
      <c r="I819" s="28"/>
      <c r="J819" s="28"/>
    </row>
    <row r="820">
      <c r="A820" s="95"/>
      <c r="H820" s="28"/>
      <c r="I820" s="28"/>
      <c r="J820" s="28"/>
    </row>
    <row r="821">
      <c r="A821" s="95"/>
      <c r="H821" s="28"/>
      <c r="I821" s="28"/>
      <c r="J821" s="28"/>
    </row>
    <row r="822">
      <c r="A822" s="95"/>
      <c r="H822" s="28"/>
      <c r="I822" s="28"/>
      <c r="J822" s="28"/>
    </row>
    <row r="823">
      <c r="A823" s="95"/>
      <c r="H823" s="28"/>
      <c r="I823" s="28"/>
      <c r="J823" s="28"/>
    </row>
    <row r="824">
      <c r="A824" s="95"/>
      <c r="H824" s="28"/>
      <c r="I824" s="28"/>
      <c r="J824" s="28"/>
    </row>
    <row r="825">
      <c r="A825" s="95"/>
      <c r="H825" s="28"/>
      <c r="I825" s="28"/>
      <c r="J825" s="28"/>
    </row>
    <row r="826">
      <c r="A826" s="95"/>
      <c r="H826" s="28"/>
      <c r="I826" s="28"/>
      <c r="J826" s="28"/>
    </row>
    <row r="827">
      <c r="A827" s="95"/>
      <c r="H827" s="28"/>
      <c r="I827" s="28"/>
      <c r="J827" s="28"/>
    </row>
    <row r="828">
      <c r="A828" s="95"/>
      <c r="H828" s="28"/>
      <c r="I828" s="28"/>
      <c r="J828" s="28"/>
    </row>
    <row r="829">
      <c r="A829" s="95"/>
      <c r="H829" s="28"/>
      <c r="I829" s="28"/>
      <c r="J829" s="28"/>
    </row>
    <row r="830">
      <c r="A830" s="95"/>
      <c r="H830" s="28"/>
      <c r="I830" s="28"/>
      <c r="J830" s="28"/>
    </row>
    <row r="831">
      <c r="A831" s="95"/>
      <c r="H831" s="28"/>
      <c r="I831" s="28"/>
      <c r="J831" s="28"/>
    </row>
    <row r="832">
      <c r="A832" s="95"/>
      <c r="H832" s="28"/>
      <c r="I832" s="28"/>
      <c r="J832" s="28"/>
    </row>
    <row r="833">
      <c r="A833" s="95"/>
      <c r="H833" s="28"/>
      <c r="I833" s="28"/>
      <c r="J833" s="28"/>
    </row>
    <row r="834">
      <c r="A834" s="95"/>
      <c r="H834" s="28"/>
      <c r="I834" s="28"/>
      <c r="J834" s="28"/>
    </row>
    <row r="835">
      <c r="A835" s="95"/>
      <c r="H835" s="28"/>
      <c r="I835" s="28"/>
      <c r="J835" s="28"/>
    </row>
    <row r="836">
      <c r="A836" s="95"/>
      <c r="H836" s="28"/>
      <c r="I836" s="28"/>
      <c r="J836" s="28"/>
    </row>
    <row r="837">
      <c r="A837" s="95"/>
      <c r="H837" s="28"/>
      <c r="I837" s="28"/>
      <c r="J837" s="28"/>
    </row>
    <row r="838">
      <c r="A838" s="95"/>
      <c r="H838" s="28"/>
      <c r="I838" s="28"/>
      <c r="J838" s="28"/>
    </row>
    <row r="839">
      <c r="A839" s="95"/>
      <c r="H839" s="28"/>
      <c r="I839" s="28"/>
      <c r="J839" s="28"/>
    </row>
    <row r="840">
      <c r="A840" s="95"/>
      <c r="H840" s="28"/>
      <c r="I840" s="28"/>
      <c r="J840" s="28"/>
    </row>
    <row r="841">
      <c r="A841" s="95"/>
      <c r="H841" s="28"/>
      <c r="I841" s="28"/>
      <c r="J841" s="28"/>
    </row>
    <row r="842">
      <c r="A842" s="95"/>
      <c r="H842" s="28"/>
      <c r="I842" s="28"/>
      <c r="J842" s="28"/>
    </row>
    <row r="843">
      <c r="A843" s="95"/>
      <c r="H843" s="28"/>
      <c r="I843" s="28"/>
      <c r="J843" s="28"/>
    </row>
    <row r="844">
      <c r="A844" s="95"/>
      <c r="H844" s="28"/>
      <c r="I844" s="28"/>
      <c r="J844" s="28"/>
    </row>
    <row r="845">
      <c r="A845" s="95"/>
      <c r="H845" s="28"/>
      <c r="I845" s="28"/>
      <c r="J845" s="28"/>
    </row>
    <row r="846">
      <c r="A846" s="95"/>
      <c r="H846" s="28"/>
      <c r="I846" s="28"/>
      <c r="J846" s="28"/>
    </row>
    <row r="847">
      <c r="A847" s="95"/>
      <c r="H847" s="28"/>
      <c r="I847" s="28"/>
      <c r="J847" s="28"/>
    </row>
    <row r="848">
      <c r="A848" s="95"/>
      <c r="H848" s="28"/>
      <c r="I848" s="28"/>
      <c r="J848" s="28"/>
    </row>
    <row r="849">
      <c r="A849" s="95"/>
      <c r="H849" s="28"/>
      <c r="I849" s="28"/>
      <c r="J849" s="28"/>
    </row>
    <row r="850">
      <c r="A850" s="95"/>
      <c r="H850" s="28"/>
      <c r="I850" s="28"/>
      <c r="J850" s="28"/>
    </row>
    <row r="851">
      <c r="A851" s="95"/>
      <c r="H851" s="28"/>
      <c r="I851" s="28"/>
      <c r="J851" s="28"/>
    </row>
    <row r="852">
      <c r="A852" s="95"/>
      <c r="H852" s="28"/>
      <c r="I852" s="28"/>
      <c r="J852" s="28"/>
    </row>
    <row r="853">
      <c r="A853" s="95"/>
      <c r="H853" s="28"/>
      <c r="I853" s="28"/>
      <c r="J853" s="28"/>
    </row>
    <row r="854">
      <c r="A854" s="95"/>
      <c r="H854" s="28"/>
      <c r="I854" s="28"/>
      <c r="J854" s="28"/>
    </row>
    <row r="855">
      <c r="A855" s="95"/>
      <c r="H855" s="28"/>
      <c r="I855" s="28"/>
      <c r="J855" s="28"/>
    </row>
    <row r="856">
      <c r="A856" s="95"/>
      <c r="H856" s="28"/>
      <c r="I856" s="28"/>
      <c r="J856" s="28"/>
    </row>
    <row r="857">
      <c r="A857" s="95"/>
      <c r="H857" s="28"/>
      <c r="I857" s="28"/>
      <c r="J857" s="28"/>
    </row>
    <row r="858">
      <c r="A858" s="95"/>
      <c r="H858" s="28"/>
      <c r="I858" s="28"/>
      <c r="J858" s="28"/>
    </row>
    <row r="859">
      <c r="A859" s="95"/>
      <c r="H859" s="28"/>
      <c r="I859" s="28"/>
      <c r="J859" s="28"/>
    </row>
    <row r="860">
      <c r="A860" s="95"/>
      <c r="H860" s="28"/>
      <c r="I860" s="28"/>
      <c r="J860" s="28"/>
    </row>
    <row r="861">
      <c r="A861" s="95"/>
      <c r="H861" s="28"/>
      <c r="I861" s="28"/>
      <c r="J861" s="28"/>
    </row>
    <row r="862">
      <c r="A862" s="95"/>
      <c r="H862" s="28"/>
      <c r="I862" s="28"/>
      <c r="J862" s="28"/>
    </row>
    <row r="863">
      <c r="A863" s="95"/>
      <c r="H863" s="28"/>
      <c r="I863" s="28"/>
      <c r="J863" s="28"/>
    </row>
    <row r="864">
      <c r="A864" s="95"/>
      <c r="H864" s="28"/>
      <c r="I864" s="28"/>
      <c r="J864" s="28"/>
    </row>
    <row r="865">
      <c r="A865" s="95"/>
      <c r="H865" s="28"/>
      <c r="I865" s="28"/>
      <c r="J865" s="28"/>
    </row>
    <row r="866">
      <c r="A866" s="95"/>
      <c r="H866" s="28"/>
      <c r="I866" s="28"/>
      <c r="J866" s="28"/>
    </row>
    <row r="867">
      <c r="A867" s="95"/>
      <c r="H867" s="28"/>
      <c r="I867" s="28"/>
      <c r="J867" s="28"/>
    </row>
    <row r="868">
      <c r="A868" s="95"/>
      <c r="H868" s="28"/>
      <c r="I868" s="28"/>
      <c r="J868" s="28"/>
    </row>
    <row r="869">
      <c r="A869" s="95"/>
      <c r="H869" s="28"/>
      <c r="I869" s="28"/>
      <c r="J869" s="28"/>
    </row>
    <row r="870">
      <c r="A870" s="95"/>
      <c r="H870" s="28"/>
      <c r="I870" s="28"/>
      <c r="J870" s="28"/>
    </row>
    <row r="871">
      <c r="A871" s="95"/>
      <c r="H871" s="28"/>
      <c r="I871" s="28"/>
      <c r="J871" s="28"/>
    </row>
    <row r="872">
      <c r="A872" s="95"/>
      <c r="H872" s="28"/>
      <c r="I872" s="28"/>
      <c r="J872" s="28"/>
    </row>
    <row r="873">
      <c r="A873" s="95"/>
      <c r="H873" s="28"/>
      <c r="I873" s="28"/>
      <c r="J873" s="28"/>
    </row>
    <row r="874">
      <c r="A874" s="95"/>
      <c r="H874" s="28"/>
      <c r="I874" s="28"/>
      <c r="J874" s="28"/>
    </row>
    <row r="875">
      <c r="A875" s="95"/>
      <c r="H875" s="28"/>
      <c r="I875" s="28"/>
      <c r="J875" s="28"/>
    </row>
    <row r="876">
      <c r="A876" s="95"/>
      <c r="H876" s="28"/>
      <c r="I876" s="28"/>
      <c r="J876" s="28"/>
    </row>
    <row r="877">
      <c r="A877" s="95"/>
      <c r="H877" s="28"/>
      <c r="I877" s="28"/>
      <c r="J877" s="28"/>
    </row>
    <row r="878">
      <c r="A878" s="95"/>
      <c r="H878" s="28"/>
      <c r="I878" s="28"/>
      <c r="J878" s="28"/>
    </row>
    <row r="879">
      <c r="A879" s="95"/>
      <c r="H879" s="28"/>
      <c r="I879" s="28"/>
      <c r="J879" s="28"/>
    </row>
    <row r="880">
      <c r="A880" s="95"/>
      <c r="H880" s="28"/>
      <c r="I880" s="28"/>
      <c r="J880" s="28"/>
    </row>
    <row r="881">
      <c r="A881" s="95"/>
      <c r="H881" s="28"/>
      <c r="I881" s="28"/>
      <c r="J881" s="28"/>
    </row>
    <row r="882">
      <c r="A882" s="95"/>
      <c r="H882" s="28"/>
      <c r="I882" s="28"/>
      <c r="J882" s="28"/>
    </row>
    <row r="883">
      <c r="A883" s="95"/>
      <c r="H883" s="28"/>
      <c r="I883" s="28"/>
      <c r="J883" s="28"/>
    </row>
    <row r="884">
      <c r="A884" s="95"/>
      <c r="H884" s="28"/>
      <c r="I884" s="28"/>
      <c r="J884" s="28"/>
    </row>
    <row r="885">
      <c r="A885" s="95"/>
      <c r="H885" s="28"/>
      <c r="I885" s="28"/>
      <c r="J885" s="28"/>
    </row>
    <row r="886">
      <c r="A886" s="95"/>
      <c r="H886" s="28"/>
      <c r="I886" s="28"/>
      <c r="J886" s="28"/>
    </row>
    <row r="887">
      <c r="A887" s="95"/>
      <c r="H887" s="28"/>
      <c r="I887" s="28"/>
      <c r="J887" s="28"/>
    </row>
    <row r="888">
      <c r="A888" s="95"/>
      <c r="H888" s="28"/>
      <c r="I888" s="28"/>
      <c r="J888" s="28"/>
    </row>
    <row r="889">
      <c r="A889" s="95"/>
      <c r="H889" s="28"/>
      <c r="I889" s="28"/>
      <c r="J889" s="28"/>
    </row>
    <row r="890">
      <c r="A890" s="95"/>
      <c r="H890" s="28"/>
      <c r="I890" s="28"/>
      <c r="J890" s="28"/>
    </row>
    <row r="891">
      <c r="A891" s="95"/>
      <c r="H891" s="28"/>
      <c r="I891" s="28"/>
      <c r="J891" s="28"/>
    </row>
    <row r="892">
      <c r="A892" s="95"/>
      <c r="H892" s="28"/>
      <c r="I892" s="28"/>
      <c r="J892" s="28"/>
    </row>
    <row r="893">
      <c r="A893" s="95"/>
      <c r="H893" s="28"/>
      <c r="I893" s="28"/>
      <c r="J893" s="28"/>
    </row>
    <row r="894">
      <c r="A894" s="95"/>
      <c r="H894" s="28"/>
      <c r="I894" s="28"/>
      <c r="J894" s="28"/>
    </row>
    <row r="895">
      <c r="A895" s="95"/>
      <c r="H895" s="28"/>
      <c r="I895" s="28"/>
      <c r="J895" s="28"/>
    </row>
    <row r="896">
      <c r="A896" s="95"/>
      <c r="H896" s="28"/>
      <c r="I896" s="28"/>
      <c r="J896" s="28"/>
    </row>
    <row r="897">
      <c r="A897" s="95"/>
      <c r="H897" s="28"/>
      <c r="I897" s="28"/>
      <c r="J897" s="28"/>
    </row>
    <row r="898">
      <c r="A898" s="95"/>
      <c r="H898" s="28"/>
      <c r="I898" s="28"/>
      <c r="J898" s="28"/>
    </row>
    <row r="899">
      <c r="A899" s="95"/>
      <c r="H899" s="28"/>
      <c r="I899" s="28"/>
      <c r="J899" s="28"/>
    </row>
    <row r="900">
      <c r="A900" s="95"/>
      <c r="H900" s="28"/>
      <c r="I900" s="28"/>
      <c r="J900" s="28"/>
    </row>
    <row r="901">
      <c r="A901" s="95"/>
      <c r="H901" s="28"/>
      <c r="I901" s="28"/>
      <c r="J901" s="28"/>
    </row>
    <row r="902">
      <c r="A902" s="95"/>
      <c r="H902" s="28"/>
      <c r="I902" s="28"/>
      <c r="J902" s="28"/>
    </row>
    <row r="903">
      <c r="A903" s="95"/>
      <c r="H903" s="28"/>
      <c r="I903" s="28"/>
      <c r="J903" s="28"/>
    </row>
    <row r="904">
      <c r="A904" s="95"/>
      <c r="H904" s="28"/>
      <c r="I904" s="28"/>
      <c r="J904" s="28"/>
    </row>
    <row r="905">
      <c r="A905" s="95"/>
      <c r="H905" s="28"/>
      <c r="I905" s="28"/>
      <c r="J905" s="28"/>
    </row>
    <row r="906">
      <c r="A906" s="95"/>
      <c r="H906" s="28"/>
      <c r="I906" s="28"/>
      <c r="J906" s="28"/>
    </row>
    <row r="907">
      <c r="A907" s="95"/>
      <c r="H907" s="28"/>
      <c r="I907" s="28"/>
      <c r="J907" s="28"/>
    </row>
    <row r="908">
      <c r="A908" s="95"/>
      <c r="H908" s="28"/>
      <c r="I908" s="28"/>
      <c r="J908" s="28"/>
    </row>
    <row r="909">
      <c r="A909" s="95"/>
      <c r="H909" s="28"/>
      <c r="I909" s="28"/>
      <c r="J909" s="28"/>
    </row>
    <row r="910">
      <c r="A910" s="95"/>
      <c r="H910" s="28"/>
      <c r="I910" s="28"/>
      <c r="J910" s="28"/>
    </row>
    <row r="911">
      <c r="A911" s="95"/>
      <c r="H911" s="28"/>
      <c r="I911" s="28"/>
      <c r="J911" s="28"/>
    </row>
    <row r="912">
      <c r="A912" s="95"/>
      <c r="H912" s="28"/>
      <c r="I912" s="28"/>
      <c r="J912" s="28"/>
    </row>
    <row r="913">
      <c r="A913" s="95"/>
      <c r="H913" s="28"/>
      <c r="I913" s="28"/>
      <c r="J913" s="28"/>
    </row>
    <row r="914">
      <c r="A914" s="95"/>
      <c r="H914" s="28"/>
      <c r="I914" s="28"/>
      <c r="J914" s="28"/>
    </row>
    <row r="915">
      <c r="A915" s="95"/>
      <c r="H915" s="28"/>
      <c r="I915" s="28"/>
      <c r="J915" s="28"/>
    </row>
    <row r="916">
      <c r="A916" s="95"/>
      <c r="H916" s="28"/>
      <c r="I916" s="28"/>
      <c r="J916" s="28"/>
    </row>
    <row r="917">
      <c r="A917" s="95"/>
      <c r="H917" s="28"/>
      <c r="I917" s="28"/>
      <c r="J917" s="28"/>
    </row>
    <row r="918">
      <c r="A918" s="95"/>
      <c r="H918" s="28"/>
      <c r="I918" s="28"/>
      <c r="J918" s="28"/>
    </row>
    <row r="919">
      <c r="A919" s="95"/>
      <c r="H919" s="28"/>
      <c r="I919" s="28"/>
      <c r="J919" s="28"/>
    </row>
    <row r="920">
      <c r="A920" s="95"/>
      <c r="H920" s="28"/>
      <c r="I920" s="28"/>
      <c r="J920" s="28"/>
    </row>
    <row r="921">
      <c r="A921" s="95"/>
      <c r="H921" s="28"/>
      <c r="I921" s="28"/>
      <c r="J921" s="28"/>
    </row>
    <row r="922">
      <c r="A922" s="95"/>
      <c r="H922" s="28"/>
      <c r="I922" s="28"/>
      <c r="J922" s="28"/>
    </row>
    <row r="923">
      <c r="A923" s="95"/>
      <c r="H923" s="28"/>
      <c r="I923" s="28"/>
      <c r="J923" s="28"/>
    </row>
    <row r="924">
      <c r="A924" s="95"/>
      <c r="H924" s="28"/>
      <c r="I924" s="28"/>
      <c r="J924" s="28"/>
    </row>
    <row r="925">
      <c r="A925" s="95"/>
      <c r="H925" s="28"/>
      <c r="I925" s="28"/>
      <c r="J925" s="28"/>
    </row>
    <row r="926">
      <c r="A926" s="95"/>
      <c r="H926" s="28"/>
      <c r="I926" s="28"/>
      <c r="J926" s="28"/>
    </row>
    <row r="927">
      <c r="A927" s="95"/>
      <c r="H927" s="28"/>
      <c r="I927" s="28"/>
      <c r="J927" s="28"/>
    </row>
    <row r="928">
      <c r="A928" s="95"/>
      <c r="H928" s="28"/>
      <c r="I928" s="28"/>
      <c r="J928" s="28"/>
    </row>
    <row r="929">
      <c r="A929" s="95"/>
      <c r="H929" s="28"/>
      <c r="I929" s="28"/>
      <c r="J929" s="28"/>
    </row>
    <row r="930">
      <c r="A930" s="95"/>
      <c r="H930" s="28"/>
      <c r="I930" s="28"/>
      <c r="J930" s="28"/>
    </row>
    <row r="931">
      <c r="A931" s="95"/>
      <c r="H931" s="28"/>
      <c r="I931" s="28"/>
      <c r="J931" s="28"/>
    </row>
    <row r="932">
      <c r="A932" s="95"/>
      <c r="H932" s="28"/>
      <c r="I932" s="28"/>
      <c r="J932" s="28"/>
    </row>
    <row r="933">
      <c r="A933" s="95"/>
      <c r="H933" s="28"/>
      <c r="I933" s="28"/>
      <c r="J933" s="28"/>
    </row>
    <row r="934">
      <c r="A934" s="95"/>
      <c r="H934" s="28"/>
      <c r="I934" s="28"/>
      <c r="J934" s="28"/>
    </row>
    <row r="935">
      <c r="A935" s="95"/>
      <c r="H935" s="28"/>
      <c r="I935" s="28"/>
      <c r="J935" s="28"/>
    </row>
    <row r="936">
      <c r="A936" s="95"/>
      <c r="H936" s="28"/>
      <c r="I936" s="28"/>
      <c r="J936" s="28"/>
    </row>
    <row r="937">
      <c r="A937" s="95"/>
      <c r="H937" s="28"/>
      <c r="I937" s="28"/>
      <c r="J937" s="28"/>
    </row>
    <row r="938">
      <c r="A938" s="95"/>
      <c r="H938" s="28"/>
      <c r="I938" s="28"/>
      <c r="J938" s="28"/>
    </row>
    <row r="939">
      <c r="A939" s="95"/>
      <c r="H939" s="28"/>
      <c r="I939" s="28"/>
      <c r="J939" s="28"/>
    </row>
    <row r="940">
      <c r="A940" s="95"/>
      <c r="H940" s="28"/>
      <c r="I940" s="28"/>
      <c r="J940" s="28"/>
    </row>
    <row r="941">
      <c r="A941" s="95"/>
      <c r="H941" s="28"/>
      <c r="I941" s="28"/>
      <c r="J941" s="28"/>
    </row>
    <row r="942">
      <c r="A942" s="95"/>
      <c r="H942" s="28"/>
      <c r="I942" s="28"/>
      <c r="J942" s="28"/>
    </row>
    <row r="943">
      <c r="A943" s="95"/>
      <c r="H943" s="28"/>
      <c r="I943" s="28"/>
      <c r="J943" s="28"/>
    </row>
    <row r="944">
      <c r="A944" s="95"/>
      <c r="H944" s="28"/>
      <c r="I944" s="28"/>
      <c r="J944" s="28"/>
    </row>
    <row r="945">
      <c r="A945" s="95"/>
      <c r="H945" s="28"/>
      <c r="I945" s="28"/>
      <c r="J945" s="28"/>
    </row>
    <row r="946">
      <c r="A946" s="95"/>
      <c r="H946" s="28"/>
      <c r="I946" s="28"/>
      <c r="J946" s="28"/>
    </row>
    <row r="947">
      <c r="A947" s="95"/>
      <c r="H947" s="28"/>
      <c r="I947" s="28"/>
      <c r="J947" s="28"/>
    </row>
    <row r="948">
      <c r="A948" s="95"/>
      <c r="H948" s="28"/>
      <c r="I948" s="28"/>
      <c r="J948" s="28"/>
    </row>
    <row r="949">
      <c r="A949" s="95"/>
      <c r="H949" s="28"/>
      <c r="I949" s="28"/>
      <c r="J949" s="28"/>
    </row>
    <row r="950">
      <c r="A950" s="95"/>
      <c r="H950" s="28"/>
      <c r="I950" s="28"/>
      <c r="J950" s="28"/>
    </row>
    <row r="951">
      <c r="A951" s="95"/>
      <c r="H951" s="28"/>
      <c r="I951" s="28"/>
      <c r="J951" s="28"/>
    </row>
    <row r="952">
      <c r="A952" s="95"/>
      <c r="H952" s="28"/>
      <c r="I952" s="28"/>
      <c r="J952" s="28"/>
    </row>
    <row r="953">
      <c r="A953" s="95"/>
      <c r="H953" s="28"/>
      <c r="I953" s="28"/>
      <c r="J953" s="28"/>
    </row>
    <row r="954">
      <c r="A954" s="95"/>
      <c r="H954" s="28"/>
      <c r="I954" s="28"/>
      <c r="J954" s="28"/>
    </row>
    <row r="955">
      <c r="A955" s="95"/>
      <c r="H955" s="28"/>
      <c r="I955" s="28"/>
      <c r="J955" s="28"/>
    </row>
    <row r="956">
      <c r="A956" s="95"/>
      <c r="H956" s="28"/>
      <c r="I956" s="28"/>
      <c r="J956" s="28"/>
    </row>
    <row r="957">
      <c r="A957" s="95"/>
      <c r="H957" s="28"/>
      <c r="I957" s="28"/>
      <c r="J957" s="28"/>
    </row>
    <row r="958">
      <c r="A958" s="95"/>
      <c r="H958" s="28"/>
      <c r="I958" s="28"/>
      <c r="J958" s="28"/>
    </row>
    <row r="959">
      <c r="A959" s="95"/>
      <c r="H959" s="28"/>
      <c r="I959" s="28"/>
      <c r="J959" s="28"/>
    </row>
    <row r="960">
      <c r="A960" s="95"/>
      <c r="H960" s="28"/>
      <c r="I960" s="28"/>
      <c r="J960" s="28"/>
    </row>
    <row r="961">
      <c r="A961" s="95"/>
      <c r="H961" s="28"/>
      <c r="I961" s="28"/>
      <c r="J961" s="28"/>
    </row>
    <row r="962">
      <c r="A962" s="95"/>
      <c r="H962" s="28"/>
      <c r="I962" s="28"/>
      <c r="J962" s="28"/>
    </row>
    <row r="963">
      <c r="A963" s="95"/>
      <c r="H963" s="28"/>
      <c r="I963" s="28"/>
      <c r="J963" s="28"/>
    </row>
    <row r="964">
      <c r="A964" s="95"/>
      <c r="H964" s="28"/>
      <c r="I964" s="28"/>
      <c r="J964" s="28"/>
    </row>
    <row r="965">
      <c r="A965" s="95"/>
      <c r="H965" s="28"/>
      <c r="I965" s="28"/>
      <c r="J965" s="28"/>
    </row>
    <row r="966">
      <c r="A966" s="95"/>
      <c r="H966" s="28"/>
      <c r="I966" s="28"/>
      <c r="J966" s="28"/>
    </row>
    <row r="967">
      <c r="A967" s="95"/>
      <c r="H967" s="28"/>
      <c r="I967" s="28"/>
      <c r="J967" s="28"/>
    </row>
    <row r="968">
      <c r="A968" s="95"/>
      <c r="H968" s="28"/>
      <c r="I968" s="28"/>
      <c r="J968" s="28"/>
    </row>
    <row r="969">
      <c r="A969" s="95"/>
      <c r="H969" s="28"/>
      <c r="I969" s="28"/>
      <c r="J969" s="28"/>
    </row>
    <row r="970">
      <c r="A970" s="95"/>
      <c r="H970" s="28"/>
      <c r="I970" s="28"/>
      <c r="J970" s="28"/>
    </row>
    <row r="971">
      <c r="A971" s="95"/>
      <c r="H971" s="28"/>
      <c r="I971" s="28"/>
      <c r="J971" s="28"/>
    </row>
    <row r="972">
      <c r="A972" s="95"/>
      <c r="H972" s="28"/>
      <c r="I972" s="28"/>
      <c r="J972" s="28"/>
    </row>
    <row r="973">
      <c r="A973" s="95"/>
      <c r="H973" s="28"/>
      <c r="I973" s="28"/>
      <c r="J973" s="28"/>
    </row>
    <row r="974">
      <c r="A974" s="95"/>
      <c r="H974" s="28"/>
      <c r="I974" s="28"/>
      <c r="J974" s="28"/>
    </row>
    <row r="975">
      <c r="A975" s="95"/>
      <c r="H975" s="28"/>
      <c r="I975" s="28"/>
      <c r="J975" s="2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0"/>
    <col customWidth="1" min="2" max="3" width="26.38"/>
    <col customWidth="1" min="4" max="4" width="48.63"/>
    <col customWidth="1" min="5" max="5" width="26.38"/>
    <col customWidth="1" min="6" max="6" width="15.88"/>
    <col customWidth="1" min="7" max="10" width="26.38"/>
    <col customWidth="1" min="11" max="13" width="30.63"/>
    <col customWidth="1" min="14" max="14" width="27.63"/>
    <col customWidth="1" min="15" max="16" width="36.0"/>
    <col customWidth="1" min="17" max="17" width="21.13"/>
    <col customWidth="1" min="18" max="18" width="29.13"/>
    <col customWidth="1" min="19" max="19" width="29.88"/>
    <col customWidth="1" min="20" max="20" width="28.25"/>
    <col customWidth="1" min="21" max="22" width="23.0"/>
  </cols>
  <sheetData>
    <row r="1">
      <c r="A1" s="59" t="s">
        <v>418</v>
      </c>
      <c r="B1" s="60" t="s">
        <v>1</v>
      </c>
      <c r="C1" s="60" t="s">
        <v>2</v>
      </c>
      <c r="D1" s="2" t="s">
        <v>5</v>
      </c>
      <c r="E1" s="96" t="s">
        <v>419</v>
      </c>
      <c r="F1" s="60" t="s">
        <v>420</v>
      </c>
      <c r="G1" s="60" t="s">
        <v>421</v>
      </c>
      <c r="H1" s="96" t="s">
        <v>422</v>
      </c>
      <c r="I1" s="60" t="s">
        <v>423</v>
      </c>
      <c r="J1" s="60" t="s">
        <v>424</v>
      </c>
      <c r="K1" s="82" t="s">
        <v>32</v>
      </c>
      <c r="L1" s="82" t="s">
        <v>31</v>
      </c>
      <c r="M1" s="82" t="s">
        <v>425</v>
      </c>
      <c r="N1" s="82" t="s">
        <v>426</v>
      </c>
      <c r="O1" s="97" t="s">
        <v>427</v>
      </c>
      <c r="P1" s="82" t="s">
        <v>428</v>
      </c>
      <c r="Q1" s="98" t="s">
        <v>429</v>
      </c>
      <c r="R1" s="98" t="s">
        <v>430</v>
      </c>
      <c r="S1" s="98" t="s">
        <v>29</v>
      </c>
      <c r="T1" s="60" t="s">
        <v>431</v>
      </c>
      <c r="U1" s="60" t="s">
        <v>432</v>
      </c>
      <c r="V1" s="60" t="s">
        <v>433</v>
      </c>
    </row>
    <row r="2">
      <c r="A2" s="52" t="s">
        <v>434</v>
      </c>
      <c r="B2" s="15" t="s">
        <v>36</v>
      </c>
      <c r="C2" s="15" t="s">
        <v>37</v>
      </c>
      <c r="D2" s="15" t="s">
        <v>40</v>
      </c>
      <c r="E2" s="99">
        <v>54.14</v>
      </c>
      <c r="F2" s="53"/>
      <c r="G2" s="100"/>
      <c r="H2" s="99"/>
      <c r="I2" s="100"/>
      <c r="J2" s="100"/>
      <c r="K2" s="101"/>
      <c r="L2" s="101"/>
      <c r="M2" s="100">
        <v>21.04</v>
      </c>
      <c r="N2" s="100">
        <v>11.37</v>
      </c>
      <c r="O2" s="102"/>
      <c r="P2" s="103"/>
      <c r="Q2" s="104">
        <f t="shared" ref="Q2:Q4" si="1">M2-N2</f>
        <v>9.67</v>
      </c>
      <c r="R2" s="104">
        <f t="shared" ref="R2:R7" si="2">100/M2*Q2</f>
        <v>45.96007605</v>
      </c>
      <c r="S2" s="105"/>
      <c r="T2" s="53">
        <v>60.0</v>
      </c>
      <c r="U2" s="53">
        <f t="shared" ref="U2:U47" si="3">273.15+40</f>
        <v>313.15</v>
      </c>
      <c r="V2" s="106">
        <v>45404.0</v>
      </c>
    </row>
    <row r="3">
      <c r="A3" s="52" t="s">
        <v>435</v>
      </c>
      <c r="B3" s="15" t="s">
        <v>36</v>
      </c>
      <c r="C3" s="15" t="s">
        <v>37</v>
      </c>
      <c r="D3" s="15" t="s">
        <v>40</v>
      </c>
      <c r="E3" s="99">
        <v>55.91</v>
      </c>
      <c r="F3" s="53"/>
      <c r="G3" s="100"/>
      <c r="H3" s="99"/>
      <c r="I3" s="100"/>
      <c r="J3" s="100"/>
      <c r="K3" s="101"/>
      <c r="L3" s="101"/>
      <c r="M3" s="100">
        <v>33.8</v>
      </c>
      <c r="N3" s="100">
        <v>16.66</v>
      </c>
      <c r="O3" s="102"/>
      <c r="P3" s="103"/>
      <c r="Q3" s="104">
        <f t="shared" si="1"/>
        <v>17.14</v>
      </c>
      <c r="R3" s="104">
        <f t="shared" si="2"/>
        <v>50.71005917</v>
      </c>
      <c r="S3" s="105"/>
      <c r="T3" s="53">
        <v>60.0</v>
      </c>
      <c r="U3" s="53">
        <f t="shared" si="3"/>
        <v>313.15</v>
      </c>
      <c r="V3" s="106">
        <v>45404.0</v>
      </c>
    </row>
    <row r="4">
      <c r="A4" s="107" t="s">
        <v>436</v>
      </c>
      <c r="B4" s="15" t="s">
        <v>36</v>
      </c>
      <c r="C4" s="15" t="s">
        <v>37</v>
      </c>
      <c r="D4" s="15" t="s">
        <v>40</v>
      </c>
      <c r="E4" s="108">
        <v>66.0</v>
      </c>
      <c r="F4" s="109"/>
      <c r="G4" s="110"/>
      <c r="H4" s="108"/>
      <c r="I4" s="110"/>
      <c r="J4" s="110"/>
      <c r="K4" s="111"/>
      <c r="L4" s="111"/>
      <c r="M4" s="110">
        <v>44.25</v>
      </c>
      <c r="N4" s="110">
        <v>18.22</v>
      </c>
      <c r="O4" s="108"/>
      <c r="P4" s="110"/>
      <c r="Q4" s="112">
        <f t="shared" si="1"/>
        <v>26.03</v>
      </c>
      <c r="R4" s="104">
        <f t="shared" si="2"/>
        <v>58.82485876</v>
      </c>
      <c r="S4" s="105"/>
      <c r="T4" s="109">
        <v>60.0</v>
      </c>
      <c r="U4" s="109">
        <f t="shared" si="3"/>
        <v>313.15</v>
      </c>
      <c r="V4" s="113">
        <v>45404.0</v>
      </c>
    </row>
    <row r="5">
      <c r="A5" s="114" t="s">
        <v>437</v>
      </c>
      <c r="B5" s="15" t="s">
        <v>36</v>
      </c>
      <c r="C5" s="15" t="s">
        <v>37</v>
      </c>
      <c r="D5" s="15" t="s">
        <v>40</v>
      </c>
      <c r="E5" s="115">
        <v>55.38</v>
      </c>
      <c r="F5" s="116"/>
      <c r="G5" s="117"/>
      <c r="H5" s="115"/>
      <c r="I5" s="117"/>
      <c r="J5" s="117"/>
      <c r="K5" s="118"/>
      <c r="L5" s="118"/>
      <c r="M5" s="117">
        <v>40.38</v>
      </c>
      <c r="O5" s="119">
        <v>8.55</v>
      </c>
      <c r="P5" s="120">
        <v>7.88</v>
      </c>
      <c r="Q5" s="121">
        <f t="shared" ref="Q5:Q7" si="4">O5-P5</f>
        <v>0.67</v>
      </c>
      <c r="R5" s="121">
        <f t="shared" si="2"/>
        <v>1.659237246</v>
      </c>
      <c r="S5" s="105"/>
      <c r="T5" s="116">
        <v>60.0</v>
      </c>
      <c r="U5" s="116">
        <f t="shared" si="3"/>
        <v>313.15</v>
      </c>
      <c r="V5" s="122">
        <v>45404.0</v>
      </c>
    </row>
    <row r="6">
      <c r="A6" s="114" t="s">
        <v>438</v>
      </c>
      <c r="B6" s="15" t="s">
        <v>36</v>
      </c>
      <c r="C6" s="15" t="s">
        <v>37</v>
      </c>
      <c r="D6" s="15" t="s">
        <v>40</v>
      </c>
      <c r="E6" s="115">
        <v>51.76</v>
      </c>
      <c r="F6" s="116"/>
      <c r="G6" s="117"/>
      <c r="H6" s="115"/>
      <c r="I6" s="117"/>
      <c r="J6" s="117"/>
      <c r="K6" s="118"/>
      <c r="L6" s="118"/>
      <c r="M6" s="117">
        <v>109.09</v>
      </c>
      <c r="O6" s="119">
        <v>20.3</v>
      </c>
      <c r="P6" s="120">
        <v>15.56</v>
      </c>
      <c r="Q6" s="121">
        <f t="shared" si="4"/>
        <v>4.74</v>
      </c>
      <c r="R6" s="121">
        <f t="shared" si="2"/>
        <v>4.345036209</v>
      </c>
      <c r="S6" s="105"/>
      <c r="T6" s="116">
        <v>60.0</v>
      </c>
      <c r="U6" s="116">
        <f t="shared" si="3"/>
        <v>313.15</v>
      </c>
      <c r="V6" s="122">
        <v>45404.0</v>
      </c>
    </row>
    <row r="7">
      <c r="A7" s="123" t="s">
        <v>439</v>
      </c>
      <c r="B7" s="15" t="s">
        <v>36</v>
      </c>
      <c r="C7" s="15" t="s">
        <v>37</v>
      </c>
      <c r="D7" s="15" t="s">
        <v>40</v>
      </c>
      <c r="E7" s="124">
        <v>40.03</v>
      </c>
      <c r="F7" s="125"/>
      <c r="G7" s="126"/>
      <c r="H7" s="124"/>
      <c r="I7" s="126"/>
      <c r="J7" s="126"/>
      <c r="K7" s="127"/>
      <c r="L7" s="127"/>
      <c r="M7" s="126">
        <v>78.61</v>
      </c>
      <c r="O7" s="128">
        <v>19.38</v>
      </c>
      <c r="P7" s="129">
        <v>6.38</v>
      </c>
      <c r="Q7" s="121">
        <f t="shared" si="4"/>
        <v>13</v>
      </c>
      <c r="R7" s="121">
        <f t="shared" si="2"/>
        <v>16.53733622</v>
      </c>
      <c r="S7" s="105"/>
      <c r="T7" s="125">
        <v>60.0</v>
      </c>
      <c r="U7" s="125">
        <f t="shared" si="3"/>
        <v>313.15</v>
      </c>
      <c r="V7" s="130">
        <v>45404.0</v>
      </c>
    </row>
    <row r="8">
      <c r="A8" s="131" t="s">
        <v>440</v>
      </c>
      <c r="B8" s="15" t="s">
        <v>36</v>
      </c>
      <c r="C8" s="15" t="s">
        <v>37</v>
      </c>
      <c r="D8" s="15" t="s">
        <v>40</v>
      </c>
      <c r="E8" s="132"/>
      <c r="F8" s="79">
        <v>30.0</v>
      </c>
      <c r="G8" s="133">
        <v>54.04</v>
      </c>
      <c r="H8" s="132">
        <v>6.39</v>
      </c>
      <c r="I8" s="133">
        <f t="shared" ref="I8:I10" si="5">G8-H8</f>
        <v>47.65</v>
      </c>
      <c r="J8" s="133">
        <f t="shared" ref="J8:J10" si="6">100-(100/G8*H8)</f>
        <v>88.17542561</v>
      </c>
      <c r="K8" s="134">
        <f t="shared" ref="K8:K10" si="7">G8/F8</f>
        <v>1.801333333</v>
      </c>
      <c r="L8" s="134">
        <f t="shared" ref="L8:L10" si="8">H8/F8</f>
        <v>0.213</v>
      </c>
      <c r="M8" s="135"/>
      <c r="N8" s="135"/>
      <c r="O8" s="136"/>
      <c r="P8" s="135"/>
      <c r="Q8" s="105">
        <f t="shared" ref="Q8:Q10" si="9">G8-H8</f>
        <v>47.65</v>
      </c>
      <c r="R8" s="105">
        <f t="shared" ref="R8:R10" si="10">100/G8*Q8</f>
        <v>88.17542561</v>
      </c>
      <c r="S8" s="105">
        <f t="shared" ref="S8:S10" si="11">L8/(K8/1000)</f>
        <v>118.2457439</v>
      </c>
      <c r="T8" s="79">
        <v>60.0</v>
      </c>
      <c r="U8" s="79">
        <f t="shared" si="3"/>
        <v>313.15</v>
      </c>
      <c r="V8" s="137">
        <v>45404.0</v>
      </c>
    </row>
    <row r="9">
      <c r="A9" s="131" t="s">
        <v>441</v>
      </c>
      <c r="B9" s="15" t="s">
        <v>36</v>
      </c>
      <c r="C9" s="15" t="s">
        <v>37</v>
      </c>
      <c r="D9" s="15" t="s">
        <v>40</v>
      </c>
      <c r="E9" s="132"/>
      <c r="F9" s="79">
        <v>30.0</v>
      </c>
      <c r="G9" s="133">
        <v>48.7</v>
      </c>
      <c r="H9" s="132">
        <v>3.91</v>
      </c>
      <c r="I9" s="133">
        <f t="shared" si="5"/>
        <v>44.79</v>
      </c>
      <c r="J9" s="133">
        <f t="shared" si="6"/>
        <v>91.97125257</v>
      </c>
      <c r="K9" s="134">
        <f t="shared" si="7"/>
        <v>1.623333333</v>
      </c>
      <c r="L9" s="134">
        <f t="shared" si="8"/>
        <v>0.1303333333</v>
      </c>
      <c r="M9" s="135"/>
      <c r="N9" s="135"/>
      <c r="O9" s="136"/>
      <c r="P9" s="135"/>
      <c r="Q9" s="105">
        <f t="shared" si="9"/>
        <v>44.79</v>
      </c>
      <c r="R9" s="105">
        <f t="shared" si="10"/>
        <v>91.97125257</v>
      </c>
      <c r="S9" s="105">
        <f t="shared" si="11"/>
        <v>80.28747433</v>
      </c>
      <c r="T9" s="79">
        <v>60.0</v>
      </c>
      <c r="U9" s="79">
        <f t="shared" si="3"/>
        <v>313.15</v>
      </c>
      <c r="V9" s="137">
        <v>45404.0</v>
      </c>
    </row>
    <row r="10">
      <c r="A10" s="138" t="s">
        <v>442</v>
      </c>
      <c r="B10" s="37" t="s">
        <v>36</v>
      </c>
      <c r="C10" s="37" t="s">
        <v>37</v>
      </c>
      <c r="D10" s="37" t="s">
        <v>40</v>
      </c>
      <c r="E10" s="139"/>
      <c r="F10" s="82">
        <v>30.0</v>
      </c>
      <c r="G10" s="140">
        <v>80.39</v>
      </c>
      <c r="H10" s="139">
        <v>4.63</v>
      </c>
      <c r="I10" s="140">
        <f t="shared" si="5"/>
        <v>75.76</v>
      </c>
      <c r="J10" s="140">
        <f t="shared" si="6"/>
        <v>94.24057719</v>
      </c>
      <c r="K10" s="141">
        <f t="shared" si="7"/>
        <v>2.679666667</v>
      </c>
      <c r="L10" s="141">
        <f t="shared" si="8"/>
        <v>0.1543333333</v>
      </c>
      <c r="M10" s="142"/>
      <c r="N10" s="142"/>
      <c r="O10" s="139"/>
      <c r="P10" s="140"/>
      <c r="Q10" s="143">
        <f t="shared" si="9"/>
        <v>75.76</v>
      </c>
      <c r="R10" s="143">
        <f t="shared" si="10"/>
        <v>94.24057719</v>
      </c>
      <c r="S10" s="143">
        <f t="shared" si="11"/>
        <v>57.59422814</v>
      </c>
      <c r="T10" s="82">
        <v>60.0</v>
      </c>
      <c r="U10" s="82">
        <f t="shared" si="3"/>
        <v>313.15</v>
      </c>
      <c r="V10" s="144">
        <v>45404.0</v>
      </c>
    </row>
    <row r="11">
      <c r="A11" s="52" t="s">
        <v>443</v>
      </c>
      <c r="B11" s="15" t="s">
        <v>54</v>
      </c>
      <c r="C11" s="15" t="s">
        <v>55</v>
      </c>
      <c r="D11" s="15" t="s">
        <v>40</v>
      </c>
      <c r="E11" s="99">
        <v>66.34</v>
      </c>
      <c r="F11" s="53"/>
      <c r="G11" s="100"/>
      <c r="H11" s="99"/>
      <c r="I11" s="100"/>
      <c r="J11" s="133"/>
      <c r="K11" s="101"/>
      <c r="L11" s="101"/>
      <c r="M11" s="100">
        <v>32.32</v>
      </c>
      <c r="N11" s="100">
        <v>8.83</v>
      </c>
      <c r="O11" s="99"/>
      <c r="P11" s="100"/>
      <c r="Q11" s="104">
        <f t="shared" ref="Q11:Q14" si="12">M11-N11</f>
        <v>23.49</v>
      </c>
      <c r="R11" s="104">
        <f t="shared" ref="R11:R17" si="13">100/M11*Q11</f>
        <v>72.67945545</v>
      </c>
      <c r="S11" s="105"/>
      <c r="T11" s="53">
        <v>60.0</v>
      </c>
      <c r="U11" s="53">
        <f t="shared" si="3"/>
        <v>313.15</v>
      </c>
      <c r="V11" s="106">
        <v>45404.0</v>
      </c>
    </row>
    <row r="12">
      <c r="A12" s="52" t="s">
        <v>444</v>
      </c>
      <c r="B12" s="15" t="s">
        <v>54</v>
      </c>
      <c r="C12" s="15" t="s">
        <v>55</v>
      </c>
      <c r="D12" s="15" t="s">
        <v>40</v>
      </c>
      <c r="E12" s="99">
        <v>34.14</v>
      </c>
      <c r="F12" s="53"/>
      <c r="G12" s="100"/>
      <c r="H12" s="99"/>
      <c r="I12" s="100"/>
      <c r="J12" s="133"/>
      <c r="K12" s="101"/>
      <c r="L12" s="101"/>
      <c r="M12" s="100">
        <v>12.04</v>
      </c>
      <c r="N12" s="100">
        <v>4.83</v>
      </c>
      <c r="O12" s="99"/>
      <c r="P12" s="100"/>
      <c r="Q12" s="104">
        <f t="shared" si="12"/>
        <v>7.21</v>
      </c>
      <c r="R12" s="104">
        <f t="shared" si="13"/>
        <v>59.88372093</v>
      </c>
      <c r="S12" s="105"/>
      <c r="T12" s="53">
        <v>60.0</v>
      </c>
      <c r="U12" s="53">
        <f t="shared" si="3"/>
        <v>313.15</v>
      </c>
      <c r="V12" s="106">
        <v>45404.0</v>
      </c>
    </row>
    <row r="13">
      <c r="A13" s="52" t="s">
        <v>445</v>
      </c>
      <c r="B13" s="15" t="s">
        <v>54</v>
      </c>
      <c r="C13" s="15" t="s">
        <v>55</v>
      </c>
      <c r="D13" s="15" t="s">
        <v>40</v>
      </c>
      <c r="E13" s="99">
        <v>37.89</v>
      </c>
      <c r="G13" s="100"/>
      <c r="H13" s="99"/>
      <c r="I13" s="100"/>
      <c r="J13" s="133"/>
      <c r="K13" s="101"/>
      <c r="L13" s="101"/>
      <c r="M13" s="100">
        <v>68.55</v>
      </c>
      <c r="N13" s="100">
        <v>6.83</v>
      </c>
      <c r="O13" s="99"/>
      <c r="P13" s="100"/>
      <c r="Q13" s="104">
        <f t="shared" si="12"/>
        <v>61.72</v>
      </c>
      <c r="R13" s="104">
        <f t="shared" si="13"/>
        <v>90.03646973</v>
      </c>
      <c r="S13" s="105"/>
      <c r="T13" s="53">
        <v>60.0</v>
      </c>
      <c r="U13" s="53">
        <f t="shared" si="3"/>
        <v>313.15</v>
      </c>
      <c r="V13" s="106">
        <v>45404.0</v>
      </c>
    </row>
    <row r="14">
      <c r="A14" s="107" t="s">
        <v>446</v>
      </c>
      <c r="B14" s="15" t="s">
        <v>54</v>
      </c>
      <c r="C14" s="15" t="s">
        <v>55</v>
      </c>
      <c r="D14" s="15" t="s">
        <v>40</v>
      </c>
      <c r="E14" s="108">
        <v>25.76</v>
      </c>
      <c r="F14" s="109"/>
      <c r="G14" s="110"/>
      <c r="H14" s="108"/>
      <c r="I14" s="110"/>
      <c r="J14" s="133"/>
      <c r="K14" s="111"/>
      <c r="L14" s="111"/>
      <c r="M14" s="110">
        <v>17.58</v>
      </c>
      <c r="N14" s="110">
        <v>2.58</v>
      </c>
      <c r="O14" s="108"/>
      <c r="P14" s="110"/>
      <c r="Q14" s="112">
        <f t="shared" si="12"/>
        <v>15</v>
      </c>
      <c r="R14" s="104">
        <f t="shared" si="13"/>
        <v>85.32423208</v>
      </c>
      <c r="S14" s="105"/>
      <c r="T14" s="109">
        <v>60.0</v>
      </c>
      <c r="U14" s="109">
        <f t="shared" si="3"/>
        <v>313.15</v>
      </c>
      <c r="V14" s="113">
        <v>45404.0</v>
      </c>
    </row>
    <row r="15">
      <c r="A15" s="114" t="s">
        <v>447</v>
      </c>
      <c r="B15" s="15" t="s">
        <v>54</v>
      </c>
      <c r="C15" s="15" t="s">
        <v>55</v>
      </c>
      <c r="D15" s="15" t="s">
        <v>40</v>
      </c>
      <c r="E15" s="115">
        <v>38.54</v>
      </c>
      <c r="F15" s="145"/>
      <c r="G15" s="117"/>
      <c r="H15" s="115"/>
      <c r="I15" s="117"/>
      <c r="J15" s="133"/>
      <c r="K15" s="118"/>
      <c r="L15" s="118"/>
      <c r="M15" s="117">
        <v>43.97</v>
      </c>
      <c r="O15" s="119">
        <v>13.21</v>
      </c>
      <c r="P15" s="120">
        <v>7.4</v>
      </c>
      <c r="Q15" s="121">
        <f t="shared" ref="Q15:Q17" si="14">O15-P15</f>
        <v>5.81</v>
      </c>
      <c r="R15" s="121">
        <f t="shared" si="13"/>
        <v>13.2135547</v>
      </c>
      <c r="S15" s="105"/>
      <c r="T15" s="116">
        <v>60.0</v>
      </c>
      <c r="U15" s="116">
        <f t="shared" si="3"/>
        <v>313.15</v>
      </c>
      <c r="V15" s="122">
        <v>45404.0</v>
      </c>
    </row>
    <row r="16">
      <c r="A16" s="114" t="s">
        <v>448</v>
      </c>
      <c r="B16" s="15" t="s">
        <v>54</v>
      </c>
      <c r="C16" s="15" t="s">
        <v>55</v>
      </c>
      <c r="D16" s="15" t="s">
        <v>40</v>
      </c>
      <c r="E16" s="115">
        <v>35.59</v>
      </c>
      <c r="F16" s="116"/>
      <c r="G16" s="117"/>
      <c r="H16" s="115"/>
      <c r="I16" s="117"/>
      <c r="J16" s="133"/>
      <c r="K16" s="118"/>
      <c r="L16" s="118"/>
      <c r="M16" s="117">
        <v>15.41</v>
      </c>
      <c r="O16" s="119">
        <v>4.68</v>
      </c>
      <c r="P16" s="120">
        <v>2.22</v>
      </c>
      <c r="Q16" s="121">
        <f t="shared" si="14"/>
        <v>2.46</v>
      </c>
      <c r="R16" s="121">
        <f t="shared" si="13"/>
        <v>15.96365996</v>
      </c>
      <c r="S16" s="105"/>
      <c r="T16" s="116">
        <v>60.0</v>
      </c>
      <c r="U16" s="116">
        <f t="shared" si="3"/>
        <v>313.15</v>
      </c>
      <c r="V16" s="122">
        <v>45404.0</v>
      </c>
    </row>
    <row r="17">
      <c r="A17" s="123" t="s">
        <v>449</v>
      </c>
      <c r="B17" s="15" t="s">
        <v>54</v>
      </c>
      <c r="C17" s="15" t="s">
        <v>55</v>
      </c>
      <c r="D17" s="15" t="s">
        <v>40</v>
      </c>
      <c r="E17" s="124">
        <v>41.28</v>
      </c>
      <c r="F17" s="125"/>
      <c r="G17" s="126"/>
      <c r="H17" s="124"/>
      <c r="I17" s="126"/>
      <c r="J17" s="133"/>
      <c r="K17" s="127"/>
      <c r="L17" s="127"/>
      <c r="M17" s="126">
        <v>13.76</v>
      </c>
      <c r="O17" s="128">
        <v>5.41</v>
      </c>
      <c r="P17" s="129">
        <v>2.84</v>
      </c>
      <c r="Q17" s="121">
        <f t="shared" si="14"/>
        <v>2.57</v>
      </c>
      <c r="R17" s="121">
        <f t="shared" si="13"/>
        <v>18.67732558</v>
      </c>
      <c r="S17" s="105"/>
      <c r="T17" s="125">
        <v>60.0</v>
      </c>
      <c r="U17" s="125">
        <f t="shared" si="3"/>
        <v>313.15</v>
      </c>
      <c r="V17" s="130">
        <v>45404.0</v>
      </c>
    </row>
    <row r="18">
      <c r="A18" s="146" t="s">
        <v>450</v>
      </c>
      <c r="B18" s="15" t="s">
        <v>54</v>
      </c>
      <c r="C18" s="15" t="s">
        <v>55</v>
      </c>
      <c r="D18" s="15" t="s">
        <v>40</v>
      </c>
      <c r="E18" s="132"/>
      <c r="F18" s="79">
        <v>30.0</v>
      </c>
      <c r="G18" s="133">
        <v>52.0</v>
      </c>
      <c r="H18" s="132">
        <v>4.3</v>
      </c>
      <c r="I18" s="133">
        <f t="shared" ref="I18:I20" si="15">G18-H18</f>
        <v>47.7</v>
      </c>
      <c r="J18" s="133">
        <f t="shared" ref="J18:J20" si="16">100-(100/G18*H18)</f>
        <v>91.73076923</v>
      </c>
      <c r="K18" s="134">
        <f t="shared" ref="K18:K20" si="17">G18/F18</f>
        <v>1.733333333</v>
      </c>
      <c r="L18" s="134">
        <f t="shared" ref="L18:L20" si="18">H18/F18</f>
        <v>0.1433333333</v>
      </c>
      <c r="M18" s="135"/>
      <c r="N18" s="135"/>
      <c r="O18" s="132"/>
      <c r="P18" s="133"/>
      <c r="Q18" s="105">
        <f t="shared" ref="Q18:Q20" si="19">G18-H18</f>
        <v>47.7</v>
      </c>
      <c r="R18" s="147">
        <f t="shared" ref="R18:R20" si="20">100/G18*Q18</f>
        <v>91.73076923</v>
      </c>
      <c r="S18" s="105">
        <f t="shared" ref="S18:S20" si="21">L18/(K18/1000)</f>
        <v>82.69230769</v>
      </c>
      <c r="T18" s="79">
        <v>60.0</v>
      </c>
      <c r="U18" s="79">
        <f t="shared" si="3"/>
        <v>313.15</v>
      </c>
      <c r="V18" s="137">
        <v>45404.0</v>
      </c>
    </row>
    <row r="19">
      <c r="A19" s="146" t="s">
        <v>451</v>
      </c>
      <c r="B19" s="15" t="s">
        <v>54</v>
      </c>
      <c r="C19" s="15" t="s">
        <v>55</v>
      </c>
      <c r="D19" s="15" t="s">
        <v>40</v>
      </c>
      <c r="E19" s="132"/>
      <c r="F19" s="79">
        <v>30.0</v>
      </c>
      <c r="G19" s="133">
        <v>27.332</v>
      </c>
      <c r="H19" s="132">
        <v>2.45</v>
      </c>
      <c r="I19" s="133">
        <f t="shared" si="15"/>
        <v>24.882</v>
      </c>
      <c r="J19" s="133">
        <f t="shared" si="16"/>
        <v>91.0361481</v>
      </c>
      <c r="K19" s="134">
        <f t="shared" si="17"/>
        <v>0.9110666667</v>
      </c>
      <c r="L19" s="134">
        <f t="shared" si="18"/>
        <v>0.08166666667</v>
      </c>
      <c r="M19" s="135"/>
      <c r="N19" s="135"/>
      <c r="O19" s="132"/>
      <c r="P19" s="133"/>
      <c r="Q19" s="105">
        <f t="shared" si="19"/>
        <v>24.882</v>
      </c>
      <c r="R19" s="147">
        <f t="shared" si="20"/>
        <v>91.0361481</v>
      </c>
      <c r="S19" s="105">
        <f t="shared" si="21"/>
        <v>89.63851895</v>
      </c>
      <c r="T19" s="79">
        <v>60.0</v>
      </c>
      <c r="U19" s="79">
        <f t="shared" si="3"/>
        <v>313.15</v>
      </c>
      <c r="V19" s="137">
        <v>45404.0</v>
      </c>
    </row>
    <row r="20">
      <c r="A20" s="138" t="s">
        <v>452</v>
      </c>
      <c r="B20" s="37" t="s">
        <v>54</v>
      </c>
      <c r="C20" s="15" t="s">
        <v>55</v>
      </c>
      <c r="D20" s="37" t="s">
        <v>40</v>
      </c>
      <c r="E20" s="139"/>
      <c r="F20" s="82">
        <v>30.0</v>
      </c>
      <c r="G20" s="140">
        <v>44.9</v>
      </c>
      <c r="H20" s="139">
        <v>2.69</v>
      </c>
      <c r="I20" s="140">
        <f t="shared" si="15"/>
        <v>42.21</v>
      </c>
      <c r="J20" s="140">
        <f t="shared" si="16"/>
        <v>94.00890869</v>
      </c>
      <c r="K20" s="141">
        <f t="shared" si="17"/>
        <v>1.496666667</v>
      </c>
      <c r="L20" s="141">
        <f t="shared" si="18"/>
        <v>0.08966666667</v>
      </c>
      <c r="M20" s="142"/>
      <c r="N20" s="142"/>
      <c r="O20" s="139"/>
      <c r="P20" s="140"/>
      <c r="Q20" s="143">
        <f t="shared" si="19"/>
        <v>42.21</v>
      </c>
      <c r="R20" s="148">
        <f t="shared" si="20"/>
        <v>94.00890869</v>
      </c>
      <c r="S20" s="143">
        <f t="shared" si="21"/>
        <v>59.91091314</v>
      </c>
      <c r="T20" s="82">
        <v>60.0</v>
      </c>
      <c r="U20" s="82">
        <f t="shared" si="3"/>
        <v>313.15</v>
      </c>
      <c r="V20" s="144">
        <v>45404.0</v>
      </c>
    </row>
    <row r="21">
      <c r="A21" s="52" t="s">
        <v>453</v>
      </c>
      <c r="B21" s="53" t="str">
        <f t="shared" ref="B21:B47" si="22">CONCATENATE(MID(A21,FIND(CHAR(160),SUBSTITUTE(A21,"_",CHAR(160),2)) + 1,FIND(".",A21) - 1 - (FIND(CHAR(160),SUBSTITUTE(A21,"_",CHAR(160),2))))," ",MID(A21,FIND(".",A21) + 1,FIND(CHAR(160),SUBSTITUTE(A21,"_",CHAR(160),3)) - 1 - (FIND(".",A21))))</f>
        <v>Bryum sp.</v>
      </c>
      <c r="C21" s="53" t="s">
        <v>66</v>
      </c>
      <c r="D21" s="15" t="s">
        <v>40</v>
      </c>
      <c r="E21" s="99">
        <v>25.06</v>
      </c>
      <c r="F21" s="53"/>
      <c r="G21" s="100"/>
      <c r="H21" s="99"/>
      <c r="I21" s="100"/>
      <c r="J21" s="133"/>
      <c r="K21" s="101"/>
      <c r="L21" s="101"/>
      <c r="M21" s="100">
        <v>6.2</v>
      </c>
      <c r="N21" s="103">
        <f>1.61</f>
        <v>1.61</v>
      </c>
      <c r="O21" s="102"/>
      <c r="P21" s="103"/>
      <c r="Q21" s="104">
        <f t="shared" ref="Q21:Q23" si="23">M21-N21</f>
        <v>4.59</v>
      </c>
      <c r="R21" s="104">
        <f t="shared" ref="R21:R26" si="24">100/M21*Q21</f>
        <v>74.03225806</v>
      </c>
      <c r="S21" s="105"/>
      <c r="T21" s="53">
        <v>60.0</v>
      </c>
      <c r="U21" s="53">
        <f t="shared" si="3"/>
        <v>313.15</v>
      </c>
      <c r="V21" s="106">
        <v>45406.0</v>
      </c>
    </row>
    <row r="22">
      <c r="A22" s="52" t="s">
        <v>454</v>
      </c>
      <c r="B22" s="53" t="str">
        <f t="shared" si="22"/>
        <v>Bryum sp.</v>
      </c>
      <c r="C22" s="53" t="s">
        <v>66</v>
      </c>
      <c r="D22" s="15" t="s">
        <v>40</v>
      </c>
      <c r="E22" s="99">
        <v>31.84</v>
      </c>
      <c r="F22" s="53"/>
      <c r="G22" s="100"/>
      <c r="H22" s="99"/>
      <c r="I22" s="100"/>
      <c r="J22" s="133"/>
      <c r="K22" s="101"/>
      <c r="L22" s="101"/>
      <c r="M22" s="100">
        <v>3.55</v>
      </c>
      <c r="N22" s="103">
        <f>0.68</f>
        <v>0.68</v>
      </c>
      <c r="O22" s="102"/>
      <c r="P22" s="103"/>
      <c r="Q22" s="104">
        <f t="shared" si="23"/>
        <v>2.87</v>
      </c>
      <c r="R22" s="104">
        <f t="shared" si="24"/>
        <v>80.84507042</v>
      </c>
      <c r="S22" s="105"/>
      <c r="T22" s="53">
        <v>60.0</v>
      </c>
      <c r="U22" s="53">
        <f t="shared" si="3"/>
        <v>313.15</v>
      </c>
      <c r="V22" s="106">
        <v>45406.0</v>
      </c>
    </row>
    <row r="23">
      <c r="A23" s="107" t="s">
        <v>455</v>
      </c>
      <c r="B23" s="53" t="str">
        <f t="shared" si="22"/>
        <v>Bryum sp.</v>
      </c>
      <c r="C23" s="53" t="s">
        <v>66</v>
      </c>
      <c r="D23" s="15" t="s">
        <v>40</v>
      </c>
      <c r="E23" s="108">
        <v>28.74</v>
      </c>
      <c r="F23" s="109"/>
      <c r="G23" s="110"/>
      <c r="H23" s="108"/>
      <c r="I23" s="110"/>
      <c r="J23" s="133"/>
      <c r="K23" s="111"/>
      <c r="L23" s="111"/>
      <c r="M23" s="110">
        <v>8.19</v>
      </c>
      <c r="N23" s="149">
        <f>1.26</f>
        <v>1.26</v>
      </c>
      <c r="O23" s="108"/>
      <c r="P23" s="110"/>
      <c r="Q23" s="112">
        <f t="shared" si="23"/>
        <v>6.93</v>
      </c>
      <c r="R23" s="104">
        <f t="shared" si="24"/>
        <v>84.61538462</v>
      </c>
      <c r="S23" s="105"/>
      <c r="T23" s="109">
        <v>60.0</v>
      </c>
      <c r="U23" s="109">
        <f t="shared" si="3"/>
        <v>313.15</v>
      </c>
      <c r="V23" s="113">
        <v>45406.0</v>
      </c>
    </row>
    <row r="24">
      <c r="A24" s="114" t="s">
        <v>456</v>
      </c>
      <c r="B24" s="53" t="str">
        <f t="shared" si="22"/>
        <v>Bryum sp.</v>
      </c>
      <c r="C24" s="53" t="s">
        <v>66</v>
      </c>
      <c r="D24" s="15" t="s">
        <v>40</v>
      </c>
      <c r="E24" s="115">
        <v>27.7</v>
      </c>
      <c r="F24" s="116"/>
      <c r="G24" s="117"/>
      <c r="H24" s="115"/>
      <c r="I24" s="117"/>
      <c r="J24" s="133"/>
      <c r="K24" s="118"/>
      <c r="L24" s="118"/>
      <c r="M24" s="117">
        <v>4.54</v>
      </c>
      <c r="O24" s="115">
        <v>0.77</v>
      </c>
      <c r="P24" s="145">
        <f>0.72</f>
        <v>0.72</v>
      </c>
      <c r="Q24" s="121">
        <f t="shared" ref="Q24:Q26" si="25">O24-P24</f>
        <v>0.05</v>
      </c>
      <c r="R24" s="121">
        <f t="shared" si="24"/>
        <v>1.101321586</v>
      </c>
      <c r="S24" s="105"/>
      <c r="T24" s="116">
        <v>60.0</v>
      </c>
      <c r="U24" s="116">
        <f t="shared" si="3"/>
        <v>313.15</v>
      </c>
      <c r="V24" s="122">
        <v>45406.0</v>
      </c>
    </row>
    <row r="25">
      <c r="A25" s="114" t="s">
        <v>457</v>
      </c>
      <c r="B25" s="53" t="str">
        <f t="shared" si="22"/>
        <v>Bryum sp.</v>
      </c>
      <c r="C25" s="53" t="s">
        <v>66</v>
      </c>
      <c r="D25" s="15" t="s">
        <v>40</v>
      </c>
      <c r="E25" s="115">
        <v>25.39</v>
      </c>
      <c r="F25" s="116"/>
      <c r="G25" s="117"/>
      <c r="H25" s="115"/>
      <c r="I25" s="117"/>
      <c r="J25" s="133"/>
      <c r="K25" s="118"/>
      <c r="L25" s="118"/>
      <c r="M25" s="117">
        <v>2.6</v>
      </c>
      <c r="O25" s="115">
        <v>1.63</v>
      </c>
      <c r="P25" s="145">
        <f>0.48</f>
        <v>0.48</v>
      </c>
      <c r="Q25" s="121">
        <f t="shared" si="25"/>
        <v>1.15</v>
      </c>
      <c r="R25" s="121">
        <f t="shared" si="24"/>
        <v>44.23076923</v>
      </c>
      <c r="S25" s="105"/>
      <c r="T25" s="116">
        <v>60.0</v>
      </c>
      <c r="U25" s="116">
        <f t="shared" si="3"/>
        <v>313.15</v>
      </c>
      <c r="V25" s="122">
        <v>45406.0</v>
      </c>
    </row>
    <row r="26">
      <c r="A26" s="123" t="s">
        <v>458</v>
      </c>
      <c r="B26" s="53" t="str">
        <f t="shared" si="22"/>
        <v>Bryum sp.</v>
      </c>
      <c r="C26" s="53" t="s">
        <v>66</v>
      </c>
      <c r="D26" s="15" t="s">
        <v>40</v>
      </c>
      <c r="E26" s="124">
        <v>30.53</v>
      </c>
      <c r="F26" s="125"/>
      <c r="G26" s="126"/>
      <c r="H26" s="124"/>
      <c r="I26" s="126"/>
      <c r="J26" s="133"/>
      <c r="K26" s="127"/>
      <c r="L26" s="127"/>
      <c r="M26" s="126">
        <v>5.33</v>
      </c>
      <c r="O26" s="124">
        <v>3.62</v>
      </c>
      <c r="P26" s="125">
        <v>0.85</v>
      </c>
      <c r="Q26" s="121">
        <f t="shared" si="25"/>
        <v>2.77</v>
      </c>
      <c r="R26" s="121">
        <f t="shared" si="24"/>
        <v>51.96998124</v>
      </c>
      <c r="S26" s="105"/>
      <c r="T26" s="125">
        <v>60.0</v>
      </c>
      <c r="U26" s="125">
        <f t="shared" si="3"/>
        <v>313.15</v>
      </c>
      <c r="V26" s="130">
        <v>45406.0</v>
      </c>
    </row>
    <row r="27">
      <c r="A27" s="131" t="s">
        <v>459</v>
      </c>
      <c r="B27" s="53" t="str">
        <f t="shared" si="22"/>
        <v>Bryum sp.</v>
      </c>
      <c r="C27" s="53" t="s">
        <v>66</v>
      </c>
      <c r="D27" s="15" t="s">
        <v>40</v>
      </c>
      <c r="E27" s="132"/>
      <c r="F27" s="79">
        <v>50.0</v>
      </c>
      <c r="G27" s="133">
        <v>1.29</v>
      </c>
      <c r="H27" s="150">
        <v>0.23</v>
      </c>
      <c r="I27" s="133">
        <f t="shared" ref="I27:I29" si="26">G27-H27</f>
        <v>1.06</v>
      </c>
      <c r="J27" s="133">
        <f t="shared" ref="J27:J29" si="27">100-(100/G27*H27)</f>
        <v>82.17054264</v>
      </c>
      <c r="K27" s="134">
        <f t="shared" ref="K27:K29" si="28">G27/F27</f>
        <v>0.0258</v>
      </c>
      <c r="L27" s="134">
        <f t="shared" ref="L27:L29" si="29">H27/F27</f>
        <v>0.0046</v>
      </c>
      <c r="M27" s="135"/>
      <c r="N27" s="135"/>
      <c r="O27" s="136"/>
      <c r="P27" s="135"/>
      <c r="Q27" s="105">
        <f t="shared" ref="Q27:Q29" si="30">G27-H27</f>
        <v>1.06</v>
      </c>
      <c r="R27" s="105">
        <f t="shared" ref="R27:R29" si="31">100/G27*Q27</f>
        <v>82.17054264</v>
      </c>
      <c r="S27" s="105">
        <f t="shared" ref="S27:S29" si="32">L27/(K27/1000)</f>
        <v>178.2945736</v>
      </c>
      <c r="T27" s="79">
        <v>60.0</v>
      </c>
      <c r="U27" s="79">
        <f t="shared" si="3"/>
        <v>313.15</v>
      </c>
      <c r="V27" s="137">
        <v>45406.0</v>
      </c>
    </row>
    <row r="28">
      <c r="A28" s="131" t="s">
        <v>460</v>
      </c>
      <c r="B28" s="53" t="str">
        <f t="shared" si="22"/>
        <v>Bryum sp.</v>
      </c>
      <c r="C28" s="53" t="s">
        <v>66</v>
      </c>
      <c r="D28" s="15" t="s">
        <v>40</v>
      </c>
      <c r="E28" s="132"/>
      <c r="F28" s="79">
        <v>50.0</v>
      </c>
      <c r="G28" s="133">
        <v>3.06</v>
      </c>
      <c r="H28" s="150">
        <v>1.25</v>
      </c>
      <c r="I28" s="133">
        <f t="shared" si="26"/>
        <v>1.81</v>
      </c>
      <c r="J28" s="133">
        <f t="shared" si="27"/>
        <v>59.1503268</v>
      </c>
      <c r="K28" s="134">
        <f t="shared" si="28"/>
        <v>0.0612</v>
      </c>
      <c r="L28" s="134">
        <f t="shared" si="29"/>
        <v>0.025</v>
      </c>
      <c r="M28" s="135"/>
      <c r="N28" s="135"/>
      <c r="O28" s="136"/>
      <c r="P28" s="135"/>
      <c r="Q28" s="105">
        <f t="shared" si="30"/>
        <v>1.81</v>
      </c>
      <c r="R28" s="105">
        <f t="shared" si="31"/>
        <v>59.1503268</v>
      </c>
      <c r="S28" s="105">
        <f t="shared" si="32"/>
        <v>408.496732</v>
      </c>
      <c r="T28" s="79">
        <v>60.0</v>
      </c>
      <c r="U28" s="79">
        <f t="shared" si="3"/>
        <v>313.15</v>
      </c>
      <c r="V28" s="137">
        <v>45406.0</v>
      </c>
    </row>
    <row r="29" ht="14.25" customHeight="1">
      <c r="A29" s="151" t="s">
        <v>461</v>
      </c>
      <c r="B29" s="37" t="str">
        <f t="shared" si="22"/>
        <v>Bryum sp.</v>
      </c>
      <c r="C29" s="53" t="s">
        <v>66</v>
      </c>
      <c r="D29" s="37" t="s">
        <v>40</v>
      </c>
      <c r="E29" s="139"/>
      <c r="F29" s="82">
        <v>50.0</v>
      </c>
      <c r="G29" s="140">
        <v>3.37</v>
      </c>
      <c r="H29" s="97">
        <v>1.06</v>
      </c>
      <c r="I29" s="140">
        <f t="shared" si="26"/>
        <v>2.31</v>
      </c>
      <c r="J29" s="140">
        <f t="shared" si="27"/>
        <v>68.54599407</v>
      </c>
      <c r="K29" s="141">
        <f t="shared" si="28"/>
        <v>0.0674</v>
      </c>
      <c r="L29" s="141">
        <f t="shared" si="29"/>
        <v>0.0212</v>
      </c>
      <c r="M29" s="142"/>
      <c r="N29" s="142"/>
      <c r="O29" s="139"/>
      <c r="P29" s="140"/>
      <c r="Q29" s="143">
        <f t="shared" si="30"/>
        <v>2.31</v>
      </c>
      <c r="R29" s="143">
        <f t="shared" si="31"/>
        <v>68.54599407</v>
      </c>
      <c r="S29" s="143">
        <f t="shared" si="32"/>
        <v>314.5400593</v>
      </c>
      <c r="T29" s="82">
        <v>60.0</v>
      </c>
      <c r="U29" s="82">
        <f t="shared" si="3"/>
        <v>313.15</v>
      </c>
      <c r="V29" s="144">
        <v>45406.0</v>
      </c>
    </row>
    <row r="30">
      <c r="A30" s="52" t="s">
        <v>462</v>
      </c>
      <c r="B30" s="15" t="str">
        <f t="shared" si="22"/>
        <v>Homalothecium lutescens</v>
      </c>
      <c r="C30" s="15" t="s">
        <v>78</v>
      </c>
      <c r="D30" s="15" t="s">
        <v>79</v>
      </c>
      <c r="E30" s="152">
        <v>36.8</v>
      </c>
      <c r="F30" s="53"/>
      <c r="G30" s="103"/>
      <c r="H30" s="153"/>
      <c r="J30" s="133"/>
      <c r="K30" s="101"/>
      <c r="L30" s="101"/>
      <c r="M30" s="100">
        <v>47.2</v>
      </c>
      <c r="N30" s="100">
        <v>13.82</v>
      </c>
      <c r="O30" s="102"/>
      <c r="P30" s="103"/>
      <c r="Q30" s="104">
        <f t="shared" ref="Q30:Q32" si="33">M30-N30</f>
        <v>33.38</v>
      </c>
      <c r="R30" s="104">
        <f t="shared" ref="R30:R35" si="34">100/M30*Q30</f>
        <v>70.72033898</v>
      </c>
      <c r="S30" s="105"/>
      <c r="T30" s="53">
        <v>60.0</v>
      </c>
      <c r="U30" s="53">
        <f t="shared" si="3"/>
        <v>313.15</v>
      </c>
      <c r="V30" s="106">
        <v>45411.0</v>
      </c>
    </row>
    <row r="31">
      <c r="A31" s="52" t="s">
        <v>463</v>
      </c>
      <c r="B31" s="15" t="str">
        <f t="shared" si="22"/>
        <v>Homalothecium lutescens</v>
      </c>
      <c r="C31" s="15" t="s">
        <v>78</v>
      </c>
      <c r="D31" s="15" t="s">
        <v>79</v>
      </c>
      <c r="E31" s="152">
        <v>22.96</v>
      </c>
      <c r="F31" s="53"/>
      <c r="G31" s="103"/>
      <c r="H31" s="153"/>
      <c r="J31" s="133"/>
      <c r="K31" s="101"/>
      <c r="L31" s="101"/>
      <c r="M31" s="100">
        <v>13.83</v>
      </c>
      <c r="N31" s="100">
        <v>5.97</v>
      </c>
      <c r="O31" s="102"/>
      <c r="P31" s="103"/>
      <c r="Q31" s="104">
        <f t="shared" si="33"/>
        <v>7.86</v>
      </c>
      <c r="R31" s="104">
        <f t="shared" si="34"/>
        <v>56.8329718</v>
      </c>
      <c r="S31" s="105"/>
      <c r="T31" s="53">
        <v>60.0</v>
      </c>
      <c r="U31" s="53">
        <f t="shared" si="3"/>
        <v>313.15</v>
      </c>
      <c r="V31" s="106">
        <v>45411.0</v>
      </c>
    </row>
    <row r="32">
      <c r="A32" s="107" t="s">
        <v>464</v>
      </c>
      <c r="B32" s="15" t="str">
        <f t="shared" si="22"/>
        <v>Homalothecium lutescens</v>
      </c>
      <c r="C32" s="15" t="s">
        <v>78</v>
      </c>
      <c r="D32" s="15" t="s">
        <v>79</v>
      </c>
      <c r="E32" s="154">
        <v>37.08</v>
      </c>
      <c r="F32" s="109"/>
      <c r="G32" s="149"/>
      <c r="H32" s="155"/>
      <c r="I32" s="156"/>
      <c r="J32" s="133"/>
      <c r="K32" s="111"/>
      <c r="L32" s="111"/>
      <c r="M32" s="110">
        <v>9.65</v>
      </c>
      <c r="N32" s="110">
        <v>7.92</v>
      </c>
      <c r="O32" s="157"/>
      <c r="P32" s="149"/>
      <c r="Q32" s="112">
        <f t="shared" si="33"/>
        <v>1.73</v>
      </c>
      <c r="R32" s="104">
        <f t="shared" si="34"/>
        <v>17.92746114</v>
      </c>
      <c r="S32" s="105"/>
      <c r="T32" s="109">
        <v>60.0</v>
      </c>
      <c r="U32" s="109">
        <f t="shared" si="3"/>
        <v>313.15</v>
      </c>
      <c r="V32" s="113">
        <v>45411.0</v>
      </c>
    </row>
    <row r="33">
      <c r="A33" s="114" t="s">
        <v>465</v>
      </c>
      <c r="B33" s="15" t="str">
        <f t="shared" si="22"/>
        <v>Homalothecium lutescens</v>
      </c>
      <c r="C33" s="15" t="s">
        <v>78</v>
      </c>
      <c r="D33" s="15" t="s">
        <v>79</v>
      </c>
      <c r="E33" s="158">
        <v>39.92</v>
      </c>
      <c r="F33" s="116"/>
      <c r="G33" s="159"/>
      <c r="H33" s="160"/>
      <c r="I33" s="145"/>
      <c r="J33" s="133"/>
      <c r="K33" s="118"/>
      <c r="L33" s="118"/>
      <c r="M33" s="117">
        <v>21.66</v>
      </c>
      <c r="O33" s="115">
        <v>10.81</v>
      </c>
      <c r="P33" s="116">
        <v>7.66</v>
      </c>
      <c r="Q33" s="121">
        <f t="shared" ref="Q33:Q35" si="35">O33-P33</f>
        <v>3.15</v>
      </c>
      <c r="R33" s="121">
        <f t="shared" si="34"/>
        <v>14.54293629</v>
      </c>
      <c r="S33" s="105"/>
      <c r="T33" s="116">
        <v>60.0</v>
      </c>
      <c r="U33" s="116">
        <f t="shared" si="3"/>
        <v>313.15</v>
      </c>
      <c r="V33" s="122">
        <v>45411.0</v>
      </c>
    </row>
    <row r="34">
      <c r="A34" s="114" t="s">
        <v>466</v>
      </c>
      <c r="B34" s="15" t="str">
        <f t="shared" si="22"/>
        <v>Homalothecium lutescens</v>
      </c>
      <c r="C34" s="15" t="s">
        <v>78</v>
      </c>
      <c r="D34" s="15" t="s">
        <v>79</v>
      </c>
      <c r="E34" s="158">
        <v>27.5</v>
      </c>
      <c r="F34" s="116"/>
      <c r="G34" s="159"/>
      <c r="H34" s="160"/>
      <c r="I34" s="145"/>
      <c r="J34" s="133"/>
      <c r="K34" s="118"/>
      <c r="L34" s="118"/>
      <c r="M34" s="117">
        <v>25.52</v>
      </c>
      <c r="O34" s="115">
        <v>9.93</v>
      </c>
      <c r="P34" s="116">
        <v>3.16</v>
      </c>
      <c r="Q34" s="121">
        <f t="shared" si="35"/>
        <v>6.77</v>
      </c>
      <c r="R34" s="121">
        <f t="shared" si="34"/>
        <v>26.52821317</v>
      </c>
      <c r="S34" s="105"/>
      <c r="T34" s="116">
        <v>60.0</v>
      </c>
      <c r="U34" s="116">
        <f t="shared" si="3"/>
        <v>313.15</v>
      </c>
      <c r="V34" s="122">
        <v>45411.0</v>
      </c>
    </row>
    <row r="35">
      <c r="A35" s="123" t="s">
        <v>467</v>
      </c>
      <c r="B35" s="15" t="str">
        <f t="shared" si="22"/>
        <v>Homalothecium lutescens</v>
      </c>
      <c r="C35" s="15" t="s">
        <v>78</v>
      </c>
      <c r="D35" s="15" t="s">
        <v>79</v>
      </c>
      <c r="E35" s="161">
        <v>34.11</v>
      </c>
      <c r="F35" s="125"/>
      <c r="G35" s="162"/>
      <c r="H35" s="163"/>
      <c r="I35" s="164"/>
      <c r="J35" s="133"/>
      <c r="K35" s="127"/>
      <c r="L35" s="127"/>
      <c r="M35" s="126">
        <v>7.66</v>
      </c>
      <c r="O35" s="124">
        <v>2.94</v>
      </c>
      <c r="P35" s="125">
        <v>2.34</v>
      </c>
      <c r="Q35" s="121">
        <f t="shared" si="35"/>
        <v>0.6</v>
      </c>
      <c r="R35" s="121">
        <f t="shared" si="34"/>
        <v>7.832898172</v>
      </c>
      <c r="S35" s="105"/>
      <c r="T35" s="125">
        <v>60.0</v>
      </c>
      <c r="U35" s="125">
        <f t="shared" si="3"/>
        <v>313.15</v>
      </c>
      <c r="V35" s="130">
        <v>45411.0</v>
      </c>
    </row>
    <row r="36">
      <c r="A36" s="131" t="s">
        <v>468</v>
      </c>
      <c r="B36" s="15" t="str">
        <f t="shared" si="22"/>
        <v>Homalothecium lutescens</v>
      </c>
      <c r="C36" s="15" t="s">
        <v>78</v>
      </c>
      <c r="D36" s="15" t="s">
        <v>79</v>
      </c>
      <c r="E36" s="165"/>
      <c r="F36" s="79">
        <v>60.0</v>
      </c>
      <c r="G36" s="133">
        <v>0.57</v>
      </c>
      <c r="H36" s="150">
        <v>0.41</v>
      </c>
      <c r="I36" s="133">
        <f t="shared" ref="I36:I38" si="36">G36-H36</f>
        <v>0.16</v>
      </c>
      <c r="J36" s="133">
        <f t="shared" ref="J36:J38" si="37">100-(100/G36*H36)</f>
        <v>28.07017544</v>
      </c>
      <c r="K36" s="134">
        <f t="shared" ref="K36:K38" si="38">G36/F36</f>
        <v>0.0095</v>
      </c>
      <c r="L36" s="134">
        <f t="shared" ref="L36:L38" si="39">H36/F36</f>
        <v>0.006833333333</v>
      </c>
      <c r="M36" s="166"/>
      <c r="N36" s="166"/>
      <c r="O36" s="165"/>
      <c r="P36" s="166"/>
      <c r="Q36" s="105">
        <f t="shared" ref="Q36:Q38" si="40">G36-H36</f>
        <v>0.16</v>
      </c>
      <c r="R36" s="105">
        <f t="shared" ref="R36:R38" si="41">100/G36*Q36</f>
        <v>28.07017544</v>
      </c>
      <c r="S36" s="105">
        <f t="shared" ref="S36:S38" si="42">L36/(K36/1000)</f>
        <v>719.2982456</v>
      </c>
      <c r="T36" s="79">
        <v>60.0</v>
      </c>
      <c r="U36" s="79">
        <f t="shared" si="3"/>
        <v>313.15</v>
      </c>
      <c r="V36" s="137">
        <v>45411.0</v>
      </c>
    </row>
    <row r="37">
      <c r="A37" s="131" t="s">
        <v>469</v>
      </c>
      <c r="B37" s="15" t="str">
        <f t="shared" si="22"/>
        <v>Homalothecium lutescens</v>
      </c>
      <c r="C37" s="15" t="s">
        <v>78</v>
      </c>
      <c r="D37" s="15" t="s">
        <v>79</v>
      </c>
      <c r="E37" s="165"/>
      <c r="F37" s="79">
        <v>60.0</v>
      </c>
      <c r="G37" s="133">
        <v>0.48</v>
      </c>
      <c r="H37" s="150">
        <v>0.3</v>
      </c>
      <c r="I37" s="133">
        <f t="shared" si="36"/>
        <v>0.18</v>
      </c>
      <c r="J37" s="133">
        <f t="shared" si="37"/>
        <v>37.5</v>
      </c>
      <c r="K37" s="134">
        <f t="shared" si="38"/>
        <v>0.008</v>
      </c>
      <c r="L37" s="134">
        <f t="shared" si="39"/>
        <v>0.005</v>
      </c>
      <c r="M37" s="166"/>
      <c r="N37" s="166"/>
      <c r="O37" s="165"/>
      <c r="P37" s="166"/>
      <c r="Q37" s="105">
        <f t="shared" si="40"/>
        <v>0.18</v>
      </c>
      <c r="R37" s="105">
        <f t="shared" si="41"/>
        <v>37.5</v>
      </c>
      <c r="S37" s="105">
        <f t="shared" si="42"/>
        <v>625</v>
      </c>
      <c r="T37" s="79">
        <v>60.0</v>
      </c>
      <c r="U37" s="79">
        <f t="shared" si="3"/>
        <v>313.15</v>
      </c>
      <c r="V37" s="137">
        <v>45411.0</v>
      </c>
    </row>
    <row r="38">
      <c r="A38" s="151" t="s">
        <v>470</v>
      </c>
      <c r="B38" s="37" t="str">
        <f t="shared" si="22"/>
        <v>Homalothecium lutescens</v>
      </c>
      <c r="C38" s="15" t="s">
        <v>78</v>
      </c>
      <c r="D38" s="37" t="s">
        <v>79</v>
      </c>
      <c r="E38" s="167"/>
      <c r="F38" s="82">
        <v>60.0</v>
      </c>
      <c r="G38" s="140">
        <v>0.21</v>
      </c>
      <c r="H38" s="97">
        <v>0.17</v>
      </c>
      <c r="I38" s="140">
        <f t="shared" si="36"/>
        <v>0.04</v>
      </c>
      <c r="J38" s="140">
        <f t="shared" si="37"/>
        <v>19.04761905</v>
      </c>
      <c r="K38" s="141">
        <f t="shared" si="38"/>
        <v>0.0035</v>
      </c>
      <c r="L38" s="141">
        <f t="shared" si="39"/>
        <v>0.002833333333</v>
      </c>
      <c r="M38" s="168"/>
      <c r="N38" s="168"/>
      <c r="O38" s="167"/>
      <c r="P38" s="168"/>
      <c r="Q38" s="143">
        <f t="shared" si="40"/>
        <v>0.04</v>
      </c>
      <c r="R38" s="143">
        <f t="shared" si="41"/>
        <v>19.04761905</v>
      </c>
      <c r="S38" s="143">
        <f t="shared" si="42"/>
        <v>809.5238095</v>
      </c>
      <c r="T38" s="82">
        <v>60.0</v>
      </c>
      <c r="U38" s="82">
        <f t="shared" si="3"/>
        <v>313.15</v>
      </c>
      <c r="V38" s="144">
        <v>45411.0</v>
      </c>
    </row>
    <row r="39">
      <c r="A39" s="52" t="s">
        <v>471</v>
      </c>
      <c r="B39" s="15" t="str">
        <f t="shared" si="22"/>
        <v>Brachythecium rutabulum</v>
      </c>
      <c r="C39" s="15" t="s">
        <v>91</v>
      </c>
      <c r="D39" s="15" t="s">
        <v>79</v>
      </c>
      <c r="E39" s="152">
        <v>18.23</v>
      </c>
      <c r="F39" s="53"/>
      <c r="H39" s="153"/>
      <c r="J39" s="133"/>
      <c r="K39" s="169"/>
      <c r="L39" s="170"/>
      <c r="M39" s="53">
        <v>1.34</v>
      </c>
      <c r="N39" s="53">
        <v>0.97</v>
      </c>
      <c r="O39" s="152"/>
      <c r="P39" s="53"/>
      <c r="Q39" s="104">
        <f t="shared" ref="Q39:Q41" si="43">M39-N39</f>
        <v>0.37</v>
      </c>
      <c r="R39" s="104">
        <f t="shared" ref="R39:R44" si="44">100/M39*Q39</f>
        <v>27.6119403</v>
      </c>
      <c r="S39" s="105"/>
      <c r="T39" s="53">
        <v>60.0</v>
      </c>
      <c r="U39" s="53">
        <f t="shared" si="3"/>
        <v>313.15</v>
      </c>
      <c r="V39" s="106">
        <v>45411.0</v>
      </c>
    </row>
    <row r="40">
      <c r="A40" s="52" t="s">
        <v>472</v>
      </c>
      <c r="B40" s="15" t="str">
        <f t="shared" si="22"/>
        <v>Brachythecium rutabulum</v>
      </c>
      <c r="C40" s="15" t="s">
        <v>91</v>
      </c>
      <c r="D40" s="15" t="s">
        <v>79</v>
      </c>
      <c r="E40" s="152">
        <v>26.84</v>
      </c>
      <c r="F40" s="53"/>
      <c r="H40" s="153"/>
      <c r="J40" s="133"/>
      <c r="K40" s="169"/>
      <c r="L40" s="170"/>
      <c r="M40" s="53">
        <v>6.61</v>
      </c>
      <c r="N40" s="53">
        <v>3.22</v>
      </c>
      <c r="O40" s="152"/>
      <c r="P40" s="53"/>
      <c r="Q40" s="104">
        <f t="shared" si="43"/>
        <v>3.39</v>
      </c>
      <c r="R40" s="104">
        <f t="shared" si="44"/>
        <v>51.28593041</v>
      </c>
      <c r="S40" s="105"/>
      <c r="T40" s="53">
        <v>60.0</v>
      </c>
      <c r="U40" s="53">
        <f t="shared" si="3"/>
        <v>313.15</v>
      </c>
      <c r="V40" s="106">
        <v>45411.0</v>
      </c>
    </row>
    <row r="41">
      <c r="A41" s="107" t="s">
        <v>473</v>
      </c>
      <c r="B41" s="15" t="str">
        <f t="shared" si="22"/>
        <v>Brachythecium rutabulum</v>
      </c>
      <c r="C41" s="15" t="s">
        <v>91</v>
      </c>
      <c r="D41" s="15" t="s">
        <v>79</v>
      </c>
      <c r="E41" s="154">
        <v>17.55</v>
      </c>
      <c r="F41" s="109"/>
      <c r="G41" s="156"/>
      <c r="H41" s="155"/>
      <c r="I41" s="156"/>
      <c r="J41" s="133"/>
      <c r="K41" s="171"/>
      <c r="L41" s="172"/>
      <c r="M41" s="109">
        <v>2.48</v>
      </c>
      <c r="N41" s="109">
        <v>1.62</v>
      </c>
      <c r="O41" s="154"/>
      <c r="P41" s="109"/>
      <c r="Q41" s="112">
        <f t="shared" si="43"/>
        <v>0.86</v>
      </c>
      <c r="R41" s="104">
        <f t="shared" si="44"/>
        <v>34.67741935</v>
      </c>
      <c r="S41" s="105"/>
      <c r="T41" s="109">
        <v>60.0</v>
      </c>
      <c r="U41" s="109">
        <f t="shared" si="3"/>
        <v>313.15</v>
      </c>
      <c r="V41" s="113">
        <v>45411.0</v>
      </c>
    </row>
    <row r="42">
      <c r="A42" s="114" t="s">
        <v>474</v>
      </c>
      <c r="B42" s="15" t="str">
        <f t="shared" si="22"/>
        <v>Brachythecium rutabulum</v>
      </c>
      <c r="C42" s="15" t="s">
        <v>91</v>
      </c>
      <c r="D42" s="15" t="s">
        <v>79</v>
      </c>
      <c r="E42" s="158">
        <v>16.52</v>
      </c>
      <c r="F42" s="116"/>
      <c r="G42" s="145"/>
      <c r="H42" s="160"/>
      <c r="I42" s="145"/>
      <c r="J42" s="133"/>
      <c r="K42" s="173"/>
      <c r="L42" s="174"/>
      <c r="M42" s="116">
        <v>6.91</v>
      </c>
      <c r="O42" s="158">
        <v>3.92</v>
      </c>
      <c r="P42" s="116">
        <v>1.33</v>
      </c>
      <c r="Q42" s="121">
        <f t="shared" ref="Q42:Q44" si="45">O42-P42</f>
        <v>2.59</v>
      </c>
      <c r="R42" s="121">
        <f t="shared" si="44"/>
        <v>37.48191027</v>
      </c>
      <c r="S42" s="105"/>
      <c r="T42" s="116">
        <v>60.0</v>
      </c>
      <c r="U42" s="116">
        <f t="shared" si="3"/>
        <v>313.15</v>
      </c>
      <c r="V42" s="122">
        <v>45411.0</v>
      </c>
    </row>
    <row r="43">
      <c r="A43" s="114" t="s">
        <v>475</v>
      </c>
      <c r="B43" s="15" t="str">
        <f t="shared" si="22"/>
        <v>Brachythecium rutabulum</v>
      </c>
      <c r="C43" s="15" t="s">
        <v>91</v>
      </c>
      <c r="D43" s="15" t="s">
        <v>79</v>
      </c>
      <c r="E43" s="158">
        <v>19.57</v>
      </c>
      <c r="F43" s="116"/>
      <c r="G43" s="145"/>
      <c r="H43" s="160"/>
      <c r="I43" s="145"/>
      <c r="J43" s="133"/>
      <c r="K43" s="173"/>
      <c r="L43" s="174"/>
      <c r="M43" s="116">
        <v>1.81</v>
      </c>
      <c r="O43" s="158">
        <v>1.78</v>
      </c>
      <c r="P43" s="116">
        <v>0.4</v>
      </c>
      <c r="Q43" s="121">
        <f t="shared" si="45"/>
        <v>1.38</v>
      </c>
      <c r="R43" s="121">
        <f t="shared" si="44"/>
        <v>76.24309392</v>
      </c>
      <c r="S43" s="105"/>
      <c r="T43" s="116">
        <v>60.0</v>
      </c>
      <c r="U43" s="116">
        <f t="shared" si="3"/>
        <v>313.15</v>
      </c>
      <c r="V43" s="122">
        <v>45411.0</v>
      </c>
    </row>
    <row r="44">
      <c r="A44" s="123" t="s">
        <v>476</v>
      </c>
      <c r="B44" s="15" t="str">
        <f t="shared" si="22"/>
        <v>Brachythecium rutabulum</v>
      </c>
      <c r="C44" s="15" t="s">
        <v>91</v>
      </c>
      <c r="D44" s="15" t="s">
        <v>79</v>
      </c>
      <c r="E44" s="161">
        <v>18.54</v>
      </c>
      <c r="F44" s="125"/>
      <c r="G44" s="164"/>
      <c r="H44" s="163"/>
      <c r="I44" s="164"/>
      <c r="J44" s="133"/>
      <c r="K44" s="175"/>
      <c r="L44" s="176"/>
      <c r="M44" s="125">
        <v>1.8</v>
      </c>
      <c r="O44" s="161">
        <v>1.5</v>
      </c>
      <c r="P44" s="125">
        <v>0.58</v>
      </c>
      <c r="Q44" s="121">
        <f t="shared" si="45"/>
        <v>0.92</v>
      </c>
      <c r="R44" s="121">
        <f t="shared" si="44"/>
        <v>51.11111111</v>
      </c>
      <c r="S44" s="105"/>
      <c r="T44" s="125">
        <v>60.0</v>
      </c>
      <c r="U44" s="125">
        <f t="shared" si="3"/>
        <v>313.15</v>
      </c>
      <c r="V44" s="130">
        <v>45411.0</v>
      </c>
    </row>
    <row r="45">
      <c r="A45" s="131" t="s">
        <v>477</v>
      </c>
      <c r="B45" s="15" t="str">
        <f t="shared" si="22"/>
        <v>Brachythecium rutabulum</v>
      </c>
      <c r="C45" s="15" t="s">
        <v>91</v>
      </c>
      <c r="D45" s="15" t="s">
        <v>79</v>
      </c>
      <c r="E45" s="165"/>
      <c r="F45" s="79">
        <v>70.0</v>
      </c>
      <c r="G45" s="79">
        <v>0.54</v>
      </c>
      <c r="H45" s="150">
        <v>0.29</v>
      </c>
      <c r="I45" s="79">
        <f t="shared" ref="I45:I47" si="46">G45-H45</f>
        <v>0.25</v>
      </c>
      <c r="J45" s="133">
        <f t="shared" ref="J45:J47" si="47">100-(100/G45*H45)</f>
        <v>46.2962963</v>
      </c>
      <c r="K45" s="134">
        <f t="shared" ref="K45:K47" si="48">G45/F45</f>
        <v>0.007714285714</v>
      </c>
      <c r="L45" s="134">
        <f t="shared" ref="L45:L47" si="49">H45/F45</f>
        <v>0.004142857143</v>
      </c>
      <c r="M45" s="166"/>
      <c r="N45" s="166"/>
      <c r="O45" s="165"/>
      <c r="P45" s="166"/>
      <c r="Q45" s="105">
        <f t="shared" ref="Q45:Q47" si="50">G45-H45</f>
        <v>0.25</v>
      </c>
      <c r="R45" s="105">
        <f t="shared" ref="R45:R47" si="51">100/G45*Q45</f>
        <v>46.2962963</v>
      </c>
      <c r="S45" s="105">
        <f t="shared" ref="S45:S47" si="52">L45/(K45/1000)</f>
        <v>537.037037</v>
      </c>
      <c r="T45" s="79">
        <v>60.0</v>
      </c>
      <c r="U45" s="79">
        <f t="shared" si="3"/>
        <v>313.15</v>
      </c>
      <c r="V45" s="137">
        <v>45411.0</v>
      </c>
    </row>
    <row r="46">
      <c r="A46" s="131" t="s">
        <v>478</v>
      </c>
      <c r="B46" s="15" t="str">
        <f t="shared" si="22"/>
        <v>Brachythecium rutabulum</v>
      </c>
      <c r="C46" s="15" t="s">
        <v>91</v>
      </c>
      <c r="D46" s="15" t="s">
        <v>79</v>
      </c>
      <c r="E46" s="165"/>
      <c r="F46" s="79">
        <v>70.0</v>
      </c>
      <c r="G46" s="79">
        <v>0.48</v>
      </c>
      <c r="H46" s="150">
        <v>0.22</v>
      </c>
      <c r="I46" s="79">
        <f t="shared" si="46"/>
        <v>0.26</v>
      </c>
      <c r="J46" s="133">
        <f t="shared" si="47"/>
        <v>54.16666667</v>
      </c>
      <c r="K46" s="134">
        <f t="shared" si="48"/>
        <v>0.006857142857</v>
      </c>
      <c r="L46" s="134">
        <f t="shared" si="49"/>
        <v>0.003142857143</v>
      </c>
      <c r="M46" s="166"/>
      <c r="N46" s="166"/>
      <c r="O46" s="165"/>
      <c r="P46" s="166"/>
      <c r="Q46" s="105">
        <f t="shared" si="50"/>
        <v>0.26</v>
      </c>
      <c r="R46" s="105">
        <f t="shared" si="51"/>
        <v>54.16666667</v>
      </c>
      <c r="S46" s="105">
        <f t="shared" si="52"/>
        <v>458.3333333</v>
      </c>
      <c r="T46" s="79">
        <v>60.0</v>
      </c>
      <c r="U46" s="79">
        <f t="shared" si="3"/>
        <v>313.15</v>
      </c>
      <c r="V46" s="137">
        <v>45411.0</v>
      </c>
    </row>
    <row r="47">
      <c r="A47" s="151" t="s">
        <v>479</v>
      </c>
      <c r="B47" s="37" t="str">
        <f t="shared" si="22"/>
        <v>Brachythecium rutabulum</v>
      </c>
      <c r="C47" s="15" t="s">
        <v>91</v>
      </c>
      <c r="D47" s="37" t="s">
        <v>79</v>
      </c>
      <c r="E47" s="167"/>
      <c r="F47" s="82">
        <v>70.0</v>
      </c>
      <c r="G47" s="82">
        <v>0.57</v>
      </c>
      <c r="H47" s="97">
        <v>0.34</v>
      </c>
      <c r="I47" s="82">
        <f t="shared" si="46"/>
        <v>0.23</v>
      </c>
      <c r="J47" s="140">
        <f t="shared" si="47"/>
        <v>40.35087719</v>
      </c>
      <c r="K47" s="141">
        <f t="shared" si="48"/>
        <v>0.008142857143</v>
      </c>
      <c r="L47" s="141">
        <f t="shared" si="49"/>
        <v>0.004857142857</v>
      </c>
      <c r="M47" s="168"/>
      <c r="N47" s="168"/>
      <c r="O47" s="167"/>
      <c r="P47" s="168"/>
      <c r="Q47" s="143">
        <f t="shared" si="50"/>
        <v>0.23</v>
      </c>
      <c r="R47" s="143">
        <f t="shared" si="51"/>
        <v>40.35087719</v>
      </c>
      <c r="S47" s="143">
        <f t="shared" si="52"/>
        <v>596.4912281</v>
      </c>
      <c r="T47" s="82">
        <v>60.0</v>
      </c>
      <c r="U47" s="82">
        <f t="shared" si="3"/>
        <v>313.15</v>
      </c>
      <c r="V47" s="144">
        <v>45411.0</v>
      </c>
    </row>
    <row r="48">
      <c r="A48" s="52" t="s">
        <v>480</v>
      </c>
      <c r="B48" s="15" t="s">
        <v>112</v>
      </c>
      <c r="C48" s="15" t="s">
        <v>102</v>
      </c>
      <c r="D48" s="15" t="s">
        <v>79</v>
      </c>
      <c r="E48" s="152">
        <v>26.19</v>
      </c>
      <c r="F48" s="53"/>
      <c r="H48" s="153"/>
      <c r="J48" s="133"/>
      <c r="K48" s="169"/>
      <c r="L48" s="170"/>
      <c r="M48" s="53">
        <v>5.7</v>
      </c>
      <c r="N48" s="53">
        <v>2.14</v>
      </c>
      <c r="O48" s="152"/>
      <c r="P48" s="53"/>
      <c r="Q48" s="104">
        <f t="shared" ref="Q48:Q50" si="53">M48-N48</f>
        <v>3.56</v>
      </c>
      <c r="R48" s="104">
        <f t="shared" ref="R48:R53" si="54">100/M48*Q48</f>
        <v>62.45614035</v>
      </c>
      <c r="S48" s="105"/>
      <c r="T48" s="53">
        <v>60.0</v>
      </c>
      <c r="U48" s="53">
        <v>313.15</v>
      </c>
      <c r="V48" s="106">
        <v>45418.0</v>
      </c>
    </row>
    <row r="49">
      <c r="A49" s="52" t="s">
        <v>481</v>
      </c>
      <c r="B49" s="15" t="s">
        <v>112</v>
      </c>
      <c r="C49" s="15" t="s">
        <v>102</v>
      </c>
      <c r="D49" s="15" t="s">
        <v>79</v>
      </c>
      <c r="E49" s="152">
        <v>28.91</v>
      </c>
      <c r="F49" s="53"/>
      <c r="H49" s="153"/>
      <c r="J49" s="133"/>
      <c r="K49" s="169"/>
      <c r="L49" s="170"/>
      <c r="M49" s="53">
        <v>5.03</v>
      </c>
      <c r="N49" s="53">
        <v>1.72</v>
      </c>
      <c r="O49" s="152"/>
      <c r="P49" s="53"/>
      <c r="Q49" s="104">
        <f t="shared" si="53"/>
        <v>3.31</v>
      </c>
      <c r="R49" s="104">
        <f t="shared" si="54"/>
        <v>65.80516899</v>
      </c>
      <c r="S49" s="105"/>
      <c r="T49" s="53">
        <v>60.0</v>
      </c>
      <c r="U49" s="53">
        <v>313.15</v>
      </c>
      <c r="V49" s="106">
        <v>45418.0</v>
      </c>
    </row>
    <row r="50">
      <c r="A50" s="107" t="s">
        <v>482</v>
      </c>
      <c r="B50" s="15" t="s">
        <v>112</v>
      </c>
      <c r="C50" s="15" t="s">
        <v>102</v>
      </c>
      <c r="D50" s="15" t="s">
        <v>79</v>
      </c>
      <c r="E50" s="154">
        <v>17.5</v>
      </c>
      <c r="F50" s="109"/>
      <c r="G50" s="156"/>
      <c r="H50" s="155"/>
      <c r="I50" s="156"/>
      <c r="J50" s="133"/>
      <c r="K50" s="171"/>
      <c r="L50" s="172"/>
      <c r="M50" s="109">
        <v>2.35</v>
      </c>
      <c r="N50" s="109">
        <v>0.93</v>
      </c>
      <c r="O50" s="154"/>
      <c r="P50" s="109"/>
      <c r="Q50" s="112">
        <f t="shared" si="53"/>
        <v>1.42</v>
      </c>
      <c r="R50" s="104">
        <f t="shared" si="54"/>
        <v>60.42553191</v>
      </c>
      <c r="S50" s="105"/>
      <c r="T50" s="109">
        <v>60.0</v>
      </c>
      <c r="U50" s="109">
        <v>313.15</v>
      </c>
      <c r="V50" s="113">
        <v>45418.0</v>
      </c>
    </row>
    <row r="51">
      <c r="A51" s="114" t="s">
        <v>483</v>
      </c>
      <c r="B51" s="15" t="s">
        <v>112</v>
      </c>
      <c r="C51" s="15" t="s">
        <v>102</v>
      </c>
      <c r="D51" s="15" t="s">
        <v>79</v>
      </c>
      <c r="E51" s="158">
        <v>31.43</v>
      </c>
      <c r="F51" s="116"/>
      <c r="G51" s="145"/>
      <c r="H51" s="160"/>
      <c r="I51" s="145"/>
      <c r="J51" s="133"/>
      <c r="K51" s="173"/>
      <c r="L51" s="174"/>
      <c r="M51" s="116">
        <v>7.8</v>
      </c>
      <c r="O51" s="158">
        <v>0.58</v>
      </c>
      <c r="P51" s="116">
        <v>0.53</v>
      </c>
      <c r="Q51" s="121">
        <f t="shared" ref="Q51:Q53" si="55">O51-P51</f>
        <v>0.05</v>
      </c>
      <c r="R51" s="121">
        <f t="shared" si="54"/>
        <v>0.641025641</v>
      </c>
      <c r="S51" s="105"/>
      <c r="T51" s="116">
        <v>60.0</v>
      </c>
      <c r="U51" s="116">
        <v>313.15</v>
      </c>
      <c r="V51" s="122">
        <v>45418.0</v>
      </c>
    </row>
    <row r="52">
      <c r="A52" s="114" t="s">
        <v>484</v>
      </c>
      <c r="B52" s="15" t="s">
        <v>112</v>
      </c>
      <c r="C52" s="15" t="s">
        <v>102</v>
      </c>
      <c r="D52" s="15" t="s">
        <v>79</v>
      </c>
      <c r="E52" s="158">
        <v>21.81</v>
      </c>
      <c r="F52" s="116"/>
      <c r="G52" s="145"/>
      <c r="H52" s="160"/>
      <c r="I52" s="145"/>
      <c r="J52" s="133"/>
      <c r="K52" s="173"/>
      <c r="L52" s="174"/>
      <c r="M52" s="116">
        <v>1.23</v>
      </c>
      <c r="O52" s="158">
        <v>0.65</v>
      </c>
      <c r="P52" s="116">
        <v>0.51</v>
      </c>
      <c r="Q52" s="121">
        <f t="shared" si="55"/>
        <v>0.14</v>
      </c>
      <c r="R52" s="121">
        <f t="shared" si="54"/>
        <v>11.38211382</v>
      </c>
      <c r="S52" s="105"/>
      <c r="T52" s="116">
        <v>60.0</v>
      </c>
      <c r="U52" s="116">
        <v>313.15</v>
      </c>
      <c r="V52" s="122">
        <v>45418.0</v>
      </c>
    </row>
    <row r="53">
      <c r="A53" s="123" t="s">
        <v>485</v>
      </c>
      <c r="B53" s="15" t="s">
        <v>112</v>
      </c>
      <c r="C53" s="15" t="s">
        <v>102</v>
      </c>
      <c r="D53" s="15" t="s">
        <v>79</v>
      </c>
      <c r="E53" s="161">
        <v>20.32</v>
      </c>
      <c r="F53" s="125"/>
      <c r="G53" s="164"/>
      <c r="H53" s="163"/>
      <c r="I53" s="164"/>
      <c r="J53" s="133"/>
      <c r="K53" s="175"/>
      <c r="L53" s="176"/>
      <c r="M53" s="125">
        <v>9.28</v>
      </c>
      <c r="O53" s="161">
        <v>0.53</v>
      </c>
      <c r="P53" s="125">
        <v>0.38</v>
      </c>
      <c r="Q53" s="121">
        <f t="shared" si="55"/>
        <v>0.15</v>
      </c>
      <c r="R53" s="121">
        <f t="shared" si="54"/>
        <v>1.61637931</v>
      </c>
      <c r="S53" s="105"/>
      <c r="T53" s="125">
        <v>60.0</v>
      </c>
      <c r="U53" s="125">
        <v>313.15</v>
      </c>
      <c r="V53" s="130">
        <v>45418.0</v>
      </c>
    </row>
    <row r="54">
      <c r="A54" s="131" t="s">
        <v>486</v>
      </c>
      <c r="B54" s="15" t="s">
        <v>112</v>
      </c>
      <c r="C54" s="15" t="s">
        <v>102</v>
      </c>
      <c r="D54" s="15" t="s">
        <v>79</v>
      </c>
      <c r="E54" s="165"/>
      <c r="F54" s="79">
        <v>60.0</v>
      </c>
      <c r="G54" s="79">
        <v>0.41</v>
      </c>
      <c r="H54" s="150">
        <v>0.35</v>
      </c>
      <c r="I54" s="79">
        <f t="shared" ref="I54:I56" si="56">G54-H54</f>
        <v>0.06</v>
      </c>
      <c r="J54" s="133">
        <f t="shared" ref="J54:J56" si="57">100-(100/G54*H54)</f>
        <v>14.63414634</v>
      </c>
      <c r="K54" s="134">
        <f t="shared" ref="K54:K56" si="58">G54/F54</f>
        <v>0.006833333333</v>
      </c>
      <c r="L54" s="134">
        <f t="shared" ref="L54:L56" si="59">H54/F54</f>
        <v>0.005833333333</v>
      </c>
      <c r="M54" s="166"/>
      <c r="N54" s="166"/>
      <c r="O54" s="165"/>
      <c r="P54" s="166"/>
      <c r="Q54" s="105">
        <f t="shared" ref="Q54:Q56" si="60">G54-H54</f>
        <v>0.06</v>
      </c>
      <c r="R54" s="105">
        <f t="shared" ref="R54:R56" si="61">100/G54*Q54</f>
        <v>14.63414634</v>
      </c>
      <c r="S54" s="105">
        <f t="shared" ref="S54:S56" si="62">L54/(K54/1000)</f>
        <v>853.6585366</v>
      </c>
      <c r="T54" s="79">
        <v>60.0</v>
      </c>
      <c r="U54" s="79">
        <v>313.15</v>
      </c>
      <c r="V54" s="137">
        <v>45418.0</v>
      </c>
    </row>
    <row r="55">
      <c r="A55" s="131" t="s">
        <v>487</v>
      </c>
      <c r="B55" s="15" t="s">
        <v>112</v>
      </c>
      <c r="C55" s="15" t="s">
        <v>102</v>
      </c>
      <c r="D55" s="15" t="s">
        <v>79</v>
      </c>
      <c r="E55" s="165"/>
      <c r="F55" s="79">
        <v>60.0</v>
      </c>
      <c r="G55" s="79">
        <v>0.67</v>
      </c>
      <c r="H55" s="150">
        <v>0.38</v>
      </c>
      <c r="I55" s="79">
        <f t="shared" si="56"/>
        <v>0.29</v>
      </c>
      <c r="J55" s="133">
        <f t="shared" si="57"/>
        <v>43.28358209</v>
      </c>
      <c r="K55" s="134">
        <f t="shared" si="58"/>
        <v>0.01116666667</v>
      </c>
      <c r="L55" s="134">
        <f t="shared" si="59"/>
        <v>0.006333333333</v>
      </c>
      <c r="M55" s="166"/>
      <c r="N55" s="166"/>
      <c r="O55" s="165"/>
      <c r="P55" s="166"/>
      <c r="Q55" s="105">
        <f t="shared" si="60"/>
        <v>0.29</v>
      </c>
      <c r="R55" s="105">
        <f t="shared" si="61"/>
        <v>43.28358209</v>
      </c>
      <c r="S55" s="105">
        <f t="shared" si="62"/>
        <v>567.1641791</v>
      </c>
      <c r="T55" s="79">
        <v>60.0</v>
      </c>
      <c r="U55" s="79">
        <v>313.15</v>
      </c>
      <c r="V55" s="137">
        <v>45418.0</v>
      </c>
    </row>
    <row r="56">
      <c r="A56" s="151" t="s">
        <v>488</v>
      </c>
      <c r="B56" s="37" t="s">
        <v>112</v>
      </c>
      <c r="C56" s="15" t="s">
        <v>102</v>
      </c>
      <c r="D56" s="37" t="s">
        <v>79</v>
      </c>
      <c r="E56" s="167"/>
      <c r="F56" s="82">
        <v>60.0</v>
      </c>
      <c r="G56" s="82">
        <v>0.63</v>
      </c>
      <c r="H56" s="97">
        <v>0.33</v>
      </c>
      <c r="I56" s="82">
        <f t="shared" si="56"/>
        <v>0.3</v>
      </c>
      <c r="J56" s="140">
        <f t="shared" si="57"/>
        <v>47.61904762</v>
      </c>
      <c r="K56" s="141">
        <f t="shared" si="58"/>
        <v>0.0105</v>
      </c>
      <c r="L56" s="141">
        <f t="shared" si="59"/>
        <v>0.0055</v>
      </c>
      <c r="M56" s="168"/>
      <c r="N56" s="168"/>
      <c r="O56" s="167"/>
      <c r="P56" s="168"/>
      <c r="Q56" s="143">
        <f t="shared" si="60"/>
        <v>0.3</v>
      </c>
      <c r="R56" s="143">
        <f t="shared" si="61"/>
        <v>47.61904762</v>
      </c>
      <c r="S56" s="143">
        <f t="shared" si="62"/>
        <v>523.8095238</v>
      </c>
      <c r="T56" s="82">
        <v>60.0</v>
      </c>
      <c r="U56" s="82">
        <v>313.15</v>
      </c>
      <c r="V56" s="144">
        <v>45418.0</v>
      </c>
    </row>
    <row r="57">
      <c r="A57" s="52" t="s">
        <v>489</v>
      </c>
      <c r="B57" s="15" t="s">
        <v>101</v>
      </c>
      <c r="C57" s="15" t="s">
        <v>113</v>
      </c>
      <c r="D57" s="15" t="s">
        <v>79</v>
      </c>
      <c r="E57" s="152">
        <v>36.53</v>
      </c>
      <c r="F57" s="53"/>
      <c r="H57" s="153"/>
      <c r="J57" s="133"/>
      <c r="K57" s="169"/>
      <c r="L57" s="170"/>
      <c r="M57" s="53">
        <v>18.26</v>
      </c>
      <c r="N57" s="53">
        <v>1.78</v>
      </c>
      <c r="O57" s="152"/>
      <c r="P57" s="53"/>
      <c r="Q57" s="104">
        <f t="shared" ref="Q57:Q59" si="63">M57-N57</f>
        <v>16.48</v>
      </c>
      <c r="R57" s="104">
        <f t="shared" ref="R57:R62" si="64">100/M57*Q57</f>
        <v>90.25191676</v>
      </c>
      <c r="S57" s="105"/>
      <c r="T57" s="53">
        <v>60.0</v>
      </c>
      <c r="U57" s="53">
        <v>313.15</v>
      </c>
      <c r="V57" s="106">
        <v>45418.0</v>
      </c>
    </row>
    <row r="58">
      <c r="A58" s="52" t="s">
        <v>490</v>
      </c>
      <c r="B58" s="15" t="s">
        <v>101</v>
      </c>
      <c r="C58" s="15" t="s">
        <v>113</v>
      </c>
      <c r="D58" s="15" t="s">
        <v>79</v>
      </c>
      <c r="E58" s="152">
        <v>38.77</v>
      </c>
      <c r="F58" s="53"/>
      <c r="H58" s="153"/>
      <c r="J58" s="133"/>
      <c r="K58" s="169"/>
      <c r="L58" s="170"/>
      <c r="M58" s="53">
        <v>40.32</v>
      </c>
      <c r="N58" s="53">
        <v>7.18</v>
      </c>
      <c r="O58" s="152"/>
      <c r="P58" s="53"/>
      <c r="Q58" s="104">
        <f t="shared" si="63"/>
        <v>33.14</v>
      </c>
      <c r="R58" s="104">
        <f t="shared" si="64"/>
        <v>82.19246032</v>
      </c>
      <c r="S58" s="105"/>
      <c r="T58" s="53">
        <v>60.0</v>
      </c>
      <c r="U58" s="53">
        <v>313.15</v>
      </c>
      <c r="V58" s="106">
        <v>45418.0</v>
      </c>
    </row>
    <row r="59">
      <c r="A59" s="107" t="s">
        <v>491</v>
      </c>
      <c r="B59" s="15" t="s">
        <v>101</v>
      </c>
      <c r="C59" s="15" t="s">
        <v>113</v>
      </c>
      <c r="D59" s="15" t="s">
        <v>79</v>
      </c>
      <c r="E59" s="154">
        <v>33.55</v>
      </c>
      <c r="F59" s="109"/>
      <c r="G59" s="156"/>
      <c r="H59" s="155"/>
      <c r="I59" s="156"/>
      <c r="J59" s="133"/>
      <c r="K59" s="171"/>
      <c r="L59" s="172"/>
      <c r="M59" s="109">
        <v>29.29</v>
      </c>
      <c r="N59" s="109">
        <v>6.24</v>
      </c>
      <c r="O59" s="154"/>
      <c r="P59" s="109"/>
      <c r="Q59" s="112">
        <f t="shared" si="63"/>
        <v>23.05</v>
      </c>
      <c r="R59" s="104">
        <f t="shared" si="64"/>
        <v>78.69580061</v>
      </c>
      <c r="S59" s="105"/>
      <c r="T59" s="109">
        <v>60.0</v>
      </c>
      <c r="U59" s="109">
        <v>313.15</v>
      </c>
      <c r="V59" s="113">
        <v>45418.0</v>
      </c>
    </row>
    <row r="60">
      <c r="A60" s="114" t="s">
        <v>492</v>
      </c>
      <c r="B60" s="15" t="s">
        <v>101</v>
      </c>
      <c r="C60" s="15" t="s">
        <v>113</v>
      </c>
      <c r="D60" s="15" t="s">
        <v>79</v>
      </c>
      <c r="E60" s="158">
        <v>51.07</v>
      </c>
      <c r="F60" s="116"/>
      <c r="G60" s="145"/>
      <c r="H60" s="160"/>
      <c r="I60" s="145"/>
      <c r="J60" s="133"/>
      <c r="K60" s="173"/>
      <c r="L60" s="174"/>
      <c r="M60" s="116">
        <v>27.35</v>
      </c>
      <c r="O60" s="158">
        <v>2.77</v>
      </c>
      <c r="P60" s="116">
        <v>2.34</v>
      </c>
      <c r="Q60" s="121">
        <f t="shared" ref="Q60:Q62" si="65">O60-P60</f>
        <v>0.43</v>
      </c>
      <c r="R60" s="121">
        <f t="shared" si="64"/>
        <v>1.572212066</v>
      </c>
      <c r="S60" s="105"/>
      <c r="T60" s="116">
        <v>60.0</v>
      </c>
      <c r="U60" s="116">
        <v>313.15</v>
      </c>
      <c r="V60" s="122">
        <v>45418.0</v>
      </c>
    </row>
    <row r="61">
      <c r="A61" s="114" t="s">
        <v>493</v>
      </c>
      <c r="B61" s="15" t="s">
        <v>101</v>
      </c>
      <c r="C61" s="15" t="s">
        <v>113</v>
      </c>
      <c r="D61" s="15" t="s">
        <v>79</v>
      </c>
      <c r="E61" s="158">
        <v>48.4</v>
      </c>
      <c r="F61" s="116"/>
      <c r="G61" s="145"/>
      <c r="H61" s="160"/>
      <c r="I61" s="145"/>
      <c r="J61" s="133"/>
      <c r="K61" s="173"/>
      <c r="L61" s="174"/>
      <c r="M61" s="116">
        <v>19.79</v>
      </c>
      <c r="O61" s="158">
        <v>1.99</v>
      </c>
      <c r="P61" s="116">
        <v>1.82</v>
      </c>
      <c r="Q61" s="121">
        <f t="shared" si="65"/>
        <v>0.17</v>
      </c>
      <c r="R61" s="121">
        <f t="shared" si="64"/>
        <v>0.8590197069</v>
      </c>
      <c r="S61" s="105"/>
      <c r="T61" s="116">
        <v>60.0</v>
      </c>
      <c r="U61" s="116">
        <v>313.15</v>
      </c>
      <c r="V61" s="122">
        <v>45418.0</v>
      </c>
    </row>
    <row r="62">
      <c r="A62" s="123" t="s">
        <v>494</v>
      </c>
      <c r="B62" s="15" t="s">
        <v>101</v>
      </c>
      <c r="C62" s="15" t="s">
        <v>113</v>
      </c>
      <c r="D62" s="15" t="s">
        <v>79</v>
      </c>
      <c r="E62" s="161">
        <v>54.26</v>
      </c>
      <c r="F62" s="125"/>
      <c r="G62" s="164"/>
      <c r="H62" s="163"/>
      <c r="I62" s="164"/>
      <c r="J62" s="133"/>
      <c r="K62" s="175"/>
      <c r="L62" s="176"/>
      <c r="M62" s="125">
        <v>37.61</v>
      </c>
      <c r="O62" s="161">
        <v>4.27</v>
      </c>
      <c r="P62" s="125">
        <v>3.75</v>
      </c>
      <c r="Q62" s="121">
        <f t="shared" si="65"/>
        <v>0.52</v>
      </c>
      <c r="R62" s="121">
        <f t="shared" si="64"/>
        <v>1.382611008</v>
      </c>
      <c r="S62" s="105"/>
      <c r="T62" s="125">
        <v>60.0</v>
      </c>
      <c r="U62" s="125">
        <v>313.15</v>
      </c>
      <c r="V62" s="130">
        <v>45418.0</v>
      </c>
    </row>
    <row r="63">
      <c r="A63" s="131" t="s">
        <v>495</v>
      </c>
      <c r="B63" s="15" t="s">
        <v>101</v>
      </c>
      <c r="C63" s="15" t="s">
        <v>113</v>
      </c>
      <c r="D63" s="15" t="s">
        <v>79</v>
      </c>
      <c r="E63" s="165"/>
      <c r="F63" s="79">
        <v>50.0</v>
      </c>
      <c r="G63" s="79">
        <v>1.29</v>
      </c>
      <c r="H63" s="150">
        <v>0.8</v>
      </c>
      <c r="I63" s="79">
        <f t="shared" ref="I63:I65" si="66">G63-H63</f>
        <v>0.49</v>
      </c>
      <c r="J63" s="133">
        <f t="shared" ref="J63:J65" si="67">100-(100/G63*H63)</f>
        <v>37.98449612</v>
      </c>
      <c r="K63" s="134">
        <f t="shared" ref="K63:K65" si="68">G63/F63</f>
        <v>0.0258</v>
      </c>
      <c r="L63" s="134">
        <f t="shared" ref="L63:L65" si="69">H63/F63</f>
        <v>0.016</v>
      </c>
      <c r="M63" s="166"/>
      <c r="N63" s="166"/>
      <c r="O63" s="165"/>
      <c r="P63" s="166"/>
      <c r="Q63" s="105">
        <f t="shared" ref="Q63:Q65" si="70">G63-H63</f>
        <v>0.49</v>
      </c>
      <c r="R63" s="105">
        <f t="shared" ref="R63:R65" si="71">100/G63*Q63</f>
        <v>37.98449612</v>
      </c>
      <c r="S63" s="105">
        <f t="shared" ref="S63:S65" si="72">L63/(K63/1000)</f>
        <v>620.1550388</v>
      </c>
      <c r="T63" s="79">
        <v>60.0</v>
      </c>
      <c r="U63" s="79">
        <v>313.15</v>
      </c>
      <c r="V63" s="137">
        <v>45418.0</v>
      </c>
    </row>
    <row r="64">
      <c r="A64" s="131" t="s">
        <v>496</v>
      </c>
      <c r="B64" s="15" t="s">
        <v>101</v>
      </c>
      <c r="C64" s="15" t="s">
        <v>113</v>
      </c>
      <c r="D64" s="15" t="s">
        <v>79</v>
      </c>
      <c r="E64" s="165"/>
      <c r="F64" s="79">
        <v>50.0</v>
      </c>
      <c r="G64" s="79">
        <v>0.77</v>
      </c>
      <c r="H64" s="150">
        <v>0.45</v>
      </c>
      <c r="I64" s="79">
        <f t="shared" si="66"/>
        <v>0.32</v>
      </c>
      <c r="J64" s="133">
        <f t="shared" si="67"/>
        <v>41.55844156</v>
      </c>
      <c r="K64" s="134">
        <f t="shared" si="68"/>
        <v>0.0154</v>
      </c>
      <c r="L64" s="134">
        <f t="shared" si="69"/>
        <v>0.009</v>
      </c>
      <c r="M64" s="166"/>
      <c r="N64" s="166"/>
      <c r="O64" s="165"/>
      <c r="P64" s="166"/>
      <c r="Q64" s="105">
        <f t="shared" si="70"/>
        <v>0.32</v>
      </c>
      <c r="R64" s="105">
        <f t="shared" si="71"/>
        <v>41.55844156</v>
      </c>
      <c r="S64" s="105">
        <f t="shared" si="72"/>
        <v>584.4155844</v>
      </c>
      <c r="T64" s="79">
        <v>60.0</v>
      </c>
      <c r="U64" s="79">
        <v>313.15</v>
      </c>
      <c r="V64" s="137">
        <v>45418.0</v>
      </c>
    </row>
    <row r="65">
      <c r="A65" s="151" t="s">
        <v>497</v>
      </c>
      <c r="B65" s="37" t="s">
        <v>101</v>
      </c>
      <c r="C65" s="37" t="s">
        <v>113</v>
      </c>
      <c r="D65" s="37" t="s">
        <v>79</v>
      </c>
      <c r="E65" s="167"/>
      <c r="F65" s="82">
        <v>50.0</v>
      </c>
      <c r="G65" s="82">
        <v>0.86</v>
      </c>
      <c r="H65" s="97">
        <v>0.7</v>
      </c>
      <c r="I65" s="82">
        <f t="shared" si="66"/>
        <v>0.16</v>
      </c>
      <c r="J65" s="140">
        <f t="shared" si="67"/>
        <v>18.60465116</v>
      </c>
      <c r="K65" s="141">
        <f t="shared" si="68"/>
        <v>0.0172</v>
      </c>
      <c r="L65" s="141">
        <f t="shared" si="69"/>
        <v>0.014</v>
      </c>
      <c r="M65" s="168"/>
      <c r="N65" s="168"/>
      <c r="O65" s="167"/>
      <c r="P65" s="168"/>
      <c r="Q65" s="143">
        <f t="shared" si="70"/>
        <v>0.16</v>
      </c>
      <c r="R65" s="143">
        <f t="shared" si="71"/>
        <v>18.60465116</v>
      </c>
      <c r="S65" s="143">
        <f t="shared" si="72"/>
        <v>813.9534884</v>
      </c>
      <c r="T65" s="82">
        <v>60.0</v>
      </c>
      <c r="U65" s="82">
        <v>313.15</v>
      </c>
      <c r="V65" s="144">
        <v>45418.0</v>
      </c>
    </row>
    <row r="66">
      <c r="A66" s="52" t="s">
        <v>498</v>
      </c>
      <c r="B66" s="15" t="s">
        <v>122</v>
      </c>
      <c r="C66" s="15" t="s">
        <v>123</v>
      </c>
      <c r="D66" s="15" t="s">
        <v>40</v>
      </c>
      <c r="E66" s="152">
        <v>7.99</v>
      </c>
      <c r="F66" s="53"/>
      <c r="H66" s="153"/>
      <c r="J66" s="133"/>
      <c r="K66" s="169"/>
      <c r="L66" s="170"/>
      <c r="M66" s="53">
        <v>2.69</v>
      </c>
      <c r="N66" s="53">
        <v>0.69</v>
      </c>
      <c r="O66" s="152"/>
      <c r="P66" s="53"/>
      <c r="Q66" s="104">
        <f t="shared" ref="Q66:Q68" si="73">M66-N66</f>
        <v>2</v>
      </c>
      <c r="R66" s="104">
        <f t="shared" ref="R66:R71" si="74">100/M66*Q66</f>
        <v>74.34944238</v>
      </c>
      <c r="S66" s="105"/>
      <c r="T66" s="53">
        <v>60.0</v>
      </c>
      <c r="U66" s="53">
        <v>313.15</v>
      </c>
      <c r="V66" s="106">
        <v>45419.0</v>
      </c>
    </row>
    <row r="67">
      <c r="A67" s="52" t="s">
        <v>499</v>
      </c>
      <c r="B67" s="15" t="s">
        <v>122</v>
      </c>
      <c r="C67" s="15" t="s">
        <v>123</v>
      </c>
      <c r="D67" s="15" t="s">
        <v>40</v>
      </c>
      <c r="E67" s="152">
        <v>11.67</v>
      </c>
      <c r="F67" s="53"/>
      <c r="H67" s="153"/>
      <c r="J67" s="133"/>
      <c r="K67" s="169"/>
      <c r="L67" s="170"/>
      <c r="M67" s="53">
        <v>3.19</v>
      </c>
      <c r="N67" s="53">
        <v>1.0</v>
      </c>
      <c r="O67" s="152"/>
      <c r="P67" s="53"/>
      <c r="Q67" s="104">
        <f t="shared" si="73"/>
        <v>2.19</v>
      </c>
      <c r="R67" s="104">
        <f t="shared" si="74"/>
        <v>68.65203762</v>
      </c>
      <c r="S67" s="105"/>
      <c r="T67" s="53">
        <v>60.0</v>
      </c>
      <c r="U67" s="53">
        <v>313.15</v>
      </c>
      <c r="V67" s="106">
        <v>45419.0</v>
      </c>
    </row>
    <row r="68">
      <c r="A68" s="107" t="s">
        <v>500</v>
      </c>
      <c r="B68" s="15" t="s">
        <v>122</v>
      </c>
      <c r="C68" s="15" t="s">
        <v>123</v>
      </c>
      <c r="D68" s="15" t="s">
        <v>40</v>
      </c>
      <c r="E68" s="154">
        <v>11.64</v>
      </c>
      <c r="F68" s="109"/>
      <c r="G68" s="156"/>
      <c r="H68" s="155"/>
      <c r="I68" s="156"/>
      <c r="J68" s="133"/>
      <c r="K68" s="171"/>
      <c r="L68" s="172"/>
      <c r="M68" s="109">
        <v>3.83</v>
      </c>
      <c r="N68" s="109">
        <v>1.26</v>
      </c>
      <c r="O68" s="154"/>
      <c r="P68" s="109"/>
      <c r="Q68" s="112">
        <f t="shared" si="73"/>
        <v>2.57</v>
      </c>
      <c r="R68" s="104">
        <f t="shared" si="74"/>
        <v>67.10182768</v>
      </c>
      <c r="S68" s="105"/>
      <c r="T68" s="109">
        <v>60.0</v>
      </c>
      <c r="U68" s="109">
        <v>313.15</v>
      </c>
      <c r="V68" s="177">
        <v>45419.0</v>
      </c>
    </row>
    <row r="69">
      <c r="A69" s="114" t="s">
        <v>501</v>
      </c>
      <c r="B69" s="15" t="s">
        <v>122</v>
      </c>
      <c r="C69" s="15" t="s">
        <v>123</v>
      </c>
      <c r="D69" s="15" t="s">
        <v>40</v>
      </c>
      <c r="E69" s="158">
        <v>9.91</v>
      </c>
      <c r="F69" s="116"/>
      <c r="G69" s="145"/>
      <c r="H69" s="160"/>
      <c r="I69" s="145"/>
      <c r="J69" s="133"/>
      <c r="K69" s="173"/>
      <c r="L69" s="174"/>
      <c r="M69" s="116">
        <v>3.08</v>
      </c>
      <c r="O69" s="158">
        <v>0.23</v>
      </c>
      <c r="P69" s="116">
        <v>0.13</v>
      </c>
      <c r="Q69" s="121">
        <f t="shared" ref="Q69:Q71" si="75">O69-P69</f>
        <v>0.1</v>
      </c>
      <c r="R69" s="121">
        <f t="shared" si="74"/>
        <v>3.246753247</v>
      </c>
      <c r="S69" s="105"/>
      <c r="T69" s="116">
        <v>60.0</v>
      </c>
      <c r="U69" s="116">
        <v>313.15</v>
      </c>
      <c r="V69" s="122">
        <v>45419.0</v>
      </c>
    </row>
    <row r="70">
      <c r="A70" s="114" t="s">
        <v>502</v>
      </c>
      <c r="B70" s="15" t="s">
        <v>122</v>
      </c>
      <c r="C70" s="15" t="s">
        <v>123</v>
      </c>
      <c r="D70" s="15" t="s">
        <v>40</v>
      </c>
      <c r="E70" s="158">
        <v>9.76</v>
      </c>
      <c r="F70" s="116"/>
      <c r="G70" s="145"/>
      <c r="H70" s="160"/>
      <c r="I70" s="145"/>
      <c r="J70" s="133"/>
      <c r="K70" s="173"/>
      <c r="L70" s="174"/>
      <c r="M70" s="116">
        <v>3.05</v>
      </c>
      <c r="O70" s="158">
        <v>0.18</v>
      </c>
      <c r="P70" s="116">
        <v>0.07</v>
      </c>
      <c r="Q70" s="121">
        <f t="shared" si="75"/>
        <v>0.11</v>
      </c>
      <c r="R70" s="121">
        <f t="shared" si="74"/>
        <v>3.606557377</v>
      </c>
      <c r="S70" s="105"/>
      <c r="T70" s="116">
        <v>60.0</v>
      </c>
      <c r="U70" s="116">
        <v>313.15</v>
      </c>
      <c r="V70" s="122">
        <v>45419.0</v>
      </c>
    </row>
    <row r="71">
      <c r="A71" s="123" t="s">
        <v>503</v>
      </c>
      <c r="B71" s="15" t="s">
        <v>122</v>
      </c>
      <c r="C71" s="15" t="s">
        <v>123</v>
      </c>
      <c r="D71" s="15" t="s">
        <v>40</v>
      </c>
      <c r="E71" s="161">
        <v>12.48</v>
      </c>
      <c r="F71" s="125"/>
      <c r="G71" s="164"/>
      <c r="H71" s="163"/>
      <c r="I71" s="164"/>
      <c r="J71" s="133"/>
      <c r="K71" s="175"/>
      <c r="L71" s="176"/>
      <c r="M71" s="125">
        <v>5.64</v>
      </c>
      <c r="O71" s="161">
        <v>0.3</v>
      </c>
      <c r="P71" s="125">
        <v>0.26</v>
      </c>
      <c r="Q71" s="121">
        <f t="shared" si="75"/>
        <v>0.04</v>
      </c>
      <c r="R71" s="121">
        <f t="shared" si="74"/>
        <v>0.7092198582</v>
      </c>
      <c r="S71" s="105"/>
      <c r="T71" s="125">
        <v>60.0</v>
      </c>
      <c r="U71" s="125">
        <v>313.15</v>
      </c>
      <c r="V71" s="130">
        <v>45419.0</v>
      </c>
    </row>
    <row r="72">
      <c r="A72" s="131" t="s">
        <v>504</v>
      </c>
      <c r="B72" s="15" t="s">
        <v>122</v>
      </c>
      <c r="C72" s="15" t="s">
        <v>123</v>
      </c>
      <c r="D72" s="15" t="s">
        <v>40</v>
      </c>
      <c r="E72" s="165"/>
      <c r="F72" s="79">
        <v>50.0</v>
      </c>
      <c r="G72" s="79">
        <v>0.66</v>
      </c>
      <c r="H72" s="150">
        <v>0.56</v>
      </c>
      <c r="I72" s="79">
        <f t="shared" ref="I72:I74" si="76">G72-H72</f>
        <v>0.1</v>
      </c>
      <c r="J72" s="133">
        <f t="shared" ref="J72:J74" si="77">100-(100/G72*H72)</f>
        <v>15.15151515</v>
      </c>
      <c r="K72" s="134">
        <f t="shared" ref="K72:K74" si="78">G72/F72</f>
        <v>0.0132</v>
      </c>
      <c r="L72" s="134">
        <f t="shared" ref="L72:L74" si="79">H72/F72</f>
        <v>0.0112</v>
      </c>
      <c r="M72" s="166"/>
      <c r="N72" s="166"/>
      <c r="O72" s="165"/>
      <c r="P72" s="166"/>
      <c r="Q72" s="105">
        <f t="shared" ref="Q72:Q74" si="80">G72-H72</f>
        <v>0.1</v>
      </c>
      <c r="R72" s="105">
        <f t="shared" ref="R72:R74" si="81">100/G72*Q72</f>
        <v>15.15151515</v>
      </c>
      <c r="S72" s="105">
        <f t="shared" ref="S72:S74" si="82">L72/(K72/1000)</f>
        <v>848.4848485</v>
      </c>
      <c r="T72" s="79">
        <v>60.0</v>
      </c>
      <c r="U72" s="79">
        <v>313.15</v>
      </c>
      <c r="V72" s="137">
        <v>45419.0</v>
      </c>
    </row>
    <row r="73">
      <c r="A73" s="131" t="s">
        <v>505</v>
      </c>
      <c r="B73" s="15" t="s">
        <v>122</v>
      </c>
      <c r="C73" s="15" t="s">
        <v>123</v>
      </c>
      <c r="D73" s="15" t="s">
        <v>40</v>
      </c>
      <c r="E73" s="165"/>
      <c r="F73" s="79">
        <v>50.0</v>
      </c>
      <c r="G73" s="79">
        <v>0.63</v>
      </c>
      <c r="H73" s="150">
        <v>0.55</v>
      </c>
      <c r="I73" s="79">
        <f t="shared" si="76"/>
        <v>0.08</v>
      </c>
      <c r="J73" s="133">
        <f t="shared" si="77"/>
        <v>12.6984127</v>
      </c>
      <c r="K73" s="134">
        <f t="shared" si="78"/>
        <v>0.0126</v>
      </c>
      <c r="L73" s="134">
        <f t="shared" si="79"/>
        <v>0.011</v>
      </c>
      <c r="M73" s="166"/>
      <c r="N73" s="166"/>
      <c r="O73" s="165"/>
      <c r="P73" s="166"/>
      <c r="Q73" s="105">
        <f t="shared" si="80"/>
        <v>0.08</v>
      </c>
      <c r="R73" s="105">
        <f t="shared" si="81"/>
        <v>12.6984127</v>
      </c>
      <c r="S73" s="105">
        <f t="shared" si="82"/>
        <v>873.015873</v>
      </c>
      <c r="T73" s="79">
        <v>60.0</v>
      </c>
      <c r="U73" s="79">
        <v>313.15</v>
      </c>
      <c r="V73" s="137">
        <v>45419.0</v>
      </c>
    </row>
    <row r="74">
      <c r="A74" s="151" t="s">
        <v>506</v>
      </c>
      <c r="B74" s="37" t="s">
        <v>122</v>
      </c>
      <c r="C74" s="15" t="s">
        <v>123</v>
      </c>
      <c r="D74" s="37" t="s">
        <v>40</v>
      </c>
      <c r="E74" s="167"/>
      <c r="F74" s="82">
        <v>50.0</v>
      </c>
      <c r="G74" s="82">
        <v>1.03</v>
      </c>
      <c r="H74" s="97">
        <v>0.5</v>
      </c>
      <c r="I74" s="82">
        <f t="shared" si="76"/>
        <v>0.53</v>
      </c>
      <c r="J74" s="140">
        <f t="shared" si="77"/>
        <v>51.45631068</v>
      </c>
      <c r="K74" s="141">
        <f t="shared" si="78"/>
        <v>0.0206</v>
      </c>
      <c r="L74" s="141">
        <f t="shared" si="79"/>
        <v>0.01</v>
      </c>
      <c r="M74" s="168"/>
      <c r="N74" s="168"/>
      <c r="O74" s="167"/>
      <c r="P74" s="168"/>
      <c r="Q74" s="143">
        <f t="shared" si="80"/>
        <v>0.53</v>
      </c>
      <c r="R74" s="143">
        <f t="shared" si="81"/>
        <v>51.45631068</v>
      </c>
      <c r="S74" s="143">
        <f t="shared" si="82"/>
        <v>485.4368932</v>
      </c>
      <c r="T74" s="82">
        <v>60.0</v>
      </c>
      <c r="U74" s="82">
        <v>313.15</v>
      </c>
      <c r="V74" s="144">
        <v>45419.0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88"/>
    <col customWidth="1" min="2" max="3" width="14.75"/>
    <col customWidth="1" min="4" max="4" width="16.88"/>
    <col customWidth="1" min="5" max="5" width="17.0"/>
    <col customWidth="1" min="6" max="6" width="12.63"/>
    <col customWidth="1" min="7" max="7" width="43.0"/>
    <col customWidth="1" min="8" max="8" width="13.38"/>
    <col customWidth="1" min="9" max="9" width="12.0"/>
    <col customWidth="1" min="10" max="10" width="11.63"/>
    <col customWidth="1" min="11" max="11" width="29.38"/>
    <col customWidth="1" min="12" max="12" width="31.5"/>
  </cols>
  <sheetData>
    <row r="1">
      <c r="A1" s="4" t="s">
        <v>1</v>
      </c>
      <c r="B1" s="4" t="s">
        <v>507</v>
      </c>
      <c r="C1" s="4" t="s">
        <v>5</v>
      </c>
      <c r="D1" s="178" t="s">
        <v>508</v>
      </c>
      <c r="E1" s="178" t="s">
        <v>509</v>
      </c>
      <c r="F1" s="178" t="s">
        <v>510</v>
      </c>
      <c r="G1" s="178" t="s">
        <v>511</v>
      </c>
      <c r="H1" s="178" t="s">
        <v>512</v>
      </c>
      <c r="I1" s="178" t="s">
        <v>513</v>
      </c>
      <c r="J1" s="178" t="s">
        <v>514</v>
      </c>
      <c r="K1" s="178" t="s">
        <v>515</v>
      </c>
      <c r="L1" s="178" t="s">
        <v>516</v>
      </c>
    </row>
    <row r="2">
      <c r="A2" s="53" t="s">
        <v>517</v>
      </c>
      <c r="B2" s="15" t="s">
        <v>518</v>
      </c>
      <c r="C2" s="15" t="s">
        <v>79</v>
      </c>
      <c r="D2" s="106">
        <v>45385.0</v>
      </c>
      <c r="E2" s="179">
        <v>0.6319444444444444</v>
      </c>
      <c r="F2" s="180" t="s">
        <v>519</v>
      </c>
      <c r="G2" s="53" t="s">
        <v>520</v>
      </c>
      <c r="H2" s="181">
        <v>51.488937</v>
      </c>
      <c r="I2" s="53">
        <v>11.9614833</v>
      </c>
      <c r="J2" s="53">
        <v>135.7</v>
      </c>
      <c r="K2" s="53" t="s">
        <v>521</v>
      </c>
      <c r="L2" s="52" t="s">
        <v>522</v>
      </c>
    </row>
    <row r="3">
      <c r="A3" s="53" t="s">
        <v>90</v>
      </c>
      <c r="B3" s="15" t="s">
        <v>523</v>
      </c>
      <c r="C3" s="15" t="s">
        <v>79</v>
      </c>
      <c r="D3" s="106">
        <v>45405.0</v>
      </c>
      <c r="E3" s="179">
        <v>0.5583333333333333</v>
      </c>
      <c r="F3" s="53" t="s">
        <v>519</v>
      </c>
      <c r="G3" s="53" t="s">
        <v>524</v>
      </c>
      <c r="H3" s="53">
        <v>51.485785</v>
      </c>
      <c r="I3" s="53">
        <v>11.962508</v>
      </c>
      <c r="J3" s="53">
        <v>129.0</v>
      </c>
      <c r="K3" s="53" t="s">
        <v>521</v>
      </c>
      <c r="L3" s="52" t="s">
        <v>525</v>
      </c>
    </row>
    <row r="4">
      <c r="A4" s="53" t="s">
        <v>526</v>
      </c>
      <c r="B4" s="15" t="s">
        <v>523</v>
      </c>
      <c r="C4" s="15" t="s">
        <v>79</v>
      </c>
      <c r="D4" s="106">
        <v>45397.0</v>
      </c>
      <c r="E4" s="179">
        <v>0.3875</v>
      </c>
      <c r="F4" s="180" t="s">
        <v>519</v>
      </c>
      <c r="G4" s="180" t="s">
        <v>527</v>
      </c>
      <c r="H4" s="182">
        <v>51.4969379087</v>
      </c>
      <c r="I4" s="180">
        <v>11.94010429024</v>
      </c>
      <c r="J4" s="180">
        <v>157.5</v>
      </c>
      <c r="K4" s="53" t="s">
        <v>521</v>
      </c>
      <c r="L4" s="52" t="s">
        <v>525</v>
      </c>
    </row>
    <row r="5">
      <c r="A5" s="183" t="s">
        <v>112</v>
      </c>
      <c r="B5" s="183" t="s">
        <v>528</v>
      </c>
      <c r="C5" s="183" t="s">
        <v>79</v>
      </c>
      <c r="D5" s="184">
        <v>45405.0</v>
      </c>
      <c r="E5" s="185">
        <v>0.5493055555555556</v>
      </c>
      <c r="F5" s="183" t="s">
        <v>519</v>
      </c>
      <c r="G5" s="183" t="s">
        <v>520</v>
      </c>
      <c r="H5" s="183">
        <v>51.489385</v>
      </c>
      <c r="I5" s="183">
        <v>11.961635</v>
      </c>
      <c r="J5" s="183">
        <v>130.2</v>
      </c>
      <c r="K5" s="183" t="s">
        <v>529</v>
      </c>
      <c r="L5" s="186" t="s">
        <v>530</v>
      </c>
    </row>
    <row r="6">
      <c r="A6" s="53" t="s">
        <v>531</v>
      </c>
      <c r="B6" s="187" t="s">
        <v>532</v>
      </c>
      <c r="C6" s="188" t="s">
        <v>40</v>
      </c>
      <c r="D6" s="106">
        <v>45385.0</v>
      </c>
      <c r="E6" s="179">
        <v>0.6340277777777777</v>
      </c>
      <c r="F6" s="53" t="s">
        <v>519</v>
      </c>
      <c r="G6" s="53" t="s">
        <v>520</v>
      </c>
      <c r="H6" s="181">
        <v>51.488625</v>
      </c>
      <c r="I6" s="53">
        <v>11.960318</v>
      </c>
      <c r="J6" s="53">
        <v>135.7</v>
      </c>
      <c r="K6" s="53" t="s">
        <v>521</v>
      </c>
      <c r="L6" s="52" t="s">
        <v>522</v>
      </c>
    </row>
    <row r="7">
      <c r="A7" s="53" t="s">
        <v>66</v>
      </c>
      <c r="B7" s="53" t="s">
        <v>533</v>
      </c>
      <c r="C7" s="53" t="s">
        <v>40</v>
      </c>
      <c r="D7" s="106">
        <v>45405.0</v>
      </c>
      <c r="E7" s="179">
        <v>0.5444444444444444</v>
      </c>
      <c r="F7" s="53" t="s">
        <v>519</v>
      </c>
      <c r="G7" s="53" t="s">
        <v>520</v>
      </c>
      <c r="H7" s="181">
        <v>51.4888</v>
      </c>
      <c r="I7" s="53">
        <v>11.959912</v>
      </c>
      <c r="J7" s="53">
        <v>141.2</v>
      </c>
      <c r="K7" s="53" t="s">
        <v>529</v>
      </c>
      <c r="L7" s="52" t="s">
        <v>522</v>
      </c>
    </row>
    <row r="8">
      <c r="A8" s="189" t="s">
        <v>122</v>
      </c>
      <c r="B8" s="189" t="s">
        <v>534</v>
      </c>
      <c r="C8" s="189" t="s">
        <v>40</v>
      </c>
      <c r="D8" s="190">
        <v>45418.0</v>
      </c>
      <c r="E8" s="191">
        <v>0.6090277777777777</v>
      </c>
      <c r="F8" s="189" t="s">
        <v>519</v>
      </c>
      <c r="G8" s="189" t="s">
        <v>520</v>
      </c>
      <c r="H8" s="189">
        <v>51.489278</v>
      </c>
      <c r="I8" s="189">
        <v>11.96173</v>
      </c>
      <c r="J8" s="189">
        <v>134.6</v>
      </c>
      <c r="K8" s="189" t="s">
        <v>529</v>
      </c>
      <c r="L8" s="192" t="s">
        <v>530</v>
      </c>
    </row>
  </sheetData>
  <drawing r:id="rId1"/>
</worksheet>
</file>