
<file path=[Content_Types].xml><?xml version="1.0" encoding="utf-8"?>
<Types xmlns="http://schemas.openxmlformats.org/package/2006/content-types">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calcChain.xml" ContentType="application/vnd.openxmlformats-officedocument.spreadsheetml.calcChain+xml"/>
  <Override PartName="/xl/styles.xml" ContentType="application/vnd.openxmlformats-officedocument.spreadsheetml.styles+xml"/>
  <Override PartName="/xl/sharedStrings.xml" ContentType="application/vnd.openxmlformats-officedocument.spreadsheetml.sharedStrings+xml"/>
  <Default Extension="rels" ContentType="application/vnd.openxmlformats-package.relationship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360" yWindow="160" windowWidth="27220" windowHeight="15600" activeTab="2"/>
  </bookViews>
  <sheets>
    <sheet name="MG" sheetId="1" r:id="rId1"/>
    <sheet name="Others" sheetId="2" r:id="rId2"/>
    <sheet name="Balance" sheetId="3" r:id="rId3"/>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E3" i="3"/>
  <c r="E12"/>
  <c r="E4"/>
  <c r="E13"/>
  <c r="E5"/>
  <c r="E14"/>
  <c r="E6"/>
  <c r="E15"/>
  <c r="E7"/>
  <c r="E16"/>
  <c r="E8"/>
  <c r="E17"/>
  <c r="E9"/>
  <c r="E18"/>
  <c r="E2"/>
  <c r="E11"/>
  <c r="B10"/>
  <c r="C10"/>
  <c r="B20"/>
  <c r="B8"/>
  <c r="J9"/>
  <c r="J12"/>
  <c r="J14"/>
  <c r="L4"/>
  <c r="L5"/>
  <c r="L6"/>
  <c r="L7"/>
  <c r="L8"/>
  <c r="L3"/>
  <c r="K21"/>
  <c r="K19"/>
  <c r="D28"/>
  <c r="D29"/>
  <c r="K20"/>
  <c r="K18"/>
  <c r="K16"/>
  <c r="F9"/>
  <c r="I9"/>
  <c r="I12"/>
  <c r="I14"/>
  <c r="H9"/>
  <c r="D30"/>
  <c r="K6"/>
  <c r="K3"/>
  <c r="K8"/>
  <c r="K5"/>
  <c r="K4"/>
  <c r="K7"/>
  <c r="K9"/>
  <c r="F25" i="1"/>
  <c r="I200"/>
  <c r="I369"/>
  <c r="I111"/>
  <c r="I25"/>
  <c r="I415"/>
  <c r="F45"/>
  <c r="F416"/>
  <c r="B407"/>
  <c r="B398"/>
  <c r="B392"/>
  <c r="B383"/>
  <c r="B375"/>
  <c r="F370"/>
  <c r="B360"/>
  <c r="B355"/>
  <c r="B350"/>
  <c r="B345"/>
  <c r="B340"/>
  <c r="B335"/>
  <c r="I328"/>
  <c r="B324"/>
  <c r="B318"/>
  <c r="B312"/>
  <c r="B308"/>
  <c r="B301"/>
  <c r="B293"/>
  <c r="B288"/>
  <c r="B284"/>
  <c r="B280"/>
  <c r="B275"/>
  <c r="I265"/>
  <c r="G265"/>
  <c r="B262"/>
  <c r="B256"/>
  <c r="B248"/>
  <c r="B240"/>
  <c r="B233"/>
  <c r="B229"/>
  <c r="B223"/>
  <c r="B217"/>
  <c r="B212"/>
  <c r="I418"/>
  <c r="G200"/>
  <c r="B195"/>
  <c r="B189"/>
  <c r="B184"/>
  <c r="B178"/>
  <c r="B174"/>
  <c r="B169"/>
  <c r="B163"/>
  <c r="B157"/>
  <c r="B151"/>
  <c r="B144"/>
  <c r="B136"/>
  <c r="B132"/>
  <c r="B128"/>
  <c r="B122"/>
  <c r="G111"/>
  <c r="B107"/>
  <c r="B103"/>
  <c r="B99"/>
  <c r="B95"/>
  <c r="B91"/>
  <c r="B85"/>
  <c r="B77"/>
  <c r="B73"/>
  <c r="B69"/>
  <c r="B63"/>
  <c r="B55"/>
  <c r="B47"/>
  <c r="B34"/>
  <c r="G328"/>
  <c r="H69" i="2"/>
  <c r="E69"/>
  <c r="H231"/>
  <c r="B229"/>
  <c r="B222"/>
  <c r="H211"/>
  <c r="F211"/>
  <c r="B206"/>
  <c r="H193"/>
  <c r="F193"/>
  <c r="B188"/>
  <c r="B184"/>
  <c r="H172"/>
  <c r="F172"/>
  <c r="B168"/>
  <c r="B163"/>
  <c r="B157"/>
  <c r="B150"/>
  <c r="B145"/>
  <c r="H132"/>
  <c r="F132"/>
  <c r="B125"/>
  <c r="H114"/>
  <c r="F114"/>
  <c r="B108"/>
  <c r="H98"/>
  <c r="F98"/>
  <c r="B95"/>
  <c r="B91"/>
  <c r="B86"/>
  <c r="B65"/>
  <c r="B59"/>
  <c r="H46"/>
  <c r="F46"/>
  <c r="B42"/>
  <c r="B37"/>
  <c r="H27"/>
  <c r="H234"/>
  <c r="F27"/>
  <c r="B14"/>
</calcChain>
</file>

<file path=xl/sharedStrings.xml><?xml version="1.0" encoding="utf-8"?>
<sst xmlns="http://schemas.openxmlformats.org/spreadsheetml/2006/main" count="666" uniqueCount="525">
  <si>
    <t>Shelter Rental</t>
  </si>
  <si>
    <t>Graduate Student Social Hours</t>
  </si>
  <si>
    <t>Intercollegiate Event Co-sponsorship</t>
  </si>
  <si>
    <t>UI Museum of Art</t>
  </si>
  <si>
    <t>GSS Service Committee Program</t>
  </si>
  <si>
    <t>Awards</t>
  </si>
  <si>
    <t>Souperbowl Project</t>
  </si>
  <si>
    <t>Academic Mentoring Program</t>
  </si>
  <si>
    <t>Mentoring</t>
  </si>
  <si>
    <t>Printing</t>
  </si>
  <si>
    <t>Lekker Lekker - GSS International Students Committee</t>
  </si>
  <si>
    <t>Educational Outreach Program</t>
  </si>
  <si>
    <t>Welcome Week Orientation</t>
  </si>
  <si>
    <t>Graduate Student Recognition Week</t>
  </si>
  <si>
    <t>GSS Service Awards Dinner</t>
  </si>
  <si>
    <t>Halloween Party</t>
  </si>
  <si>
    <t>Supreme Court Day</t>
  </si>
  <si>
    <t>Catering</t>
  </si>
  <si>
    <t>Advertising</t>
  </si>
  <si>
    <t>Parents and Partner</t>
  </si>
  <si>
    <t>Print materials</t>
  </si>
  <si>
    <t>Barrister</t>
  </si>
  <si>
    <t>Security</t>
  </si>
  <si>
    <t>Diversity Program</t>
  </si>
  <si>
    <t>Diversity Speaker Series</t>
  </si>
  <si>
    <t>MLK speaker honoraria</t>
  </si>
  <si>
    <t>lodging</t>
  </si>
  <si>
    <t>travel</t>
  </si>
  <si>
    <t>food</t>
  </si>
  <si>
    <t>5K Trial Run/Iowa Legal Aid Fundraiser</t>
  </si>
  <si>
    <t>Equipment rental</t>
  </si>
  <si>
    <t>100 Days</t>
  </si>
  <si>
    <t>Graduation</t>
  </si>
  <si>
    <t>Speaker Honoraria</t>
  </si>
  <si>
    <t>Iowa American Student Dental Association (IASDA) - Acct#:178</t>
  </si>
  <si>
    <t>Membership: 300</t>
  </si>
  <si>
    <t>Medication boxes &amp; â€œmy med listsâ€</t>
  </si>
  <si>
    <t>Operation Diabetes</t>
  </si>
  <si>
    <t>Supplies</t>
  </si>
  <si>
    <t>Advertisements</t>
  </si>
  <si>
    <t>Operation Immunization</t>
  </si>
  <si>
    <t>Seasonal flu vaccines</t>
  </si>
  <si>
    <t>Etiquette Dinner</t>
  </si>
  <si>
    <t>Room rental</t>
  </si>
  <si>
    <t>Speaker</t>
  </si>
  <si>
    <t>Mobile Clinic</t>
  </si>
  <si>
    <t>American Pharmacist Month</t>
  </si>
  <si>
    <t>Publicity/Printing</t>
  </si>
  <si>
    <t>Speaker Fees</t>
  </si>
  <si>
    <t>Stickers</t>
  </si>
  <si>
    <t>World Aids Day</t>
  </si>
  <si>
    <t>Lunch</t>
  </si>
  <si>
    <t>Speaker Fee</t>
  </si>
  <si>
    <t>HIV/AIDS Awareness Panel Discussion &amp; Public Education</t>
  </si>
  <si>
    <t>GPAC Balance</t>
  </si>
  <si>
    <t>Acct #</t>
  </si>
  <si>
    <t>Research Grants</t>
  </si>
  <si>
    <t>Professional Development</t>
  </si>
  <si>
    <t>Recruitment Meeting</t>
  </si>
  <si>
    <t>National Organization for the Professional Advancement/Black Chemists &amp; Chemical Engineers (NOBCChE) - Acct#:126</t>
  </si>
  <si>
    <t>Membership: 15</t>
  </si>
  <si>
    <t>Photo copies</t>
  </si>
  <si>
    <t>misc</t>
  </si>
  <si>
    <t>Room Reservation</t>
  </si>
  <si>
    <t>SROP Game Night</t>
  </si>
  <si>
    <t>Game Rental</t>
  </si>
  <si>
    <t>High School Summer Program Demo</t>
  </si>
  <si>
    <t>STAR (Students To Assist Recruitment) - Acct#:35</t>
  </si>
  <si>
    <t>Membership: 120</t>
  </si>
  <si>
    <t>Dry Erase Markers</t>
  </si>
  <si>
    <t>Highlighters</t>
  </si>
  <si>
    <t>Paper</t>
  </si>
  <si>
    <t>Office Supplies</t>
  </si>
  <si>
    <t>Food/Beverage</t>
  </si>
  <si>
    <t>Honoraria</t>
  </si>
  <si>
    <t>Lodging</t>
  </si>
  <si>
    <t>Transportation</t>
  </si>
  <si>
    <t>Total Requested:</t>
  </si>
  <si>
    <t>Graduate Student Senate - Acct#:116</t>
  </si>
  <si>
    <t>Membership: 5500</t>
  </si>
  <si>
    <t>The James F. Jakobsen Graduate College</t>
  </si>
  <si>
    <t>Marketing/Publicity</t>
  </si>
  <si>
    <t>Postage</t>
  </si>
  <si>
    <t>Room Rentals</t>
  </si>
  <si>
    <t>Audio/Video</t>
  </si>
  <si>
    <t>Board Rental</t>
  </si>
  <si>
    <t>Programs</t>
  </si>
  <si>
    <t>Name Badges</t>
  </si>
  <si>
    <t>Mentor Awards</t>
  </si>
  <si>
    <t>Food</t>
  </si>
  <si>
    <t>Graduate and Professional Students Fall Ball</t>
  </si>
  <si>
    <t>Room Rental</t>
  </si>
  <si>
    <t>Band/DJ</t>
  </si>
  <si>
    <t>Insurance</t>
  </si>
  <si>
    <t>Graduate and Professional Students Spring Bash</t>
  </si>
  <si>
    <t>Graduate Student Fall Picnic</t>
  </si>
  <si>
    <t>Chi Sigma Iota Counseling Academic &amp; Prof. Honor Society Int'l; Rho Upsilson Chapter - Acct#:703</t>
  </si>
  <si>
    <t>Membership:</t>
  </si>
  <si>
    <t>Poster Boards</t>
  </si>
  <si>
    <t>Back to School Meet and Greet</t>
  </si>
  <si>
    <t>Cake</t>
  </si>
  <si>
    <t>Drinks</t>
  </si>
  <si>
    <t>Induction Ceremony</t>
  </si>
  <si>
    <t>table clothes</t>
  </si>
  <si>
    <t>ballons bundles</t>
  </si>
  <si>
    <t>cake</t>
  </si>
  <si>
    <t>dinner</t>
  </si>
  <si>
    <t>Paper to Publish</t>
  </si>
  <si>
    <t>Sandwiches</t>
  </si>
  <si>
    <t>Soda</t>
  </si>
  <si>
    <t>How to have a successfull professioanl presentation</t>
  </si>
  <si>
    <t>pizza</t>
  </si>
  <si>
    <t>Recognition Ceremony</t>
  </si>
  <si>
    <t>plaques</t>
  </si>
  <si>
    <t>Certificates</t>
  </si>
  <si>
    <t>College of Pharmacy Student Council - Acct#:166</t>
  </si>
  <si>
    <t>Membership: 500</t>
  </si>
  <si>
    <t>National Speaker</t>
  </si>
  <si>
    <t>Travel</t>
  </si>
  <si>
    <t>Softball Tournament</t>
  </si>
  <si>
    <t>Softball rents</t>
  </si>
  <si>
    <t>Ronald McDonald House</t>
  </si>
  <si>
    <t>Dinner</t>
  </si>
  <si>
    <t>Professional Outreach &amp; Development</t>
  </si>
  <si>
    <t>Lawn Olympics</t>
  </si>
  <si>
    <t>Volleyball Tournament</t>
  </si>
  <si>
    <t>Speakers</t>
  </si>
  <si>
    <t>Professional Development Activities</t>
  </si>
  <si>
    <t>Bowling Lane rental</t>
  </si>
  <si>
    <t>Health Education</t>
  </si>
  <si>
    <t>Posters/handouts</t>
  </si>
  <si>
    <t>Booth Rentals</t>
  </si>
  <si>
    <t>Batteries</t>
  </si>
  <si>
    <t>Blood pressure info</t>
  </si>
  <si>
    <t>Medication Safety</t>
  </si>
  <si>
    <t>Professional Poster</t>
  </si>
  <si>
    <t>Handouts</t>
  </si>
  <si>
    <t>sound equipment</t>
  </si>
  <si>
    <t>gas</t>
  </si>
  <si>
    <t>pick-up</t>
  </si>
  <si>
    <t>Membership: 100</t>
  </si>
  <si>
    <t>GSS</t>
  </si>
  <si>
    <t>COPSC</t>
  </si>
  <si>
    <t>ISBA</t>
  </si>
  <si>
    <t>Carver College of Medicine Student Government (CCOMSG) - Acct#:034</t>
  </si>
  <si>
    <t>CCOMSG</t>
  </si>
  <si>
    <t>MBA Association (MBAA)- Acct#:197</t>
  </si>
  <si>
    <t>MBAA</t>
  </si>
  <si>
    <t>Executive Council of Graduate and Professional Students (ECGPS) - Acct#:489</t>
  </si>
  <si>
    <t>ECGPS</t>
  </si>
  <si>
    <t>Membership: 10000</t>
  </si>
  <si>
    <t>Membership: 575</t>
  </si>
  <si>
    <t>FY10</t>
  </si>
  <si>
    <t>FY11</t>
  </si>
  <si>
    <t>Running Total</t>
  </si>
  <si>
    <t>HIV Testing</t>
  </si>
  <si>
    <t>Condom Kits</t>
  </si>
  <si>
    <t>College of Pharmacy Ball</t>
  </si>
  <si>
    <t>Decorations</t>
  </si>
  <si>
    <t>Rent</t>
  </si>
  <si>
    <t>Hispanic Dental Association (Iowa Chapter) - Acct#:199</t>
  </si>
  <si>
    <t>Membership: 32</t>
  </si>
  <si>
    <t>Paper/Copies</t>
  </si>
  <si>
    <t>Dental Spanish Booklets</t>
  </si>
  <si>
    <t>Posters</t>
  </si>
  <si>
    <t>Ottumwa Outreach Program</t>
  </si>
  <si>
    <t>Fluoride Varnish</t>
  </si>
  <si>
    <t>Disposable Mirrors</t>
  </si>
  <si>
    <t>Gloves</t>
  </si>
  <si>
    <t>Trash Bags</t>
  </si>
  <si>
    <t>Flashlight/Batteries</t>
  </si>
  <si>
    <t>Patient Napkins</t>
  </si>
  <si>
    <t>Bags for supplies</t>
  </si>
  <si>
    <t>Patient hand mirrors</t>
  </si>
  <si>
    <t>Floss</t>
  </si>
  <si>
    <t>Gauze</t>
  </si>
  <si>
    <t>Hotel</t>
  </si>
  <si>
    <t>Iowa Student Bar Association - Acct#:171</t>
  </si>
  <si>
    <t>Membership: 750</t>
  </si>
  <si>
    <t>Last Lecture</t>
  </si>
  <si>
    <t>CCOM Holiday Feast</t>
  </si>
  <si>
    <t>Match Day</t>
  </si>
  <si>
    <t>23 Tables/200 Chairs</t>
  </si>
  <si>
    <t>Momentos</t>
  </si>
  <si>
    <t>CCOM Winter Formal (The Crista Gala)</t>
  </si>
  <si>
    <t>Venue Deposit</t>
  </si>
  <si>
    <t>Bus Transportation</t>
  </si>
  <si>
    <t>Professional DJ</t>
  </si>
  <si>
    <t>TOTAL REQ</t>
  </si>
  <si>
    <t>Tippie Case Competition</t>
  </si>
  <si>
    <t>Marketing/Fliers</t>
  </si>
  <si>
    <t>Reception Space</t>
  </si>
  <si>
    <t>Homecoming Tailgate</t>
  </si>
  <si>
    <t>Transportation and Lodging</t>
  </si>
  <si>
    <t>Balloon Artist/ Supplies</t>
  </si>
  <si>
    <t>Musician</t>
  </si>
  <si>
    <t>Tailgates in Colder Months</t>
  </si>
  <si>
    <t>Area to House Alumni</t>
  </si>
  <si>
    <t>Iowa Practice Opportunities Vendor Fair</t>
  </si>
  <si>
    <t>Rental Space</t>
  </si>
  <si>
    <t>Senior Send-off</t>
  </si>
  <si>
    <t>Big Brother/Big Sister Picnic</t>
  </si>
  <si>
    <t>Week of Welcome/Orientation Gathering</t>
  </si>
  <si>
    <t>Give Kids a Smile</t>
  </si>
  <si>
    <t>Hand Sanitizer</t>
  </si>
  <si>
    <t>Hand Mirrors</t>
  </si>
  <si>
    <t>Fluoride</t>
  </si>
  <si>
    <t>Masks</t>
  </si>
  <si>
    <t>Appolonian Frolics</t>
  </si>
  <si>
    <t>DJ</t>
  </si>
  <si>
    <t>Rental Fee</t>
  </si>
  <si>
    <t>IASDA Holiday Party</t>
  </si>
  <si>
    <t>ASDA Annual Session</t>
  </si>
  <si>
    <t>Registration</t>
  </si>
  <si>
    <t>Midwestern Regional Meeting</t>
  </si>
  <si>
    <t>District 8 meeting</t>
  </si>
  <si>
    <t>Society of Women Engineers - Acct#:471</t>
  </si>
  <si>
    <t>Membership: 43</t>
  </si>
  <si>
    <t>Speed Networking Meeting</t>
  </si>
  <si>
    <t>Reversion</t>
  </si>
  <si>
    <t>If you want to increase funding to ASB - why not a separate line?</t>
  </si>
  <si>
    <t xml:space="preserve">Concern about funding new committees…people power to make them work.  </t>
  </si>
  <si>
    <t>about 80% - consistent with funding for other lines</t>
  </si>
  <si>
    <t>Still seek sponsorship from other groups and UISG.</t>
  </si>
  <si>
    <t>Lancianese, shuster, Nica abstain.</t>
  </si>
  <si>
    <t>*food event for GSS</t>
  </si>
  <si>
    <t>Walsh: $0 Fund Food - one food event/MG/year.  Flaherty 2nd</t>
  </si>
  <si>
    <t>Duct Tape</t>
  </si>
  <si>
    <t>Paint</t>
  </si>
  <si>
    <t>Sharpie Markers</t>
  </si>
  <si>
    <t>Flash Drive</t>
  </si>
  <si>
    <t>Dreamweaver Software</t>
  </si>
  <si>
    <t>Welcome Week</t>
  </si>
  <si>
    <t>Cargo Van</t>
  </si>
  <si>
    <t>Tables, Tents, Chairs</t>
  </si>
  <si>
    <t>Executive Retreat</t>
  </si>
  <si>
    <t>Event Fees</t>
  </si>
  <si>
    <t>Student Leadership Development Conference</t>
  </si>
  <si>
    <t>Ticket</t>
  </si>
  <si>
    <t>Iowa Student Medical Research Club - Acct#:179</t>
  </si>
  <si>
    <t>Membership: 50</t>
  </si>
  <si>
    <t>Medical Student Research Day</t>
  </si>
  <si>
    <t>Poster Board Rental</t>
  </si>
  <si>
    <t>Abstract Books</t>
  </si>
  <si>
    <t>Signs</t>
  </si>
  <si>
    <t>Hawks Nest - Acct#:476</t>
  </si>
  <si>
    <t>Hawkapalooza</t>
  </si>
  <si>
    <t>Music Talent</t>
  </si>
  <si>
    <t>Stage/Sound Equipment</t>
  </si>
  <si>
    <t>Lights</t>
  </si>
  <si>
    <t>Public Safety</t>
  </si>
  <si>
    <t>Parking</t>
  </si>
  <si>
    <t>Lancianese:  Overlap between Prof Dev activities and other events?</t>
  </si>
  <si>
    <t>Walsh:  $0 speakers, $0 volleyball, Prof Dev Acivities (free options).  Nica 2nd.</t>
  </si>
  <si>
    <t>Based upon historical importance of event and committee member understanding.</t>
  </si>
  <si>
    <t>Flaherty abstains</t>
  </si>
  <si>
    <t>Lancianese: $500 discretionary.  Walsh 2nd.</t>
  </si>
  <si>
    <t>Tandon:  Partner with OSL?  MLK Day of service events?</t>
  </si>
  <si>
    <t>Can submit applications to MLK week.  Do advertising for you.</t>
  </si>
  <si>
    <t>Organization for the Active Support of International Students (OASIS) - Acct#:241</t>
  </si>
  <si>
    <t>Membership: 2373</t>
  </si>
  <si>
    <t>staplers</t>
  </si>
  <si>
    <t>folders</t>
  </si>
  <si>
    <t>Fall Kick-off (Food Fun Fiesta)</t>
  </si>
  <si>
    <t>advertising</t>
  </si>
  <si>
    <t>Volunteer Week</t>
  </si>
  <si>
    <t>T-shirts</t>
  </si>
  <si>
    <t>Gas</t>
  </si>
  <si>
    <t>Sigma Lambda Beta - Acct#:293</t>
  </si>
  <si>
    <t>filing cabinet</t>
  </si>
  <si>
    <t>table</t>
  </si>
  <si>
    <t>Vinyl banner</t>
  </si>
  <si>
    <t>Sigma Lambda Beta National Leadership Conference</t>
  </si>
  <si>
    <t>Airfare for 2</t>
  </si>
  <si>
    <t>2 Registration fees</t>
  </si>
  <si>
    <t>Chinese Students and Scholars Association (CSSA) - Acct#:143</t>
  </si>
  <si>
    <t>Membership: 1000</t>
  </si>
  <si>
    <t>Welcome Party</t>
  </si>
  <si>
    <t>room rental</t>
  </si>
  <si>
    <t>Perhaps in 1st year - try and get local judges - give the first year a go and see how helpful it is - then pitch to college for support.</t>
  </si>
  <si>
    <t>Overall - we value networking and interactions with alumni for what they provide for the students.  However, GPAC typically does not fund personal networking.</t>
  </si>
  <si>
    <t>Suggest some fundraising to see this event happen.</t>
  </si>
  <si>
    <t>Walsh Abstains</t>
  </si>
  <si>
    <t>Walsh explains this program.</t>
  </si>
  <si>
    <t>Low prirotiy</t>
  </si>
  <si>
    <t>sealing budget</t>
  </si>
  <si>
    <t>Total Budget</t>
  </si>
  <si>
    <t>%</t>
  </si>
  <si>
    <t>(ECGPS)</t>
  </si>
  <si>
    <t>(PAGs)</t>
  </si>
  <si>
    <t>IADSA</t>
  </si>
  <si>
    <t>TOTAL</t>
  </si>
  <si>
    <t>Member Gs</t>
  </si>
  <si>
    <t>To GPSOs</t>
  </si>
  <si>
    <t>(CCOMSG)</t>
  </si>
  <si>
    <t>(COPSC)</t>
  </si>
  <si>
    <t>(GSS)</t>
  </si>
  <si>
    <t>(ISBA)</t>
  </si>
  <si>
    <t>(MBAA)</t>
  </si>
  <si>
    <t>(IADSA)</t>
  </si>
  <si>
    <t>GPSOs</t>
  </si>
  <si>
    <t>Hispanic Dental Assn</t>
  </si>
  <si>
    <t>Soc. Women Engineers</t>
  </si>
  <si>
    <t>NOBCChE</t>
  </si>
  <si>
    <t>STAR</t>
  </si>
  <si>
    <t>Iowa Med Student Research</t>
  </si>
  <si>
    <t>Hawksnest</t>
  </si>
  <si>
    <t>Chi Sigma Iota</t>
  </si>
  <si>
    <t>OASIS</t>
  </si>
  <si>
    <t>Sigma Lambda Beta</t>
  </si>
  <si>
    <t>CSSA</t>
  </si>
  <si>
    <t>FY09</t>
  </si>
  <si>
    <t>Health Sciences Interdisciplinary Technology Fair</t>
  </si>
  <si>
    <t>Scope and Gavel Ball</t>
  </si>
  <si>
    <t>109th Aesculapian Frolics</t>
  </si>
  <si>
    <t>Englert Theater</t>
  </si>
  <si>
    <t>Englert A/V</t>
  </si>
  <si>
    <t>Walsh:  fully fund.  Tandon 2nd.  Great program - feedback from professional students, too that It's well done.  UP</t>
  </si>
  <si>
    <t>Walsh: $0 Fund Food - one food event/MG/year.  Flaherty 2nd.  UP</t>
  </si>
  <si>
    <t>Consider charging admission to cover food, expanision of event.</t>
  </si>
  <si>
    <t>Harb:  $1500.  Walsh 2nd.  UP</t>
  </si>
  <si>
    <t>Flaherty: $125 total - reduce marketing/publicity.  Walsh 2nd.  UP</t>
  </si>
  <si>
    <t>Walsh: $0 Fund - one food event/org/year.  Harb 2nd.  UP</t>
  </si>
  <si>
    <t>Global Exchange Speaker Series</t>
  </si>
  <si>
    <t>Speaker Airfare</t>
  </si>
  <si>
    <t>Speaker Lodging</t>
  </si>
  <si>
    <t>Food for Speaker and Audience</t>
  </si>
  <si>
    <t>MBAA Spring Ceremony</t>
  </si>
  <si>
    <t>Other Forms of Recognition</t>
  </si>
  <si>
    <t>Hotel Banquet hall</t>
  </si>
  <si>
    <t>Presentation</t>
  </si>
  <si>
    <t>DJ Band</t>
  </si>
  <si>
    <t>Invitations</t>
  </si>
  <si>
    <t>Photos for the Event</t>
  </si>
  <si>
    <t>MBAA Speaker Series</t>
  </si>
  <si>
    <t>Transportaiton/Lodging for Speaker</t>
  </si>
  <si>
    <t>A/V Equipment</t>
  </si>
  <si>
    <t>PAGs</t>
  </si>
  <si>
    <t>Strategic Initiative Fund</t>
  </si>
  <si>
    <t>Total</t>
  </si>
  <si>
    <t>Regent Meeting Travel</t>
  </si>
  <si>
    <t>Interdisciplinary Outreach Committee</t>
  </si>
  <si>
    <t>Audit</t>
  </si>
  <si>
    <t>Income</t>
  </si>
  <si>
    <t>Expenditures</t>
  </si>
  <si>
    <t>Planned</t>
  </si>
  <si>
    <t>General budget reduction</t>
  </si>
  <si>
    <t>Could be done virtually - no print - budget reduction</t>
  </si>
  <si>
    <t>Flaherty fully fund.  Levine 2nd.  UP</t>
  </si>
  <si>
    <t>Walsh fully fund.  Harb 2nd.  UP</t>
  </si>
  <si>
    <t xml:space="preserve"> potluck option?  Levine - MBAA dropped this project - didn't seem effective - excessive food available here.</t>
  </si>
  <si>
    <t>Open up - interest across campus - make bigger impact?</t>
  </si>
  <si>
    <t>Walsh $0 fund.  Nica 2nd.  UP</t>
  </si>
  <si>
    <t>Levine:  $0 for remainder - appeal to further explain prof Dev activities.  Flaherty 2nd.  UP</t>
  </si>
  <si>
    <t>$725 Flaherty - can reduce on handouts.  Harb 2nd.  UP</t>
  </si>
  <si>
    <t>Walsh:  $1500 for remainder.  Tandon 2nd.</t>
  </si>
  <si>
    <t>Walsh: fully fund.  Harb 2nd.</t>
  </si>
  <si>
    <t>Flaherty: $75 Marketing/$0 Fund Food.  Walsh 2nd.</t>
  </si>
  <si>
    <t>$0 Food</t>
  </si>
  <si>
    <t>Flaherty: $0 Fund.  Walsh 2nd.</t>
  </si>
  <si>
    <t>Tandon:  $300.  Levine 2nd.</t>
  </si>
  <si>
    <t>Tandon abstains.</t>
  </si>
  <si>
    <t>shuster - there are some cheaper options - N side of town, just to keep in mind.</t>
  </si>
  <si>
    <t>Harb:  Budget from school?  CCOMSG spnosors their communities.</t>
  </si>
  <si>
    <t>Walsh:  Too many speakers?  Work with IOC on speakers.</t>
  </si>
  <si>
    <t>Walsh $0 Fund.  Lancianese 2nd.  UP</t>
  </si>
  <si>
    <t>This type of event would be better for all MGs - not specific to pharmacy.  Work together for one large event.</t>
  </si>
  <si>
    <t>CCOM can provide most of what's needed for mobile clinic, per Harb.</t>
  </si>
  <si>
    <t>Harb: $0 Fund.  Flaherty 2nd.  UP</t>
  </si>
  <si>
    <t>Flaherty $400, Levine 2nd.  UP</t>
  </si>
  <si>
    <t>Walsh:  $100.  Not many details given - hope to make open to all campus.  Levine 2nd.  UP</t>
  </si>
  <si>
    <t>shuster: question about security costs?</t>
  </si>
  <si>
    <t>Get some more details - better plan - commit to "airliner" or similar - or casino - Harb: casino is very expensive.</t>
  </si>
  <si>
    <t>Tandon: $0 Fund/ shuster 2nd.  Discussion.  Event will happen regardless, motion fails.</t>
  </si>
  <si>
    <t>pass</t>
  </si>
  <si>
    <t>Lancianese: $2500 discretionary for the event.  Shuster 2nd.</t>
  </si>
  <si>
    <t>Assuming the $500 Oral-B sponsorship offsets reported cost needs.</t>
  </si>
  <si>
    <t>***</t>
  </si>
  <si>
    <t>per FG</t>
  </si>
  <si>
    <t>Harb abstains</t>
  </si>
  <si>
    <t>Importance of this Higher cost event vs. others?</t>
  </si>
  <si>
    <t>Flaherty: $1125 /Levine.  Fails.</t>
  </si>
  <si>
    <t>Levine Abstains</t>
  </si>
  <si>
    <t>Walsh: fund all but food.  Tandon 2nd.  UP</t>
  </si>
  <si>
    <t xml:space="preserve">*not food event - per Flaherty, sufficient support from college.  </t>
  </si>
  <si>
    <t>By nature of event, mostly limited to College of Law Students and Faculty, but important event for Law.</t>
  </si>
  <si>
    <t>Walsh:  Fully fund.  Levine 2nd.  UP</t>
  </si>
  <si>
    <t>*Food event, per Flaherty</t>
  </si>
  <si>
    <t>Lower cost options available - admission charged to offset.  Important social event for Law.</t>
  </si>
  <si>
    <t xml:space="preserve">Civic Engagement Program involvement?  Mention of funding from OSL/CEP for these type of events/speakers. </t>
  </si>
  <si>
    <t>Tandon: $0 Fund.  Harb 2nd.  UP</t>
  </si>
  <si>
    <t>Overall, some concern about the increase and not sure that we are in a financial position to be extending this fund.</t>
  </si>
  <si>
    <t>Flaherty:  $45,000 PAGs.  Walsh 2nd.  UP</t>
  </si>
  <si>
    <t>What about $2,000 from Service?  Still earmarked for service?  Add to another line as needed?</t>
  </si>
  <si>
    <t>Walsh: $4400.  Lancianese 2nd.  Funded 80% last year, this year, 6400 is 80% - 2000 in philantrhopy.  UP</t>
  </si>
  <si>
    <t>Walsh: Fully fund.  Flaherty 2nd.  UP</t>
  </si>
  <si>
    <t>shuster: $2500.  Flaherty 2nd.  UP</t>
  </si>
  <si>
    <t>Walsh fully fund.  Tandon 2nd  UP.</t>
  </si>
  <si>
    <t>Levine: $500 room.  Lancianese 2nd.</t>
  </si>
  <si>
    <t>**Not "food" event per Walsh.</t>
  </si>
  <si>
    <t>Flaherty: fully fund rental fees. Lancianese 2nd.  UP</t>
  </si>
  <si>
    <t>Levine:  Fully fund.  Tandon 2nd.  UP</t>
  </si>
  <si>
    <t>Tandon 2nd.  UP</t>
  </si>
  <si>
    <t>Levine: fully fund.  Lancianese 2nd.  UP</t>
  </si>
  <si>
    <t>VERY expensive event - $14,000 comes across as somewhat excessive for a one time social event.</t>
  </si>
  <si>
    <t>Important IASDA Event.</t>
  </si>
  <si>
    <t xml:space="preserve">Some question about this funding - why not through ECGPS?  </t>
  </si>
  <si>
    <t>Transition to ECGPS sponsorship - more incusive/explicit Grad/Prof Event?</t>
  </si>
  <si>
    <t>Walsh: $650 Room Rental and Souperbowl.  Harb 2nd. UP</t>
  </si>
  <si>
    <t>Flaherty: $200 entire event, no food.  Levine 2nd.</t>
  </si>
  <si>
    <t>Levine:$200.  Walsh, 2nd.  Minimize advertising costs - more electronic and cheaper alternatives.</t>
  </si>
  <si>
    <t xml:space="preserve">Tandon: $150.  Flaherty: 2nd.  Perhaps minimize costs - </t>
  </si>
  <si>
    <t>Collaborate with other existing orgs - depend upon free advertising, no giveaways.</t>
  </si>
  <si>
    <t>Flaherty: $75 general Marketing.  Levine 2nd.  UP</t>
  </si>
  <si>
    <t>Lancianese: $1000 discretionary/Walsh 2nd.  UP</t>
  </si>
  <si>
    <t>Lancianese: in lieu of seeing other events funded, $0  Shuster 2nd.  UP</t>
  </si>
  <si>
    <t>Committee concerned about the applicability of this event and SAF dollars.</t>
  </si>
  <si>
    <t>Levine:  Event did not take place in FY10 as expected, have $400 rollover from FY10</t>
  </si>
  <si>
    <t>Tandon: fund additional $1150  - for both speaker series - discretionary + reverted funds.  Harb 2nd.</t>
  </si>
  <si>
    <t>Some committee concern about lack of details for this event.  Difficult to provide funds with only estimates - and these estimate are rather high.  Travel costs especially.</t>
  </si>
  <si>
    <t>**per Levine, "food" event.</t>
  </si>
  <si>
    <t>Lancianese:  Very important and appropriate for target population - great event.</t>
  </si>
  <si>
    <t>Lancianese:  Fully Fund.  Nica 2nd.  UP</t>
  </si>
  <si>
    <t>There was no informaiton in the application - almost an error?  Unable to determine expenses.</t>
  </si>
  <si>
    <t>Walsh: Fully fund.  Nica 2nd.  UP</t>
  </si>
  <si>
    <t>Flaherty:  Still some question on funding vaccines for student use - good program, not conclusive in explanation.  Walsh 2nd.  UP</t>
  </si>
  <si>
    <t>Levine:  Event did not take place in FY10 as expected, have $1000 rollover from FY10</t>
  </si>
  <si>
    <t>See motion above - combine funds for speakers series.</t>
  </si>
  <si>
    <t>Tandon:  $50 per FG.  Shuster 2nd.  UP</t>
  </si>
  <si>
    <t>**Not "food" event per Harb</t>
  </si>
  <si>
    <t>Walsh:  $1000 advertising - expand reach to all campus.  Tandon 2nd.  UP</t>
  </si>
  <si>
    <t>Tandon:  fully fund - consistent with funding for other MG social events.  Walsh: 2nd.  UP</t>
  </si>
  <si>
    <t>Flaherty $1750.  Food event per Harb. Levine 2nd.  Fail</t>
  </si>
  <si>
    <t>shuster: $50 all day - work with JC Dept of Public Health, Emma Goldman Clinic, Student Health, on resources, condoms, etc.</t>
  </si>
  <si>
    <t>more specificity needed in budget request</t>
  </si>
  <si>
    <t>Lancianese 2nd.  UP</t>
  </si>
  <si>
    <t>Walsh:  Fully fund event.  Flaherty 2nd.  UP</t>
  </si>
  <si>
    <t>**Note:  No "food" event for COPSC - encourage appeal to include costs that may not have been included, in the interest of equity among MGs.</t>
  </si>
  <si>
    <t>Fund Posters, Levine.  Walsh 2nd.   UP</t>
  </si>
  <si>
    <t>Per Flaherty, not "food" event.</t>
  </si>
  <si>
    <t>Not clear how inclusive - fund enough to get program started and working.</t>
  </si>
  <si>
    <t>Walsh:  this is similar to Frolics and Holiday Feast, what's most valued?  GPAC has not funded as many social events for other MGs - concern oer equity.</t>
  </si>
  <si>
    <t>General discussion:  similar event to a few others - social/somewhat limited invitations/participation/purpose.</t>
  </si>
  <si>
    <t>Tandon: Cover venue. Levine 2nd.  UP</t>
  </si>
  <si>
    <t>Levine:  fully fund per FG.  Nica 2nd.  UP</t>
  </si>
  <si>
    <t>MEMBER GOVERNMENT + ECGPS + PAGs TOTAL</t>
  </si>
  <si>
    <t>Office?  No office per Walsh.  Nica: Per FG, $0 fund without office.  Shuster 2nd.  UP</t>
  </si>
  <si>
    <t>Lancianese:  fully fund - solid program, great educational benefit with service component.  Nica: 2nd.  UP</t>
  </si>
  <si>
    <t>Food costs minimized - budget reduction criteria per FG.</t>
  </si>
  <si>
    <t>$0 Security, no food.  Only has to pay security if route crosses main street - make route that doesn't to save on this expense.</t>
  </si>
  <si>
    <t>Walsh: $500 discretionary.  Nica 2nd.  UP</t>
  </si>
  <si>
    <t>Lack of detail - location, quotes/estimates would be beneficial.  Not able to fully justify request with limited details.</t>
  </si>
  <si>
    <t>Nica:  $0 Fund - low GPAC priority - minimal grad/professional interest.  Shuster 2nd.  UP</t>
  </si>
  <si>
    <t>Tandon:  Food costs minimized - budget reduction criteria per FG.  Levine 2nd.  UP</t>
  </si>
  <si>
    <t>Office?   Nica: Per FG, $0 fund without office.  Tandon 2nd.  UP</t>
  </si>
  <si>
    <t>Committee:  unclear what games cost this amount.  Bring board games from home - no need to purchase.  Also, funded this last year, reuse games.</t>
  </si>
  <si>
    <t>Committee:  reserve a Big 10 Room through IMU Event Services - free to student organizations.  Budget Reduction.</t>
  </si>
  <si>
    <t>Walsh: $0 Fund per FG and budget reduction.  Tandon: 2nd.  UP</t>
  </si>
  <si>
    <t>Tandon: $2500 discretionary.  Lancianese  2nd.  UP</t>
  </si>
  <si>
    <t>Consistent with other MG social event funding.  General Budget reduction</t>
  </si>
  <si>
    <t>Levine: $0 Fund - preference given to other social-based events. Shuster 2nd. UP</t>
  </si>
  <si>
    <t>Nica:  fund at conference maximum - eligible GPAC Conference.  Shuster 2nd.  UP</t>
  </si>
  <si>
    <t>Nica:  $0 Fund - already funded max conference travel above, per FG. Shuster 2nd.  UP</t>
  </si>
  <si>
    <t>per Levine, not "food" event.</t>
  </si>
  <si>
    <t>Rather high cost for a new program - can minimize costs for first year.  Reduce travel expenses, find a cheaper (free) venue (W10 PBB, for example).</t>
  </si>
  <si>
    <t>GPAC is concnered with this kind of budget - feels like athletics should be contributing significantly more than they do.</t>
  </si>
  <si>
    <t>Very expensive event, not sure how well suited to grad/prof students - advertising to all campus?</t>
  </si>
  <si>
    <t>Walsh:  $0 Fund - minimal food money available, seek sponsorships.  Tandon: 2nd.  UP.</t>
  </si>
  <si>
    <t>Flaherty: If gift certificates, considered gifts.  Cannot fund gifts per FG.  $0 fund.  Walsh 2nd.  UP.</t>
  </si>
  <si>
    <t>Flaherty:  fund at $35 per FG.  Tandon: 2nd.  UP.</t>
  </si>
  <si>
    <t>Check with OSL/Risk Management - we don't think this event can be done as described per University safety policies.</t>
  </si>
  <si>
    <t>Tandon:  $10 to advertising - small focus per descritpion.  Shuster 2nd.  UP</t>
  </si>
  <si>
    <t>Walsh: $2000 discretionary - consistent with funding for other MGs.  Flaherty 2nd.  UP</t>
  </si>
  <si>
    <t>Walsh:  PAGs is still not a handout.  It needs to remain prestigious.  To what level to we continue adding more funds?  It's going to continue to grow and need.  Harshman:  application denied, since international.  There have been a lot of need within CCOM, for example.</t>
  </si>
  <si>
    <t>Lancianese/Tandon:  As we increase this line, we leave other programming with less funds.  It's a great and amazing program, but we want to be sure that we are providing enough financially, but not making it something that in the future, we won't be able to keep up with the need.</t>
  </si>
  <si>
    <t>Committee concern about this event:  is it merely just a meal?  Is it inclusive?  Previously funded, not well advertised if open.  If not open, not clear purpose/SAF accountability.</t>
  </si>
  <si>
    <t>Flaherty $1200 - given above, but important event for org, consider charging admission to offset.  Levine 2nd.  Pass.</t>
  </si>
  <si>
    <t>Lancianese:  fully fund tables/chairs - reasonable expense for an important event.  Nica 2nd.  UP</t>
  </si>
  <si>
    <t>Nica:  Concern over gifts - not funded by GPAC.  $0 Fund.  Lancianese 2nd.  UP</t>
  </si>
  <si>
    <t>Lancianese:  perhaps this is a marketing expense for CCOMSG?  Review the request and make most appropriate explaination if not gift.</t>
  </si>
  <si>
    <t>Lancianese - fully fund room $250, no decorations (cost/budget reduction)  Walsh 2nd.  UP</t>
  </si>
  <si>
    <t>Walsh:  still have $2000 from Service. Still above and beyond what they received last year.  Do not support increasing to the requested amount.  Lancianese agrees.  Creation of too many committees - instead of giving them more money, let's get ECGPS linked together with MG existing committees and give that a go before needing to create.  Don't reinvent the wheel.</t>
  </si>
  <si>
    <t>Be a bit more exacting in the requests.</t>
  </si>
  <si>
    <t>Walsh: Keep at $4400.  Lancianese 2nd.  This allows for those who come to ECGPS need to go to their MG and then to Supplemental Funds first.  There needs to be some additional accoutability on the University for these pop up expenses.  Not unanimous, but Pass.</t>
  </si>
  <si>
    <t>Lancianese:  Why are the advertising costs so high?  Advertising simply electronic isn't cutting it - trying to get as many people aware as possible.  Tandon:  This is one of two of the biggest events for COP.</t>
  </si>
  <si>
    <t>Walsh:  Is lowest priority.  $0 Fund.  Lancianese 2nd.  Non-Unanimous Pass.</t>
  </si>
  <si>
    <t>Harshman: Additional $170.  Lancianese:  2nd.</t>
  </si>
  <si>
    <t xml:space="preserve">COPSC has a lot of speakers - try and maximize speaker benefit at fewer events.  Minimize paper based publicity.  So, publicity shown is a matched amount.  Actual is 1/2.  Thus, the event is about $165 short of fully fund. </t>
  </si>
  <si>
    <t>Levine:  fully fund.  Nica: 2nd.  UP</t>
  </si>
  <si>
    <t>Total Requested</t>
  </si>
  <si>
    <t>Office?   shuster: Per FG, $0 fund without office.  Walsh 2nd.  UP</t>
  </si>
  <si>
    <t>Walsh: $0 fund - low GPAC priority, minimal grad/prof interest.  Flaherty 2nd.  UP</t>
  </si>
  <si>
    <t>Nica: $0 fund - low GPAC priority, minimal grad/prof interest.  Walsh 2nd.  UP</t>
  </si>
  <si>
    <t>shuster: $0 fund - low GPAC priority, minimal grad/prof interest.  Walsh 2nd.  UP</t>
  </si>
  <si>
    <t>Walsh need to be reusable as mentioned last year - minimize costs in this regard.</t>
  </si>
  <si>
    <t>Tandon fund remaining.  Harb 2nd.  UP</t>
  </si>
  <si>
    <t>Walsh:  $0 Fund - GPAC does not have this kind of funding available.  Flaherty  2nd.  Pass</t>
  </si>
  <si>
    <t xml:space="preserve">Discussion:  difference between other the events.  This year it's moving towards a diversity type event.  Making it ethnic cuisine and fashion/culture.  At the College of Medicine.  Need to take a holistic view of budgets.  Potential nominal fee to offset the cost.  When we started funding food last year - not sure if the intention was to provide an entire meal, or if was an offset.  </t>
  </si>
  <si>
    <t>Lancianese:  $0 Fund.  Reichart:  2nd.</t>
  </si>
  <si>
    <t xml:space="preserve">Lancianese: $250 for marketing.  Small investment to make it come back to UI.  Walsh: 2nd. </t>
  </si>
  <si>
    <t>Walsh:  Room and advertising - not sure about gas - check with OSL/Risk Management for appropriateness.  Nica 2nd.  UP</t>
  </si>
  <si>
    <t>Tandon:  $0 fund given concerns over this event.  Nica 2nd.  UP.</t>
  </si>
  <si>
    <t>Student Organization summer funding total</t>
  </si>
  <si>
    <t>Walsh:  $1000 additional to the COP Ball.  Nica: 2nd.  Discussion:  The % of the GPAC funds to MG vs. all other organizations is just a guide.  Non-Unanimous Pass.</t>
  </si>
  <si>
    <t xml:space="preserve">Seems appropriate.  This is about what has been spent on this "type" of event for other MGs.  </t>
  </si>
  <si>
    <t>Walsh:  $0 fund additional.  Nica: 2nd.  We encourage fundraising within your own government/with faculty to support this.</t>
  </si>
  <si>
    <t>Walsh:  $0 Fund additional funding.  Carlson 2nd.</t>
  </si>
  <si>
    <t>Nica:  Once we get more time under our belt figuring out the process, we will be in a better position to increase funding.  We are still working on our methods for the grants.</t>
  </si>
  <si>
    <t>Walsh:  Keep at $45,000, Lancianese 2nd.  Harshman:  each MG needs to help administrators in colleges find additional sources of income.  Bringing about some awareness.  Make it more accessible.</t>
  </si>
  <si>
    <t>UP</t>
  </si>
  <si>
    <t>Walsh:  $150.  Lancianese 2nd.  Question in comparison to Barrister's Ball.  Venue selection makes a big difference.  Pass, non-unanimous.</t>
  </si>
  <si>
    <t>Lancianese:  Fully Fund.  Nica 2nd.  Based on program needs.</t>
  </si>
  <si>
    <t>Change Poster request to actual, $80.  Do not request additional funding for these items again in supplemental.</t>
  </si>
  <si>
    <t>SAF Collected</t>
  </si>
  <si>
    <t>Collegiate Readership Program</t>
  </si>
  <si>
    <t>Student Orgs Business Office</t>
  </si>
  <si>
    <t>CFO Budget</t>
  </si>
  <si>
    <t>Balance</t>
  </si>
  <si>
    <t>76% to UISG</t>
  </si>
  <si>
    <t>24% to ECGPS</t>
  </si>
  <si>
    <t>FY2011 SAF Financials</t>
  </si>
  <si>
    <t xml:space="preserve">479 - Research Grant </t>
    <phoneticPr fontId="32" type="noConversion"/>
  </si>
  <si>
    <t>480 - Prof Dev Grant</t>
    <phoneticPr fontId="32" type="noConversion"/>
  </si>
  <si>
    <t>481 - Travel Grant</t>
    <phoneticPr fontId="32" type="noConversion"/>
  </si>
  <si>
    <t>Harshman:  There needs to be pressure on administration of COP.  If things keep getting funded, it's going to perhaps be difficult to get them to transition to making a commitment.  Discussion of speakers - COP - does bring in more speakers than other MGs, but has less social events, for example.  This needs to be noted as part of the decision process.</t>
  </si>
</sst>
</file>

<file path=xl/styles.xml><?xml version="1.0" encoding="utf-8"?>
<styleSheet xmlns="http://schemas.openxmlformats.org/spreadsheetml/2006/main">
  <numFmts count="9">
    <numFmt numFmtId="6" formatCode="&quot;$&quot;#,##0_);[Red]\(&quot;$&quot;#,##0\)"/>
    <numFmt numFmtId="8" formatCode="&quot;$&quot;#,##0.00_);[Red]\(&quot;$&quot;#,##0.00\)"/>
    <numFmt numFmtId="44" formatCode="_(&quot;$&quot;* #,##0.00_);_(&quot;$&quot;* \(#,##0.00\);_(&quot;$&quot;* &quot;-&quot;??_);_(@_)"/>
    <numFmt numFmtId="164" formatCode="&quot;$&quot;#,##0_);[Red]\(&quot;$&quot;#,##0\)"/>
    <numFmt numFmtId="165" formatCode="&quot;$&quot;#,##0.00_);[Red]\(&quot;$&quot;#,##0.00\)"/>
    <numFmt numFmtId="166" formatCode="_(&quot;$&quot;* #,##0.00_);_(&quot;$&quot;* \(#,##0.00\);_(&quot;$&quot;* &quot;-&quot;??_);_(@_)"/>
    <numFmt numFmtId="167" formatCode="&quot;$&quot;#,##0"/>
    <numFmt numFmtId="168" formatCode="_(&quot;$&quot;* #,##0_);_(&quot;$&quot;* \(#,##0\);_(&quot;$&quot;* &quot;-&quot;??_);_(@_)"/>
    <numFmt numFmtId="169" formatCode="&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Garamond"/>
      <family val="1"/>
    </font>
    <font>
      <b/>
      <sz val="10"/>
      <color indexed="8"/>
      <name val="Garamond"/>
      <family val="1"/>
    </font>
    <font>
      <i/>
      <sz val="10"/>
      <color indexed="9"/>
      <name val="Garamond"/>
      <family val="1"/>
    </font>
    <font>
      <b/>
      <sz val="12"/>
      <color indexed="8"/>
      <name val="Calibri"/>
      <family val="2"/>
    </font>
    <font>
      <sz val="12"/>
      <color indexed="8"/>
      <name val="Calibri"/>
      <family val="2"/>
    </font>
    <font>
      <b/>
      <sz val="12"/>
      <color rgb="FF780000"/>
      <name val="Calibri"/>
      <family val="2"/>
    </font>
    <font>
      <b/>
      <sz val="12"/>
      <color theme="1"/>
      <name val="Calibri"/>
      <family val="2"/>
      <scheme val="minor"/>
    </font>
    <font>
      <sz val="12"/>
      <color theme="1"/>
      <name val="Calibri"/>
      <family val="2"/>
      <scheme val="minor"/>
    </font>
    <font>
      <i/>
      <sz val="12"/>
      <color indexed="8"/>
      <name val="Calibri"/>
      <family val="2"/>
    </font>
    <font>
      <i/>
      <sz val="10"/>
      <color theme="1"/>
      <name val="Calibri"/>
      <family val="2"/>
      <scheme val="minor"/>
    </font>
    <font>
      <i/>
      <sz val="10"/>
      <color rgb="FFC00000"/>
      <name val="Calibri"/>
      <family val="2"/>
      <scheme val="minor"/>
    </font>
    <font>
      <b/>
      <sz val="10"/>
      <color rgb="FFC00000"/>
      <name val="Garamond"/>
      <family val="1"/>
    </font>
    <font>
      <b/>
      <i/>
      <sz val="10"/>
      <color rgb="FFC00000"/>
      <name val="Calibri"/>
      <family val="2"/>
      <scheme val="minor"/>
    </font>
    <font>
      <sz val="12"/>
      <name val="Calibri"/>
      <family val="2"/>
    </font>
    <font>
      <sz val="8"/>
      <name val="Verdana"/>
    </font>
    <font>
      <i/>
      <sz val="11"/>
      <color indexed="8"/>
      <name val="Calibri"/>
      <family val="2"/>
    </font>
    <font>
      <sz val="10"/>
      <name val="Garamond"/>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theme="2" tint="-9.9978637043366805E-2"/>
        <bgColor indexed="64"/>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medium">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right/>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6" fontId="1" fillId="0" borderId="0" applyFont="0" applyFill="0" applyBorder="0" applyAlignment="0" applyProtection="0"/>
  </cellStyleXfs>
  <cellXfs count="111">
    <xf numFmtId="0" fontId="0" fillId="0" borderId="0" xfId="0"/>
    <xf numFmtId="0" fontId="18" fillId="0" borderId="0" xfId="0" applyFont="1"/>
    <xf numFmtId="0" fontId="19" fillId="0" borderId="0" xfId="0" applyFont="1"/>
    <xf numFmtId="165" fontId="18" fillId="0" borderId="0" xfId="0" applyNumberFormat="1" applyFont="1"/>
    <xf numFmtId="164" fontId="18" fillId="0" borderId="0" xfId="0" applyNumberFormat="1" applyFont="1"/>
    <xf numFmtId="0" fontId="20" fillId="33" borderId="0" xfId="0" applyFont="1" applyFill="1"/>
    <xf numFmtId="0" fontId="18" fillId="0" borderId="0" xfId="0" applyFont="1"/>
    <xf numFmtId="0" fontId="18" fillId="0" borderId="0" xfId="0" applyFont="1" applyBorder="1"/>
    <xf numFmtId="1" fontId="0" fillId="0" borderId="0" xfId="0" applyNumberFormat="1"/>
    <xf numFmtId="9" fontId="0" fillId="0" borderId="0" xfId="1" applyFont="1"/>
    <xf numFmtId="0" fontId="22" fillId="0" borderId="0" xfId="0" applyFont="1"/>
    <xf numFmtId="0" fontId="21" fillId="0" borderId="15" xfId="0" applyFont="1" applyBorder="1" applyAlignment="1">
      <alignment horizontal="center" vertical="center"/>
    </xf>
    <xf numFmtId="167" fontId="22" fillId="0" borderId="0" xfId="0" applyNumberFormat="1" applyFont="1" applyAlignment="1">
      <alignment horizontal="center" vertical="center"/>
    </xf>
    <xf numFmtId="9" fontId="22" fillId="0" borderId="0" xfId="0" applyNumberFormat="1" applyFont="1" applyAlignment="1">
      <alignment horizontal="center" vertical="center"/>
    </xf>
    <xf numFmtId="0" fontId="22" fillId="0" borderId="0" xfId="0" applyFont="1" applyAlignment="1">
      <alignment horizontal="center"/>
    </xf>
    <xf numFmtId="167" fontId="22" fillId="0" borderId="0" xfId="0" applyNumberFormat="1" applyFont="1" applyAlignment="1">
      <alignment horizontal="center"/>
    </xf>
    <xf numFmtId="0" fontId="22" fillId="0" borderId="0" xfId="0" applyFont="1" applyBorder="1" applyAlignment="1">
      <alignment horizontal="center" vertical="center"/>
    </xf>
    <xf numFmtId="9" fontId="22" fillId="0" borderId="0" xfId="0" applyNumberFormat="1" applyFont="1" applyBorder="1" applyAlignment="1">
      <alignment horizontal="center" vertical="center"/>
    </xf>
    <xf numFmtId="167" fontId="22" fillId="0" borderId="0" xfId="0" applyNumberFormat="1" applyFont="1" applyBorder="1" applyAlignment="1">
      <alignment horizontal="center" vertical="center"/>
    </xf>
    <xf numFmtId="167" fontId="23" fillId="0" borderId="15" xfId="0" applyNumberFormat="1" applyFont="1" applyBorder="1" applyAlignment="1">
      <alignment horizontal="center" vertical="center"/>
    </xf>
    <xf numFmtId="9" fontId="22" fillId="0" borderId="0" xfId="0" applyNumberFormat="1" applyFont="1" applyFill="1" applyAlignment="1">
      <alignment horizontal="center" vertical="center"/>
    </xf>
    <xf numFmtId="167" fontId="22" fillId="0" borderId="0" xfId="0" applyNumberFormat="1" applyFont="1" applyFill="1" applyAlignment="1">
      <alignment horizontal="center" vertical="center"/>
    </xf>
    <xf numFmtId="167" fontId="22" fillId="0" borderId="0" xfId="0" applyNumberFormat="1" applyFont="1"/>
    <xf numFmtId="0" fontId="21" fillId="0" borderId="15" xfId="0" applyFont="1" applyBorder="1" applyAlignment="1">
      <alignment horizontal="center"/>
    </xf>
    <xf numFmtId="0" fontId="22" fillId="0" borderId="0" xfId="0" applyFont="1" applyAlignment="1">
      <alignment horizontal="center" vertical="center"/>
    </xf>
    <xf numFmtId="168" fontId="22" fillId="0" borderId="0" xfId="43" applyNumberFormat="1" applyFont="1"/>
    <xf numFmtId="9" fontId="22" fillId="0" borderId="0" xfId="0" applyNumberFormat="1" applyFont="1" applyAlignment="1">
      <alignment horizontal="center"/>
    </xf>
    <xf numFmtId="169" fontId="22" fillId="0" borderId="0" xfId="0" applyNumberFormat="1" applyFont="1"/>
    <xf numFmtId="9" fontId="22" fillId="0" borderId="0" xfId="0" applyNumberFormat="1" applyFont="1" applyFill="1" applyAlignment="1">
      <alignment horizontal="center"/>
    </xf>
    <xf numFmtId="167" fontId="22" fillId="0" borderId="0" xfId="0" applyNumberFormat="1" applyFont="1" applyFill="1" applyAlignment="1">
      <alignment horizontal="center"/>
    </xf>
    <xf numFmtId="0" fontId="24" fillId="0" borderId="0" xfId="0" applyFont="1" applyAlignment="1">
      <alignment horizontal="center"/>
    </xf>
    <xf numFmtId="0" fontId="25" fillId="0" borderId="0" xfId="0" applyFont="1"/>
    <xf numFmtId="168" fontId="25" fillId="0" borderId="0" xfId="43" applyNumberFormat="1" applyFont="1"/>
    <xf numFmtId="168" fontId="22" fillId="0" borderId="0" xfId="43" applyNumberFormat="1" applyFont="1" applyAlignment="1">
      <alignment horizontal="center"/>
    </xf>
    <xf numFmtId="0" fontId="25" fillId="0" borderId="0" xfId="0" applyFont="1" applyAlignment="1">
      <alignment horizontal="center"/>
    </xf>
    <xf numFmtId="0" fontId="22" fillId="0" borderId="15" xfId="0" applyFont="1" applyBorder="1" applyAlignment="1">
      <alignment horizontal="center"/>
    </xf>
    <xf numFmtId="0" fontId="25" fillId="0" borderId="15" xfId="0" applyFont="1" applyBorder="1" applyAlignment="1">
      <alignment horizontal="center"/>
    </xf>
    <xf numFmtId="0" fontId="22" fillId="0" borderId="0" xfId="0" applyFont="1" applyBorder="1"/>
    <xf numFmtId="0" fontId="25" fillId="0" borderId="0" xfId="0" applyFont="1" applyBorder="1"/>
    <xf numFmtId="168" fontId="22" fillId="0" borderId="0" xfId="43" applyNumberFormat="1" applyFont="1" applyBorder="1"/>
    <xf numFmtId="0" fontId="18" fillId="0" borderId="0" xfId="0" applyFont="1" applyFill="1" applyBorder="1"/>
    <xf numFmtId="166" fontId="18" fillId="0" borderId="0" xfId="43" applyFont="1" applyBorder="1"/>
    <xf numFmtId="166" fontId="18" fillId="0" borderId="0" xfId="43" applyFont="1"/>
    <xf numFmtId="166" fontId="0" fillId="0" borderId="0" xfId="43" applyFont="1"/>
    <xf numFmtId="0" fontId="22" fillId="0" borderId="0" xfId="0" applyFont="1" applyFill="1" applyBorder="1" applyAlignment="1">
      <alignment horizontal="left" vertical="center"/>
    </xf>
    <xf numFmtId="0" fontId="25" fillId="0" borderId="0" xfId="0" applyFont="1" applyAlignment="1">
      <alignment horizontal="left"/>
    </xf>
    <xf numFmtId="0" fontId="26" fillId="0" borderId="15" xfId="0" applyFont="1" applyBorder="1" applyAlignment="1">
      <alignment horizontal="center"/>
    </xf>
    <xf numFmtId="168" fontId="26" fillId="0" borderId="0" xfId="43" applyNumberFormat="1" applyFont="1" applyAlignment="1">
      <alignment horizontal="center"/>
    </xf>
    <xf numFmtId="168" fontId="26" fillId="0" borderId="0" xfId="43" applyNumberFormat="1" applyFont="1"/>
    <xf numFmtId="168" fontId="25" fillId="0" borderId="0" xfId="43" applyNumberFormat="1" applyFont="1" applyBorder="1"/>
    <xf numFmtId="0" fontId="18" fillId="0" borderId="0" xfId="0" applyFont="1"/>
    <xf numFmtId="9" fontId="22" fillId="0" borderId="0" xfId="1" applyFont="1" applyAlignment="1">
      <alignment horizontal="center"/>
    </xf>
    <xf numFmtId="167" fontId="25" fillId="0" borderId="0" xfId="0" applyNumberFormat="1" applyFont="1"/>
    <xf numFmtId="164" fontId="0" fillId="0" borderId="0" xfId="0" applyNumberFormat="1"/>
    <xf numFmtId="168" fontId="25" fillId="0" borderId="0" xfId="43" applyNumberFormat="1" applyFont="1" applyAlignment="1">
      <alignment horizontal="center"/>
    </xf>
    <xf numFmtId="9" fontId="25" fillId="0" borderId="0" xfId="1" applyFont="1"/>
    <xf numFmtId="9" fontId="25" fillId="0" borderId="0" xfId="1" applyNumberFormat="1" applyFont="1"/>
    <xf numFmtId="0" fontId="18" fillId="0" borderId="0" xfId="0" applyFont="1" applyFill="1"/>
    <xf numFmtId="0" fontId="19" fillId="0" borderId="0" xfId="0" applyFont="1" applyFill="1"/>
    <xf numFmtId="166" fontId="18" fillId="0" borderId="0" xfId="43" applyFont="1" applyFill="1"/>
    <xf numFmtId="0" fontId="0" fillId="0" borderId="0" xfId="0" applyFill="1"/>
    <xf numFmtId="168" fontId="18" fillId="0" borderId="0" xfId="43" applyNumberFormat="1" applyFont="1" applyBorder="1"/>
    <xf numFmtId="168" fontId="18" fillId="0" borderId="0" xfId="43" applyNumberFormat="1" applyFont="1"/>
    <xf numFmtId="168" fontId="18" fillId="0" borderId="0" xfId="43" applyNumberFormat="1" applyFont="1" applyFill="1"/>
    <xf numFmtId="168" fontId="18" fillId="0" borderId="11" xfId="43" applyNumberFormat="1" applyFont="1" applyBorder="1"/>
    <xf numFmtId="168" fontId="0" fillId="0" borderId="0" xfId="43" applyNumberFormat="1" applyFont="1"/>
    <xf numFmtId="168" fontId="18" fillId="0" borderId="17" xfId="43" applyNumberFormat="1" applyFont="1" applyBorder="1"/>
    <xf numFmtId="0" fontId="27" fillId="0" borderId="0" xfId="0" applyFont="1"/>
    <xf numFmtId="0" fontId="27" fillId="0" borderId="0" xfId="0" applyFont="1" applyFill="1"/>
    <xf numFmtId="168" fontId="22" fillId="34" borderId="0" xfId="43" applyNumberFormat="1" applyFont="1" applyFill="1" applyAlignment="1">
      <alignment horizontal="center" vertical="center"/>
    </xf>
    <xf numFmtId="168" fontId="22" fillId="0" borderId="0" xfId="43" applyNumberFormat="1" applyFont="1" applyAlignment="1">
      <alignment horizontal="center" vertical="center"/>
    </xf>
    <xf numFmtId="168" fontId="22" fillId="35" borderId="0" xfId="43" applyNumberFormat="1" applyFont="1" applyFill="1" applyAlignment="1">
      <alignment horizontal="center" vertical="center"/>
    </xf>
    <xf numFmtId="0" fontId="19" fillId="0" borderId="0" xfId="0" applyFont="1" applyBorder="1"/>
    <xf numFmtId="0" fontId="27" fillId="0" borderId="0" xfId="0" applyFont="1" applyBorder="1"/>
    <xf numFmtId="0" fontId="27" fillId="0" borderId="0" xfId="0" applyFont="1" applyFill="1" applyBorder="1"/>
    <xf numFmtId="168" fontId="25" fillId="0" borderId="0" xfId="0" applyNumberFormat="1" applyFont="1"/>
    <xf numFmtId="168" fontId="22" fillId="0" borderId="0" xfId="0" applyNumberFormat="1" applyFont="1"/>
    <xf numFmtId="168" fontId="18" fillId="0" borderId="0" xfId="43" applyNumberFormat="1" applyFont="1" applyFill="1" applyBorder="1"/>
    <xf numFmtId="168" fontId="0" fillId="0" borderId="0" xfId="43" applyNumberFormat="1" applyFont="1" applyBorder="1"/>
    <xf numFmtId="166" fontId="19" fillId="0" borderId="0" xfId="43" applyFont="1" applyBorder="1"/>
    <xf numFmtId="168" fontId="22" fillId="0" borderId="0" xfId="0" applyNumberFormat="1" applyFont="1" applyAlignment="1">
      <alignment horizontal="center"/>
    </xf>
    <xf numFmtId="0" fontId="27" fillId="0" borderId="0" xfId="0" applyFont="1" applyAlignment="1">
      <alignment horizontal="left"/>
    </xf>
    <xf numFmtId="0" fontId="28" fillId="0" borderId="0" xfId="0" applyFont="1"/>
    <xf numFmtId="0" fontId="30" fillId="0" borderId="0" xfId="0" applyFont="1"/>
    <xf numFmtId="168" fontId="29" fillId="0" borderId="11" xfId="43" applyNumberFormat="1" applyFont="1" applyBorder="1"/>
    <xf numFmtId="0" fontId="30" fillId="0" borderId="0" xfId="0" applyFont="1" applyAlignment="1">
      <alignment horizontal="left"/>
    </xf>
    <xf numFmtId="0" fontId="18" fillId="0" borderId="0" xfId="0" applyFont="1"/>
    <xf numFmtId="9" fontId="31" fillId="0" borderId="0" xfId="0" applyNumberFormat="1" applyFont="1" applyBorder="1" applyAlignment="1">
      <alignment horizontal="center" vertical="center"/>
    </xf>
    <xf numFmtId="167" fontId="31" fillId="0" borderId="0" xfId="0" applyNumberFormat="1" applyFont="1" applyBorder="1" applyAlignment="1">
      <alignment horizontal="center" vertical="center"/>
    </xf>
    <xf numFmtId="164" fontId="22" fillId="0" borderId="0" xfId="0" applyNumberFormat="1" applyFont="1" applyBorder="1" applyAlignment="1">
      <alignment horizontal="center" vertical="center"/>
    </xf>
    <xf numFmtId="164" fontId="22" fillId="0" borderId="0" xfId="0" applyNumberFormat="1" applyFont="1" applyBorder="1" applyAlignment="1">
      <alignment horizontal="center"/>
    </xf>
    <xf numFmtId="9" fontId="22" fillId="0" borderId="0" xfId="1" applyFont="1" applyBorder="1" applyAlignment="1">
      <alignment horizontal="center" vertical="center"/>
    </xf>
    <xf numFmtId="0" fontId="20" fillId="0" borderId="0" xfId="0" applyFont="1" applyFill="1"/>
    <xf numFmtId="168" fontId="29" fillId="0" borderId="0" xfId="43" applyNumberFormat="1" applyFont="1" applyBorder="1"/>
    <xf numFmtId="164" fontId="18" fillId="0" borderId="0" xfId="43" applyNumberFormat="1" applyFont="1" applyBorder="1"/>
    <xf numFmtId="0" fontId="33" fillId="0" borderId="0" xfId="0" applyFont="1" applyAlignment="1">
      <alignment horizontal="center"/>
    </xf>
    <xf numFmtId="167" fontId="33" fillId="0" borderId="0" xfId="0" applyNumberFormat="1" applyFont="1" applyAlignment="1">
      <alignment horizontal="center"/>
    </xf>
    <xf numFmtId="168" fontId="34" fillId="0" borderId="17" xfId="43" applyNumberFormat="1" applyFont="1" applyBorder="1"/>
    <xf numFmtId="168" fontId="34" fillId="0" borderId="17" xfId="43" applyNumberFormat="1" applyFont="1" applyFill="1" applyBorder="1"/>
    <xf numFmtId="0" fontId="18" fillId="0" borderId="10" xfId="0" applyFont="1" applyBorder="1"/>
    <xf numFmtId="0" fontId="18" fillId="0" borderId="12" xfId="0" applyFont="1" applyBorder="1"/>
    <xf numFmtId="0" fontId="18" fillId="0" borderId="0" xfId="0" applyFont="1"/>
    <xf numFmtId="168" fontId="18" fillId="0" borderId="0" xfId="43" applyNumberFormat="1" applyFont="1" applyBorder="1" applyAlignment="1">
      <alignment horizontal="center"/>
    </xf>
    <xf numFmtId="168" fontId="18" fillId="0" borderId="11" xfId="43" applyNumberFormat="1" applyFont="1" applyBorder="1" applyAlignment="1">
      <alignment horizontal="center"/>
    </xf>
    <xf numFmtId="168" fontId="29" fillId="0" borderId="0" xfId="43" applyNumberFormat="1" applyFont="1" applyBorder="1" applyAlignment="1">
      <alignment horizontal="center"/>
    </xf>
    <xf numFmtId="168" fontId="29" fillId="0" borderId="11" xfId="43" applyNumberFormat="1" applyFont="1" applyBorder="1" applyAlignment="1">
      <alignment horizontal="center"/>
    </xf>
    <xf numFmtId="168" fontId="18" fillId="0" borderId="16" xfId="43" applyNumberFormat="1" applyFont="1" applyBorder="1" applyAlignment="1">
      <alignment horizontal="center"/>
    </xf>
    <xf numFmtId="0" fontId="21" fillId="0" borderId="13" xfId="0" applyFont="1" applyBorder="1" applyAlignment="1">
      <alignment horizontal="center" vertical="center"/>
    </xf>
    <xf numFmtId="0" fontId="21" fillId="0" borderId="14" xfId="0" applyFont="1" applyBorder="1" applyAlignment="1">
      <alignment horizontal="center" vertical="center"/>
    </xf>
    <xf numFmtId="0" fontId="24" fillId="0" borderId="13" xfId="0" applyFont="1" applyBorder="1" applyAlignment="1">
      <alignment horizontal="center"/>
    </xf>
    <xf numFmtId="0" fontId="24" fillId="0" borderId="14" xfId="0" applyFont="1" applyBorder="1" applyAlignment="1">
      <alignment horizontal="center"/>
    </xf>
  </cellXfs>
  <cellStyles count="44">
    <cellStyle name="Accent1" xfId="19" builtinId="29" customBuiltin="1"/>
    <cellStyle name="Accent1 - 20%" xfId="20" builtinId="30" customBuiltin="1"/>
    <cellStyle name="Accent1 - 40%" xfId="21" builtinId="31" customBuiltin="1"/>
    <cellStyle name="Accent1 - 60%" xfId="22" builtinId="32" customBuiltin="1"/>
    <cellStyle name="Accent2" xfId="23" builtinId="33" customBuiltin="1"/>
    <cellStyle name="Accent2 - 20%" xfId="24" builtinId="34" customBuiltin="1"/>
    <cellStyle name="Accent2 - 40%" xfId="25" builtinId="35" customBuiltin="1"/>
    <cellStyle name="Accent2 - 60%" xfId="26" builtinId="36" customBuiltin="1"/>
    <cellStyle name="Accent3" xfId="27" builtinId="37" customBuiltin="1"/>
    <cellStyle name="Accent3 - 20%" xfId="28" builtinId="38" customBuiltin="1"/>
    <cellStyle name="Accent3 - 40%" xfId="29" builtinId="39" customBuiltin="1"/>
    <cellStyle name="Accent3 - 60%" xfId="30" builtinId="40" customBuiltin="1"/>
    <cellStyle name="Accent4" xfId="31" builtinId="41" customBuiltin="1"/>
    <cellStyle name="Accent4 - 20%" xfId="32" builtinId="42" customBuiltin="1"/>
    <cellStyle name="Accent4 - 40%" xfId="33" builtinId="43" customBuiltin="1"/>
    <cellStyle name="Accent4 - 60%" xfId="34" builtinId="44" customBuiltin="1"/>
    <cellStyle name="Accent5" xfId="35" builtinId="45" customBuiltin="1"/>
    <cellStyle name="Accent5 - 20%" xfId="36" builtinId="46" customBuiltin="1"/>
    <cellStyle name="Accent5 - 40%" xfId="37" builtinId="47" customBuiltin="1"/>
    <cellStyle name="Accent5 - 60%" xfId="38" builtinId="48" customBuiltin="1"/>
    <cellStyle name="Accent6" xfId="39" builtinId="49" customBuiltin="1"/>
    <cellStyle name="Accent6 - 20%" xfId="40" builtinId="50" customBuiltin="1"/>
    <cellStyle name="Accent6 - 40%" xfId="41" builtinId="51" customBuiltin="1"/>
    <cellStyle name="Accent6 - 60%" xfId="42" builtinId="52"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Sheet Title" xfId="2" builtinId="15" customBuiltin="1"/>
    <cellStyle name="Total" xfId="18" builtinId="25" customBuiltin="1"/>
    <cellStyle name="Warning Text" xfId="15" builtinId="11" customBuiltin="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theme" Target="theme/theme1.xml"/><Relationship Id="rId5" Type="http://schemas.openxmlformats.org/officeDocument/2006/relationships/styles" Target="style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445"/>
  <sheetViews>
    <sheetView topLeftCell="A414" zoomScale="125" zoomScaleNormal="85" zoomScalePageLayoutView="85" workbookViewId="0">
      <selection activeCell="H8" sqref="H8"/>
    </sheetView>
  </sheetViews>
  <sheetFormatPr baseColWidth="10" defaultColWidth="8.83203125" defaultRowHeight="14"/>
  <cols>
    <col min="1" max="1" width="8.1640625" customWidth="1"/>
    <col min="2" max="3" width="21.6640625" customWidth="1"/>
    <col min="4" max="5" width="13.5" customWidth="1"/>
    <col min="6" max="6" width="13.5" style="43" customWidth="1"/>
    <col min="7" max="7" width="8.83203125" customWidth="1"/>
    <col min="8" max="9" width="17.5" style="65" customWidth="1"/>
    <col min="10" max="10" width="8.83203125" style="67"/>
  </cols>
  <sheetData>
    <row r="1" spans="1:10" ht="13.5" customHeight="1" thickBot="1">
      <c r="A1" s="99" t="s">
        <v>148</v>
      </c>
      <c r="B1" s="99"/>
      <c r="C1" s="99"/>
      <c r="D1" s="99"/>
      <c r="E1" s="99"/>
      <c r="F1" s="99"/>
      <c r="G1" s="99"/>
      <c r="H1" s="99"/>
      <c r="I1" s="99"/>
    </row>
    <row r="2" spans="1:10" ht="13.5" customHeight="1" thickTop="1">
      <c r="A2" s="100" t="s">
        <v>150</v>
      </c>
      <c r="B2" s="100"/>
      <c r="C2" s="100"/>
      <c r="D2" s="100"/>
      <c r="E2" s="100"/>
      <c r="F2" s="100"/>
      <c r="G2" s="100"/>
      <c r="H2" s="100"/>
      <c r="I2" s="100"/>
      <c r="J2" s="82" t="s">
        <v>473</v>
      </c>
    </row>
    <row r="3" spans="1:10" ht="13.5" customHeight="1">
      <c r="A3" s="7"/>
      <c r="B3" s="7"/>
      <c r="C3" s="7"/>
      <c r="D3" s="7"/>
      <c r="E3" s="7"/>
      <c r="F3" s="41"/>
      <c r="G3" s="7"/>
      <c r="H3" s="61"/>
      <c r="I3" s="61"/>
      <c r="J3" s="82" t="s">
        <v>474</v>
      </c>
    </row>
    <row r="4" spans="1:10" ht="13.5" customHeight="1">
      <c r="A4" s="7"/>
      <c r="B4" s="2" t="s">
        <v>72</v>
      </c>
      <c r="C4" s="2"/>
      <c r="D4" s="7"/>
      <c r="E4" s="7"/>
      <c r="F4" s="41"/>
      <c r="G4" s="7"/>
      <c r="H4" s="61"/>
      <c r="I4" s="61"/>
      <c r="J4" s="82" t="s">
        <v>507</v>
      </c>
    </row>
    <row r="5" spans="1:10" ht="13.5" customHeight="1">
      <c r="A5" s="7"/>
      <c r="B5" s="6"/>
      <c r="C5" s="86"/>
      <c r="D5" s="7"/>
      <c r="E5" s="7"/>
      <c r="F5" s="41"/>
      <c r="G5" s="7"/>
      <c r="H5" s="61"/>
      <c r="I5" s="61"/>
      <c r="J5" s="82" t="s">
        <v>508</v>
      </c>
    </row>
    <row r="6" spans="1:10" ht="13.5" customHeight="1">
      <c r="A6" s="7"/>
      <c r="B6" s="2" t="s">
        <v>337</v>
      </c>
      <c r="C6" s="2"/>
      <c r="D6" s="7" t="s">
        <v>521</v>
      </c>
      <c r="E6" s="7"/>
      <c r="F6" s="94">
        <v>20000</v>
      </c>
      <c r="G6" s="7"/>
      <c r="H6" s="61"/>
      <c r="I6" s="61"/>
      <c r="J6" s="82" t="s">
        <v>509</v>
      </c>
    </row>
    <row r="7" spans="1:10" ht="13.5" customHeight="1">
      <c r="A7" s="7"/>
      <c r="B7" s="5"/>
      <c r="C7" s="92"/>
      <c r="D7" s="7" t="s">
        <v>522</v>
      </c>
      <c r="E7" s="7"/>
      <c r="F7" s="94">
        <v>15000</v>
      </c>
      <c r="G7" s="7"/>
      <c r="H7" s="61"/>
      <c r="I7" s="61"/>
      <c r="J7" s="67" t="s">
        <v>391</v>
      </c>
    </row>
    <row r="8" spans="1:10" ht="13.5" customHeight="1" thickBot="1">
      <c r="A8" s="7"/>
      <c r="B8" s="7"/>
      <c r="C8" s="7"/>
      <c r="D8" s="7" t="s">
        <v>523</v>
      </c>
      <c r="E8" s="7"/>
      <c r="F8" s="94">
        <v>12500</v>
      </c>
      <c r="G8" s="7"/>
      <c r="H8" s="98">
        <v>47500</v>
      </c>
      <c r="I8" s="61"/>
      <c r="J8" s="67" t="s">
        <v>392</v>
      </c>
    </row>
    <row r="9" spans="1:10" ht="13.5" customHeight="1">
      <c r="A9" s="7"/>
      <c r="B9" s="7"/>
      <c r="C9" s="7"/>
      <c r="D9" s="7"/>
      <c r="E9" s="7"/>
      <c r="F9" s="41"/>
      <c r="G9" s="7"/>
      <c r="H9" s="93"/>
      <c r="I9" s="61"/>
    </row>
    <row r="10" spans="1:10" ht="13.5" customHeight="1">
      <c r="A10" s="7"/>
      <c r="B10" s="7"/>
      <c r="C10" s="7"/>
      <c r="D10" s="7"/>
      <c r="E10" s="7"/>
      <c r="F10" s="41"/>
      <c r="G10" s="7"/>
      <c r="H10" s="93"/>
      <c r="I10" s="61"/>
    </row>
    <row r="11" spans="1:10" ht="13.5" customHeight="1">
      <c r="A11" s="7"/>
      <c r="B11" s="7"/>
      <c r="C11" s="7"/>
      <c r="D11" s="7"/>
      <c r="E11" s="7"/>
      <c r="F11" s="41"/>
      <c r="G11" s="7"/>
      <c r="H11" s="93"/>
      <c r="I11" s="61"/>
    </row>
    <row r="12" spans="1:10" ht="13.5" customHeight="1">
      <c r="A12" s="7"/>
      <c r="B12" s="7"/>
      <c r="C12" s="7"/>
      <c r="D12" s="7"/>
      <c r="E12" s="7"/>
      <c r="F12" s="41"/>
      <c r="G12" s="7"/>
      <c r="H12" s="61"/>
      <c r="I12" s="61"/>
    </row>
    <row r="13" spans="1:10" ht="13.5" customHeight="1">
      <c r="A13" s="7"/>
      <c r="B13" s="2" t="s">
        <v>338</v>
      </c>
      <c r="C13" s="2"/>
      <c r="D13" s="7"/>
      <c r="E13" s="7"/>
      <c r="F13" s="41"/>
      <c r="G13" s="7"/>
      <c r="H13" s="61"/>
      <c r="I13" s="61"/>
      <c r="J13" s="67" t="s">
        <v>393</v>
      </c>
    </row>
    <row r="14" spans="1:10" ht="13.5" customHeight="1">
      <c r="A14" s="7"/>
      <c r="B14" s="5"/>
      <c r="C14" s="5"/>
      <c r="D14" s="7"/>
      <c r="E14" s="7"/>
      <c r="F14" s="41"/>
      <c r="G14" s="7"/>
      <c r="H14" s="61"/>
      <c r="I14" s="61"/>
      <c r="J14" s="67" t="s">
        <v>220</v>
      </c>
    </row>
    <row r="15" spans="1:10" ht="13.5" customHeight="1" thickBot="1">
      <c r="A15" s="7"/>
      <c r="B15" s="7"/>
      <c r="C15" s="7"/>
      <c r="D15" s="7" t="s">
        <v>339</v>
      </c>
      <c r="E15" s="7"/>
      <c r="F15" s="41">
        <v>8000</v>
      </c>
      <c r="G15" s="7"/>
      <c r="H15" s="97">
        <v>4400</v>
      </c>
      <c r="I15" s="61"/>
      <c r="J15" s="67" t="s">
        <v>394</v>
      </c>
    </row>
    <row r="16" spans="1:10" ht="13.5" customHeight="1">
      <c r="A16" s="7"/>
      <c r="B16" s="7"/>
      <c r="C16" s="7"/>
      <c r="D16" s="7"/>
      <c r="E16" s="7"/>
      <c r="F16" s="41"/>
      <c r="G16" s="7"/>
      <c r="H16" s="61"/>
      <c r="I16" s="61"/>
      <c r="J16" s="67" t="s">
        <v>221</v>
      </c>
    </row>
    <row r="17" spans="1:10" ht="13.5" customHeight="1">
      <c r="A17" s="7"/>
      <c r="B17" s="2" t="s">
        <v>340</v>
      </c>
      <c r="C17" s="2"/>
      <c r="D17" s="7"/>
      <c r="E17" s="7"/>
      <c r="F17" s="41"/>
      <c r="G17" s="7"/>
      <c r="H17" s="61"/>
      <c r="I17" s="61"/>
      <c r="J17" s="82" t="s">
        <v>481</v>
      </c>
    </row>
    <row r="18" spans="1:10" ht="13.5" customHeight="1">
      <c r="A18" s="7"/>
      <c r="B18" s="5"/>
      <c r="C18" s="5"/>
      <c r="D18" s="7"/>
      <c r="E18" s="7"/>
      <c r="F18" s="41"/>
      <c r="G18" s="7"/>
      <c r="H18" s="61"/>
      <c r="I18" s="61"/>
      <c r="J18" s="82" t="s">
        <v>483</v>
      </c>
    </row>
    <row r="19" spans="1:10" ht="13.5" customHeight="1" thickBot="1">
      <c r="A19" s="7"/>
      <c r="B19" s="7"/>
      <c r="C19" s="7"/>
      <c r="D19" s="7" t="s">
        <v>118</v>
      </c>
      <c r="E19" s="7"/>
      <c r="F19" s="41">
        <v>500</v>
      </c>
      <c r="G19" s="7"/>
      <c r="H19" s="66">
        <v>500</v>
      </c>
      <c r="I19" s="61"/>
      <c r="J19" s="67" t="s">
        <v>395</v>
      </c>
    </row>
    <row r="20" spans="1:10" ht="13.5" customHeight="1">
      <c r="A20" s="7"/>
      <c r="B20" s="7"/>
      <c r="C20" s="7"/>
      <c r="D20" s="7"/>
      <c r="E20" s="7"/>
      <c r="F20" s="41"/>
      <c r="G20" s="7"/>
      <c r="H20" s="61"/>
      <c r="I20" s="61"/>
    </row>
    <row r="21" spans="1:10" ht="13.5" customHeight="1">
      <c r="A21" s="7"/>
      <c r="B21" s="2" t="s">
        <v>341</v>
      </c>
      <c r="C21" s="2"/>
      <c r="D21" s="7"/>
      <c r="E21" s="7"/>
      <c r="F21" s="41"/>
      <c r="G21" s="7"/>
      <c r="H21" s="61"/>
      <c r="I21" s="61"/>
      <c r="J21" s="82" t="s">
        <v>482</v>
      </c>
    </row>
    <row r="22" spans="1:10" ht="13.5" customHeight="1">
      <c r="A22" s="7"/>
      <c r="B22" s="5"/>
      <c r="C22" s="5"/>
      <c r="D22" s="7"/>
      <c r="E22" s="7"/>
      <c r="F22" s="41"/>
      <c r="G22" s="7"/>
      <c r="H22" s="61"/>
      <c r="I22" s="61"/>
    </row>
    <row r="23" spans="1:10" ht="13.5" customHeight="1" thickBot="1">
      <c r="A23" s="7"/>
      <c r="B23" s="7"/>
      <c r="C23" s="7"/>
      <c r="D23" s="7" t="s">
        <v>118</v>
      </c>
      <c r="E23" s="7"/>
      <c r="F23" s="41">
        <v>3000</v>
      </c>
      <c r="G23" s="7"/>
      <c r="H23" s="66">
        <v>2500</v>
      </c>
      <c r="I23" s="61"/>
      <c r="J23" s="67" t="s">
        <v>396</v>
      </c>
    </row>
    <row r="24" spans="1:10" ht="13.5" customHeight="1">
      <c r="A24" s="7"/>
      <c r="B24" s="7"/>
      <c r="C24" s="7"/>
      <c r="D24" s="7"/>
      <c r="E24" s="7"/>
      <c r="F24" s="41"/>
      <c r="G24" s="7"/>
      <c r="H24" s="61"/>
      <c r="I24" s="61"/>
      <c r="J24" s="67" t="s">
        <v>222</v>
      </c>
    </row>
    <row r="25" spans="1:10" ht="13.5" customHeight="1" thickBot="1">
      <c r="A25" s="7"/>
      <c r="B25" s="7"/>
      <c r="C25" s="7"/>
      <c r="D25" s="7"/>
      <c r="E25" s="7" t="s">
        <v>77</v>
      </c>
      <c r="F25" s="94">
        <f>SUM(F6:F23)</f>
        <v>59000</v>
      </c>
      <c r="G25" s="7"/>
      <c r="I25" s="66">
        <f>SUM(H8:H24)</f>
        <v>54900</v>
      </c>
      <c r="J25" s="67" t="s">
        <v>223</v>
      </c>
    </row>
    <row r="26" spans="1:10" ht="13.5" customHeight="1">
      <c r="A26" s="1"/>
      <c r="B26" s="1"/>
      <c r="C26" s="86"/>
      <c r="D26" s="1"/>
      <c r="E26" s="1"/>
      <c r="F26" s="42"/>
      <c r="G26" s="1"/>
      <c r="H26" s="62"/>
      <c r="I26" s="62"/>
    </row>
    <row r="27" spans="1:10" ht="13.5" customHeight="1" thickBot="1">
      <c r="A27" s="99" t="s">
        <v>78</v>
      </c>
      <c r="B27" s="99"/>
      <c r="C27" s="99"/>
      <c r="D27" s="99"/>
      <c r="E27" s="99"/>
      <c r="F27" s="99"/>
      <c r="G27" s="99"/>
      <c r="H27" s="99"/>
      <c r="I27" s="99"/>
    </row>
    <row r="28" spans="1:10" ht="13.5" customHeight="1" thickTop="1">
      <c r="A28" s="100" t="s">
        <v>79</v>
      </c>
      <c r="B28" s="100"/>
      <c r="C28" s="100"/>
      <c r="D28" s="100"/>
      <c r="E28" s="100"/>
      <c r="F28" s="100"/>
      <c r="G28" s="100"/>
      <c r="H28" s="100"/>
      <c r="I28" s="100"/>
    </row>
    <row r="29" spans="1:10" ht="13.5" customHeight="1">
      <c r="A29" s="101"/>
      <c r="B29" s="101"/>
      <c r="C29" s="101"/>
      <c r="D29" s="101"/>
      <c r="E29" s="101"/>
      <c r="F29" s="101"/>
      <c r="G29" s="101"/>
      <c r="H29" s="62"/>
      <c r="I29" s="62"/>
    </row>
    <row r="30" spans="1:10" ht="13.5" customHeight="1">
      <c r="A30" s="1"/>
      <c r="B30" s="1"/>
      <c r="C30" s="86"/>
      <c r="D30" s="1"/>
      <c r="E30" s="1"/>
      <c r="F30" s="42"/>
      <c r="G30" s="1"/>
      <c r="H30" s="62"/>
      <c r="I30" s="62"/>
      <c r="J30" s="67" t="s">
        <v>224</v>
      </c>
    </row>
    <row r="31" spans="1:10" ht="13.5" customHeight="1">
      <c r="A31" s="1"/>
      <c r="B31" s="2" t="s">
        <v>72</v>
      </c>
      <c r="C31" s="2"/>
      <c r="D31" s="1"/>
      <c r="E31" s="1"/>
      <c r="F31" s="42"/>
      <c r="G31" s="1"/>
      <c r="H31" s="62"/>
      <c r="I31" s="62"/>
    </row>
    <row r="32" spans="1:10" ht="13.5" customHeight="1">
      <c r="A32" s="1"/>
      <c r="B32" s="1"/>
      <c r="C32" s="86"/>
      <c r="D32" s="1"/>
      <c r="E32" s="1"/>
      <c r="F32" s="42"/>
      <c r="G32" s="1"/>
      <c r="H32" s="62"/>
      <c r="I32" s="62"/>
    </row>
    <row r="33" spans="1:12" ht="13.5" customHeight="1">
      <c r="A33" s="1"/>
      <c r="B33" s="2" t="s">
        <v>80</v>
      </c>
      <c r="C33" s="2"/>
      <c r="D33" s="1"/>
      <c r="E33" s="1"/>
      <c r="F33" s="42"/>
      <c r="G33" s="1"/>
      <c r="H33" s="62"/>
      <c r="I33" s="62"/>
    </row>
    <row r="34" spans="1:12" ht="13.5" customHeight="1">
      <c r="A34" s="1"/>
      <c r="B34" s="5" t="str">
        <f>"Target Date: 4/2011"</f>
        <v>Target Date: 4/2011</v>
      </c>
      <c r="C34" s="5"/>
      <c r="D34" s="5"/>
      <c r="E34" s="1"/>
      <c r="F34" s="42"/>
      <c r="G34" s="1"/>
      <c r="H34" s="62"/>
    </row>
    <row r="35" spans="1:12" ht="13.5" customHeight="1">
      <c r="A35" s="1"/>
      <c r="B35" s="1"/>
      <c r="C35" s="86"/>
      <c r="D35" s="1" t="s">
        <v>81</v>
      </c>
      <c r="E35" s="1"/>
      <c r="F35" s="42">
        <v>3500</v>
      </c>
      <c r="G35" s="1"/>
      <c r="H35" s="102">
        <v>12100</v>
      </c>
      <c r="I35" s="62"/>
    </row>
    <row r="36" spans="1:12" ht="13.5" customHeight="1">
      <c r="A36" s="1"/>
      <c r="B36" s="1"/>
      <c r="C36" s="86"/>
      <c r="D36" s="1" t="s">
        <v>82</v>
      </c>
      <c r="E36" s="1"/>
      <c r="F36" s="42">
        <v>50</v>
      </c>
      <c r="G36" s="1"/>
      <c r="H36" s="102"/>
      <c r="I36" s="62"/>
    </row>
    <row r="37" spans="1:12" ht="13.5" customHeight="1">
      <c r="A37" s="1"/>
      <c r="B37" s="1"/>
      <c r="C37" s="86"/>
      <c r="D37" s="1" t="s">
        <v>83</v>
      </c>
      <c r="E37" s="1"/>
      <c r="F37" s="42">
        <v>2000</v>
      </c>
      <c r="G37" s="1"/>
      <c r="H37" s="102"/>
      <c r="I37" s="62"/>
    </row>
    <row r="38" spans="1:12" ht="13.5" customHeight="1">
      <c r="A38" s="1"/>
      <c r="B38" s="1"/>
      <c r="C38" s="86"/>
      <c r="D38" s="1" t="s">
        <v>84</v>
      </c>
      <c r="E38" s="1"/>
      <c r="F38" s="42">
        <v>300</v>
      </c>
      <c r="G38" s="1"/>
      <c r="H38" s="102"/>
      <c r="I38" s="62"/>
    </row>
    <row r="39" spans="1:12" ht="13.5" customHeight="1">
      <c r="A39" s="1"/>
      <c r="B39" s="1"/>
      <c r="C39" s="86"/>
      <c r="D39" s="1" t="s">
        <v>85</v>
      </c>
      <c r="E39" s="1"/>
      <c r="F39" s="42">
        <v>500</v>
      </c>
      <c r="G39" s="1"/>
      <c r="H39" s="102"/>
      <c r="I39" s="62"/>
    </row>
    <row r="40" spans="1:12" ht="13.5" customHeight="1">
      <c r="A40" s="1"/>
      <c r="B40" s="1"/>
      <c r="C40" s="86"/>
      <c r="D40" s="1" t="s">
        <v>86</v>
      </c>
      <c r="E40" s="1"/>
      <c r="F40" s="42">
        <v>2750</v>
      </c>
      <c r="G40" s="1"/>
      <c r="H40" s="102"/>
      <c r="I40" s="62"/>
    </row>
    <row r="41" spans="1:12" ht="13.5" customHeight="1">
      <c r="A41" s="1"/>
      <c r="B41" s="1"/>
      <c r="C41" s="86"/>
      <c r="D41" s="1" t="s">
        <v>76</v>
      </c>
      <c r="E41" s="1"/>
      <c r="F41" s="42">
        <v>100</v>
      </c>
      <c r="G41" s="1"/>
      <c r="H41" s="102"/>
      <c r="I41" s="62"/>
    </row>
    <row r="42" spans="1:12" ht="13.5" customHeight="1">
      <c r="A42" s="1"/>
      <c r="B42" s="1"/>
      <c r="C42" s="86"/>
      <c r="D42" s="1" t="s">
        <v>87</v>
      </c>
      <c r="E42" s="1"/>
      <c r="F42" s="42">
        <v>300</v>
      </c>
      <c r="G42" s="1"/>
      <c r="H42" s="102"/>
      <c r="I42" s="62"/>
      <c r="L42" s="8"/>
    </row>
    <row r="43" spans="1:12" ht="13.5" customHeight="1">
      <c r="A43" s="1"/>
      <c r="B43" s="1"/>
      <c r="C43" s="86"/>
      <c r="D43" s="1" t="s">
        <v>88</v>
      </c>
      <c r="E43" s="1"/>
      <c r="F43" s="42">
        <v>100</v>
      </c>
      <c r="G43" s="1"/>
      <c r="H43" s="102"/>
      <c r="I43" s="62"/>
      <c r="L43" s="8"/>
    </row>
    <row r="44" spans="1:12" ht="13.5" customHeight="1" thickBot="1">
      <c r="A44" s="1"/>
      <c r="B44" s="1"/>
      <c r="C44" s="86"/>
      <c r="D44" s="1" t="s">
        <v>89</v>
      </c>
      <c r="E44" s="1"/>
      <c r="F44" s="42">
        <v>2500</v>
      </c>
      <c r="G44" s="1"/>
      <c r="H44" s="103"/>
      <c r="I44" s="62"/>
      <c r="J44" s="67" t="s">
        <v>317</v>
      </c>
    </row>
    <row r="45" spans="1:12" ht="13.5" customHeight="1">
      <c r="A45" s="1"/>
      <c r="B45" s="1"/>
      <c r="C45" s="86"/>
      <c r="D45" s="1"/>
      <c r="E45" s="1"/>
      <c r="F45" s="42">
        <f>SUM(F35:F44)</f>
        <v>12100</v>
      </c>
      <c r="G45" s="1"/>
      <c r="H45" s="62"/>
      <c r="I45" s="62"/>
      <c r="J45" s="67" t="s">
        <v>225</v>
      </c>
    </row>
    <row r="46" spans="1:12" s="60" customFormat="1" ht="13.5" customHeight="1">
      <c r="A46" s="57"/>
      <c r="B46" s="58" t="s">
        <v>90</v>
      </c>
      <c r="C46" s="58"/>
      <c r="D46" s="57"/>
      <c r="E46" s="57"/>
      <c r="F46" s="59"/>
      <c r="G46" s="57"/>
      <c r="H46" s="63"/>
      <c r="I46" s="63"/>
      <c r="J46" s="68"/>
    </row>
    <row r="47" spans="1:12" ht="13.5" customHeight="1">
      <c r="A47" s="1"/>
      <c r="B47" s="5" t="str">
        <f>"Target Date: 12/2010"</f>
        <v>Target Date: 12/2010</v>
      </c>
      <c r="C47" s="5"/>
      <c r="D47" s="5"/>
      <c r="E47" s="1"/>
      <c r="F47" s="42"/>
      <c r="G47" s="1"/>
      <c r="H47" s="62"/>
    </row>
    <row r="48" spans="1:12" ht="13.5" customHeight="1" thickBot="1">
      <c r="A48" s="1"/>
      <c r="B48" s="1"/>
      <c r="C48" s="86"/>
      <c r="D48" s="1" t="s">
        <v>91</v>
      </c>
      <c r="E48" s="1"/>
      <c r="F48" s="42">
        <v>500</v>
      </c>
      <c r="G48" s="1"/>
      <c r="H48" s="64"/>
      <c r="I48" s="62"/>
    </row>
    <row r="49" spans="1:10" ht="13.5" customHeight="1" thickBot="1">
      <c r="A49" s="1"/>
      <c r="B49" s="1"/>
      <c r="C49" s="86"/>
      <c r="D49" s="1" t="s">
        <v>89</v>
      </c>
      <c r="E49" s="1"/>
      <c r="F49" s="42">
        <v>1000</v>
      </c>
      <c r="G49" s="1"/>
      <c r="H49" s="64">
        <v>0</v>
      </c>
      <c r="I49" s="62"/>
      <c r="J49" s="67" t="s">
        <v>318</v>
      </c>
    </row>
    <row r="50" spans="1:10" ht="13.5" customHeight="1">
      <c r="A50" s="1"/>
      <c r="B50" s="1"/>
      <c r="C50" s="86"/>
      <c r="D50" s="1" t="s">
        <v>92</v>
      </c>
      <c r="E50" s="1"/>
      <c r="F50" s="42">
        <v>600</v>
      </c>
      <c r="G50" s="1"/>
      <c r="H50" s="106">
        <v>1500</v>
      </c>
      <c r="I50" s="62"/>
    </row>
    <row r="51" spans="1:10" ht="13.5" customHeight="1">
      <c r="A51" s="1"/>
      <c r="B51" s="1"/>
      <c r="C51" s="86"/>
      <c r="D51" s="1" t="s">
        <v>93</v>
      </c>
      <c r="E51" s="1"/>
      <c r="F51" s="42">
        <v>200</v>
      </c>
      <c r="G51" s="1"/>
      <c r="H51" s="102"/>
      <c r="I51" s="62"/>
    </row>
    <row r="52" spans="1:10" ht="13.5" customHeight="1" thickBot="1">
      <c r="A52" s="1"/>
      <c r="B52" s="1"/>
      <c r="C52" s="86"/>
      <c r="D52" s="1" t="s">
        <v>81</v>
      </c>
      <c r="E52" s="1"/>
      <c r="F52" s="42">
        <v>200</v>
      </c>
      <c r="G52" s="1"/>
      <c r="H52" s="103"/>
      <c r="I52" s="62"/>
      <c r="J52" s="67" t="s">
        <v>355</v>
      </c>
    </row>
    <row r="53" spans="1:10" ht="13.5" customHeight="1">
      <c r="A53" s="1"/>
      <c r="B53" s="1"/>
      <c r="C53" s="86"/>
      <c r="D53" s="1"/>
      <c r="E53" s="1"/>
      <c r="F53" s="42"/>
      <c r="G53" s="1"/>
      <c r="H53" s="62"/>
      <c r="I53" s="62"/>
      <c r="J53" s="67" t="s">
        <v>319</v>
      </c>
    </row>
    <row r="54" spans="1:10" s="60" customFormat="1" ht="13.5" customHeight="1">
      <c r="A54" s="57"/>
      <c r="B54" s="58" t="s">
        <v>94</v>
      </c>
      <c r="C54" s="58"/>
      <c r="D54" s="57"/>
      <c r="E54" s="57"/>
      <c r="F54" s="59"/>
      <c r="G54" s="57"/>
      <c r="H54" s="63"/>
      <c r="I54" s="63"/>
      <c r="J54" s="68"/>
    </row>
    <row r="55" spans="1:10" ht="13.5" customHeight="1">
      <c r="A55" s="1"/>
      <c r="B55" s="5" t="str">
        <f>"Target Date: 4/2011"</f>
        <v>Target Date: 4/2011</v>
      </c>
      <c r="C55" s="5"/>
      <c r="D55" s="5"/>
      <c r="E55" s="1"/>
      <c r="F55" s="42"/>
      <c r="G55" s="1"/>
      <c r="H55" s="62"/>
    </row>
    <row r="56" spans="1:10" ht="13.5" customHeight="1" thickBot="1">
      <c r="A56" s="1"/>
      <c r="B56" s="1"/>
      <c r="C56" s="86"/>
      <c r="D56" s="1" t="s">
        <v>91</v>
      </c>
      <c r="E56" s="1"/>
      <c r="F56" s="42">
        <v>500</v>
      </c>
      <c r="G56" s="1"/>
      <c r="H56" s="64"/>
      <c r="I56" s="62"/>
    </row>
    <row r="57" spans="1:10" ht="13.5" customHeight="1" thickBot="1">
      <c r="A57" s="1"/>
      <c r="B57" s="1"/>
      <c r="C57" s="86"/>
      <c r="D57" s="1" t="s">
        <v>89</v>
      </c>
      <c r="E57" s="1"/>
      <c r="F57" s="42">
        <v>1000</v>
      </c>
      <c r="G57" s="1"/>
      <c r="H57" s="64">
        <v>0</v>
      </c>
      <c r="I57" s="62"/>
      <c r="J57" s="67" t="s">
        <v>226</v>
      </c>
    </row>
    <row r="58" spans="1:10" ht="13.5" customHeight="1">
      <c r="A58" s="1"/>
      <c r="B58" s="1"/>
      <c r="C58" s="86"/>
      <c r="D58" s="1" t="s">
        <v>92</v>
      </c>
      <c r="E58" s="1"/>
      <c r="F58" s="42">
        <v>600</v>
      </c>
      <c r="G58" s="1"/>
      <c r="H58" s="106">
        <v>1500</v>
      </c>
      <c r="I58" s="62"/>
    </row>
    <row r="59" spans="1:10" ht="13.5" customHeight="1">
      <c r="A59" s="1"/>
      <c r="B59" s="1"/>
      <c r="C59" s="86"/>
      <c r="D59" s="1" t="s">
        <v>93</v>
      </c>
      <c r="E59" s="1"/>
      <c r="F59" s="42">
        <v>200</v>
      </c>
      <c r="G59" s="1"/>
      <c r="H59" s="102"/>
      <c r="I59" s="62"/>
    </row>
    <row r="60" spans="1:10" ht="13.5" customHeight="1" thickBot="1">
      <c r="A60" s="1"/>
      <c r="B60" s="1"/>
      <c r="C60" s="86"/>
      <c r="D60" s="1" t="s">
        <v>81</v>
      </c>
      <c r="E60" s="1"/>
      <c r="F60" s="42">
        <v>200</v>
      </c>
      <c r="G60" s="1"/>
      <c r="H60" s="103"/>
      <c r="I60" s="62"/>
      <c r="J60" s="67" t="s">
        <v>320</v>
      </c>
    </row>
    <row r="61" spans="1:10" ht="13.5" customHeight="1">
      <c r="A61" s="1"/>
      <c r="B61" s="1"/>
      <c r="C61" s="86"/>
      <c r="D61" s="1"/>
      <c r="E61" s="1"/>
      <c r="F61" s="42"/>
      <c r="G61" s="1"/>
      <c r="H61" s="62"/>
      <c r="I61" s="62"/>
      <c r="J61" s="67" t="s">
        <v>319</v>
      </c>
    </row>
    <row r="62" spans="1:10" ht="13.5" customHeight="1">
      <c r="A62" s="1"/>
      <c r="B62" s="2" t="s">
        <v>95</v>
      </c>
      <c r="C62" s="2"/>
      <c r="D62" s="1"/>
      <c r="E62" s="1"/>
      <c r="F62" s="42"/>
      <c r="G62" s="1"/>
      <c r="H62" s="62"/>
      <c r="I62" s="62"/>
    </row>
    <row r="63" spans="1:10" ht="13.5" customHeight="1">
      <c r="A63" s="1"/>
      <c r="B63" s="5" t="str">
        <f>"Target Date: 10/2010"</f>
        <v>Target Date: 10/2010</v>
      </c>
      <c r="C63" s="5"/>
      <c r="D63" s="5"/>
      <c r="E63" s="1"/>
      <c r="F63" s="42"/>
      <c r="G63" s="1"/>
      <c r="H63" s="62"/>
    </row>
    <row r="64" spans="1:10" ht="13.5" customHeight="1" thickBot="1">
      <c r="A64" s="1"/>
      <c r="B64" s="1"/>
      <c r="C64" s="86"/>
      <c r="D64" s="1" t="s">
        <v>0</v>
      </c>
      <c r="E64" s="1"/>
      <c r="F64" s="42">
        <v>50</v>
      </c>
      <c r="G64" s="1"/>
      <c r="H64" s="64">
        <v>125</v>
      </c>
      <c r="I64" s="62"/>
    </row>
    <row r="65" spans="1:10" ht="13.5" customHeight="1" thickBot="1">
      <c r="A65" s="1"/>
      <c r="B65" s="1"/>
      <c r="C65" s="86"/>
      <c r="D65" s="1" t="s">
        <v>89</v>
      </c>
      <c r="E65" s="1"/>
      <c r="F65" s="42">
        <v>200</v>
      </c>
      <c r="G65" s="1"/>
      <c r="H65" s="64">
        <v>0</v>
      </c>
      <c r="I65" s="62"/>
      <c r="J65" s="67" t="s">
        <v>321</v>
      </c>
    </row>
    <row r="66" spans="1:10" ht="13.5" customHeight="1" thickBot="1">
      <c r="A66" s="1"/>
      <c r="B66" s="1"/>
      <c r="C66" s="86"/>
      <c r="D66" s="1" t="s">
        <v>81</v>
      </c>
      <c r="E66" s="1"/>
      <c r="F66" s="42">
        <v>100</v>
      </c>
      <c r="G66" s="1"/>
      <c r="H66" s="64">
        <v>0</v>
      </c>
      <c r="I66" s="62"/>
    </row>
    <row r="67" spans="1:10" ht="13.5" customHeight="1">
      <c r="A67" s="1"/>
      <c r="B67" s="1"/>
      <c r="C67" s="86"/>
      <c r="D67" s="1"/>
      <c r="E67" s="1"/>
      <c r="F67" s="42"/>
      <c r="G67" s="1"/>
      <c r="H67" s="62"/>
      <c r="I67" s="62"/>
    </row>
    <row r="68" spans="1:10" ht="13.5" customHeight="1">
      <c r="A68" s="1"/>
      <c r="B68" s="2" t="s">
        <v>1</v>
      </c>
      <c r="C68" s="2"/>
      <c r="D68" s="1"/>
      <c r="E68" s="1"/>
      <c r="F68" s="42"/>
      <c r="G68" s="1"/>
      <c r="H68" s="62"/>
      <c r="I68" s="62"/>
    </row>
    <row r="69" spans="1:10" ht="13.5" customHeight="1">
      <c r="A69" s="1"/>
      <c r="B69" s="5" t="str">
        <f>"Target Date: Monthly"</f>
        <v>Target Date: Monthly</v>
      </c>
      <c r="C69" s="5"/>
      <c r="D69" s="5"/>
      <c r="E69" s="1"/>
      <c r="F69" s="42"/>
      <c r="G69" s="1"/>
      <c r="H69" s="62"/>
    </row>
    <row r="70" spans="1:10" ht="13.5" customHeight="1" thickBot="1">
      <c r="A70" s="1"/>
      <c r="B70" s="1"/>
      <c r="C70" s="86"/>
      <c r="D70" s="1" t="s">
        <v>89</v>
      </c>
      <c r="E70" s="1"/>
      <c r="F70" s="42">
        <v>1000</v>
      </c>
      <c r="G70" s="1"/>
      <c r="H70" s="64">
        <v>0</v>
      </c>
      <c r="I70" s="62"/>
      <c r="J70" s="67" t="s">
        <v>322</v>
      </c>
    </row>
    <row r="71" spans="1:10" ht="13.5" customHeight="1">
      <c r="A71" s="1"/>
      <c r="B71" s="1"/>
      <c r="C71" s="86"/>
      <c r="D71" s="1"/>
      <c r="E71" s="1"/>
      <c r="F71" s="42"/>
      <c r="G71" s="1"/>
      <c r="H71" s="62"/>
      <c r="I71" s="62"/>
    </row>
    <row r="72" spans="1:10" ht="13.5" customHeight="1">
      <c r="A72" s="1"/>
      <c r="B72" s="2" t="s">
        <v>2</v>
      </c>
      <c r="C72" s="2"/>
      <c r="D72" s="1"/>
      <c r="E72" s="1"/>
      <c r="F72" s="42"/>
      <c r="G72" s="1"/>
      <c r="H72" s="62"/>
      <c r="I72" s="62"/>
    </row>
    <row r="73" spans="1:10" ht="13.5" customHeight="1">
      <c r="A73" s="1"/>
      <c r="B73" s="5" t="str">
        <f>"Target Date: 1/2011"</f>
        <v>Target Date: 1/2011</v>
      </c>
      <c r="C73" s="5"/>
      <c r="D73" s="5"/>
      <c r="E73" s="1"/>
      <c r="F73" s="42"/>
      <c r="G73" s="1"/>
      <c r="H73" s="62"/>
    </row>
    <row r="74" spans="1:10" ht="13.5" customHeight="1" thickBot="1">
      <c r="A74" s="1"/>
      <c r="B74" s="1"/>
      <c r="C74" s="86"/>
      <c r="D74" s="1" t="s">
        <v>3</v>
      </c>
      <c r="E74" s="1"/>
      <c r="F74" s="42">
        <v>500</v>
      </c>
      <c r="G74" s="1"/>
      <c r="H74" s="64">
        <v>500</v>
      </c>
      <c r="I74" s="62"/>
      <c r="J74" s="67" t="s">
        <v>356</v>
      </c>
    </row>
    <row r="75" spans="1:10" ht="13.5" customHeight="1">
      <c r="A75" s="1"/>
      <c r="B75" s="1"/>
      <c r="C75" s="86"/>
      <c r="D75" s="1"/>
      <c r="E75" s="1"/>
      <c r="F75" s="42"/>
      <c r="G75" s="1"/>
      <c r="H75" s="62"/>
      <c r="I75" s="62"/>
      <c r="J75" s="67" t="s">
        <v>406</v>
      </c>
    </row>
    <row r="76" spans="1:10" ht="13.5" customHeight="1">
      <c r="A76" s="1"/>
      <c r="B76" s="2" t="s">
        <v>4</v>
      </c>
      <c r="C76" s="2"/>
      <c r="D76" s="1"/>
      <c r="E76" s="1"/>
      <c r="F76" s="42"/>
      <c r="G76" s="1"/>
      <c r="H76" s="62"/>
      <c r="I76" s="62"/>
      <c r="J76" s="67" t="s">
        <v>407</v>
      </c>
    </row>
    <row r="77" spans="1:10" ht="13.5" customHeight="1">
      <c r="A77" s="1"/>
      <c r="B77" s="5" t="str">
        <f>"Target Date: "</f>
        <v xml:space="preserve">Target Date: </v>
      </c>
      <c r="C77" s="5"/>
      <c r="D77" s="5"/>
      <c r="E77" s="1"/>
      <c r="F77" s="42"/>
      <c r="G77" s="1"/>
      <c r="H77" s="62"/>
    </row>
    <row r="78" spans="1:10" ht="13.5" customHeight="1" thickBot="1">
      <c r="A78" s="1"/>
      <c r="B78" s="1"/>
      <c r="C78" s="86"/>
      <c r="D78" s="1" t="s">
        <v>81</v>
      </c>
      <c r="E78" s="1"/>
      <c r="F78" s="42">
        <v>100</v>
      </c>
      <c r="G78" s="1"/>
      <c r="H78" s="64">
        <v>75</v>
      </c>
      <c r="I78" s="62"/>
      <c r="J78" s="67" t="s">
        <v>357</v>
      </c>
    </row>
    <row r="79" spans="1:10" ht="13.5" customHeight="1">
      <c r="A79" s="1"/>
      <c r="B79" s="1"/>
      <c r="C79" s="86"/>
      <c r="D79" s="1" t="s">
        <v>91</v>
      </c>
      <c r="E79" s="1"/>
      <c r="F79" s="42">
        <v>300</v>
      </c>
      <c r="G79" s="1"/>
      <c r="H79" s="106">
        <v>650</v>
      </c>
      <c r="I79" s="62"/>
    </row>
    <row r="80" spans="1:10" ht="13.5" customHeight="1">
      <c r="A80" s="1"/>
      <c r="B80" s="1"/>
      <c r="C80" s="86"/>
      <c r="D80" s="1" t="s">
        <v>73</v>
      </c>
      <c r="E80" s="1"/>
      <c r="F80" s="42">
        <v>160</v>
      </c>
      <c r="G80" s="1"/>
      <c r="H80" s="102"/>
      <c r="I80" s="62"/>
      <c r="J80" s="67" t="s">
        <v>358</v>
      </c>
    </row>
    <row r="81" spans="1:10" ht="13.5" customHeight="1">
      <c r="A81" s="1"/>
      <c r="B81" s="1"/>
      <c r="C81" s="86"/>
      <c r="D81" s="1" t="s">
        <v>5</v>
      </c>
      <c r="E81" s="1"/>
      <c r="F81" s="42">
        <v>50</v>
      </c>
      <c r="G81" s="1"/>
      <c r="H81" s="102"/>
      <c r="I81" s="62"/>
    </row>
    <row r="82" spans="1:10" ht="13.5" customHeight="1" thickBot="1">
      <c r="A82" s="1"/>
      <c r="B82" s="1"/>
      <c r="C82" s="86"/>
      <c r="D82" s="1" t="s">
        <v>6</v>
      </c>
      <c r="E82" s="1"/>
      <c r="F82" s="42">
        <v>350</v>
      </c>
      <c r="G82" s="1"/>
      <c r="H82" s="103"/>
      <c r="I82" s="62"/>
      <c r="J82" s="67" t="s">
        <v>408</v>
      </c>
    </row>
    <row r="83" spans="1:10" ht="13.5" customHeight="1">
      <c r="A83" s="1"/>
      <c r="B83" s="1"/>
      <c r="C83" s="86"/>
      <c r="D83" s="1"/>
      <c r="E83" s="1"/>
      <c r="F83" s="42"/>
      <c r="G83" s="1"/>
      <c r="H83" s="62"/>
      <c r="I83" s="62"/>
    </row>
    <row r="84" spans="1:10" ht="13.5" customHeight="1">
      <c r="A84" s="1"/>
      <c r="B84" s="2" t="s">
        <v>7</v>
      </c>
      <c r="C84" s="2"/>
      <c r="D84" s="1"/>
      <c r="E84" s="1"/>
      <c r="F84" s="42"/>
      <c r="G84" s="1"/>
      <c r="H84" s="62"/>
      <c r="I84" s="62"/>
    </row>
    <row r="85" spans="1:10" ht="13.5" customHeight="1">
      <c r="A85" s="1"/>
      <c r="B85" s="5" t="str">
        <f>"Target Date: "</f>
        <v xml:space="preserve">Target Date: </v>
      </c>
      <c r="C85" s="5"/>
      <c r="D85" s="5"/>
      <c r="E85" s="1"/>
      <c r="F85" s="42"/>
      <c r="G85" s="1"/>
      <c r="H85" s="62"/>
    </row>
    <row r="86" spans="1:10" ht="13.5" customHeight="1">
      <c r="A86" s="1"/>
      <c r="B86" s="1"/>
      <c r="C86" s="86"/>
      <c r="D86" s="1" t="s">
        <v>8</v>
      </c>
      <c r="E86" s="1"/>
      <c r="F86" s="42">
        <v>400</v>
      </c>
      <c r="G86" s="1"/>
      <c r="H86" s="102">
        <v>200</v>
      </c>
      <c r="I86" s="62"/>
    </row>
    <row r="87" spans="1:10" ht="13.5" customHeight="1" thickBot="1">
      <c r="A87" s="1"/>
      <c r="B87" s="1"/>
      <c r="C87" s="86"/>
      <c r="D87" s="1" t="s">
        <v>9</v>
      </c>
      <c r="E87" s="1"/>
      <c r="F87" s="42">
        <v>300</v>
      </c>
      <c r="G87" s="1"/>
      <c r="H87" s="103"/>
      <c r="I87" s="62"/>
      <c r="J87" s="67" t="s">
        <v>409</v>
      </c>
    </row>
    <row r="88" spans="1:10" ht="13.5" customHeight="1" thickBot="1">
      <c r="A88" s="1"/>
      <c r="B88" s="1"/>
      <c r="C88" s="86"/>
      <c r="D88" s="1" t="s">
        <v>89</v>
      </c>
      <c r="E88" s="1"/>
      <c r="F88" s="42">
        <v>300</v>
      </c>
      <c r="G88" s="1"/>
      <c r="H88" s="64">
        <v>0</v>
      </c>
      <c r="I88" s="62"/>
    </row>
    <row r="89" spans="1:10" ht="13.5" customHeight="1">
      <c r="A89" s="1"/>
      <c r="B89" s="1"/>
      <c r="C89" s="86"/>
      <c r="D89" s="1"/>
      <c r="E89" s="1"/>
      <c r="F89" s="42"/>
      <c r="G89" s="1"/>
      <c r="H89" s="62"/>
      <c r="I89" s="62"/>
    </row>
    <row r="90" spans="1:10" ht="13.5" customHeight="1">
      <c r="A90" s="1"/>
      <c r="B90" s="2" t="s">
        <v>10</v>
      </c>
      <c r="C90" s="2"/>
      <c r="D90" s="1"/>
      <c r="E90" s="1"/>
      <c r="F90" s="42"/>
      <c r="G90" s="1"/>
      <c r="H90" s="62"/>
      <c r="I90" s="62"/>
    </row>
    <row r="91" spans="1:10" ht="13.5" customHeight="1">
      <c r="A91" s="1"/>
      <c r="B91" s="5" t="str">
        <f>"Target Date: "</f>
        <v xml:space="preserve">Target Date: </v>
      </c>
      <c r="C91" s="5"/>
      <c r="D91" s="5"/>
      <c r="E91" s="1"/>
      <c r="F91" s="42"/>
      <c r="G91" s="1"/>
      <c r="H91" s="62"/>
    </row>
    <row r="92" spans="1:10" ht="13.5" customHeight="1" thickBot="1">
      <c r="A92" s="1"/>
      <c r="B92" s="1"/>
      <c r="C92" s="86"/>
      <c r="D92" s="1" t="s">
        <v>81</v>
      </c>
      <c r="E92" s="1"/>
      <c r="F92" s="42">
        <v>300</v>
      </c>
      <c r="G92" s="1"/>
      <c r="H92" s="64">
        <v>200</v>
      </c>
      <c r="I92" s="62"/>
      <c r="J92" s="67" t="s">
        <v>410</v>
      </c>
    </row>
    <row r="93" spans="1:10" ht="13.5" customHeight="1">
      <c r="A93" s="1"/>
      <c r="B93" s="1"/>
      <c r="C93" s="86"/>
      <c r="D93" s="1"/>
      <c r="E93" s="1"/>
      <c r="F93" s="42"/>
      <c r="G93" s="1"/>
      <c r="H93" s="62"/>
      <c r="I93" s="62"/>
    </row>
    <row r="94" spans="1:10" ht="13.5" customHeight="1">
      <c r="A94" s="1"/>
      <c r="B94" s="2" t="s">
        <v>11</v>
      </c>
      <c r="C94" s="2"/>
      <c r="D94" s="1"/>
      <c r="E94" s="1"/>
      <c r="F94" s="42"/>
      <c r="G94" s="1"/>
      <c r="H94" s="62"/>
      <c r="I94" s="62"/>
    </row>
    <row r="95" spans="1:10" ht="13.5" customHeight="1">
      <c r="A95" s="1"/>
      <c r="B95" s="5" t="str">
        <f>"Target Date: "</f>
        <v xml:space="preserve">Target Date: </v>
      </c>
      <c r="C95" s="5"/>
      <c r="D95" s="5"/>
      <c r="E95" s="1"/>
      <c r="F95" s="42"/>
      <c r="G95" s="1"/>
      <c r="H95" s="62"/>
    </row>
    <row r="96" spans="1:10" ht="13.5" customHeight="1" thickBot="1">
      <c r="A96" s="1"/>
      <c r="B96" s="1"/>
      <c r="C96" s="86"/>
      <c r="D96" s="1" t="s">
        <v>81</v>
      </c>
      <c r="E96" s="1"/>
      <c r="F96" s="42">
        <v>300</v>
      </c>
      <c r="G96" s="1"/>
      <c r="H96" s="64">
        <v>150</v>
      </c>
      <c r="I96" s="62"/>
      <c r="J96" s="67" t="s">
        <v>411</v>
      </c>
    </row>
    <row r="97" spans="1:10" ht="13.5" customHeight="1">
      <c r="A97" s="1"/>
      <c r="B97" s="1"/>
      <c r="C97" s="86"/>
      <c r="D97" s="1"/>
      <c r="E97" s="1"/>
      <c r="F97" s="42"/>
      <c r="G97" s="1"/>
      <c r="H97" s="62"/>
      <c r="I97" s="62"/>
    </row>
    <row r="98" spans="1:10" ht="13.5" customHeight="1">
      <c r="A98" s="1"/>
      <c r="B98" s="2" t="s">
        <v>12</v>
      </c>
      <c r="C98" s="2"/>
      <c r="D98" s="1"/>
      <c r="E98" s="1"/>
      <c r="F98" s="42"/>
      <c r="G98" s="1"/>
      <c r="H98" s="62"/>
      <c r="I98" s="62"/>
    </row>
    <row r="99" spans="1:10" ht="13.5" customHeight="1">
      <c r="A99" s="1"/>
      <c r="B99" s="5" t="str">
        <f>"Target Date: 8/2010"</f>
        <v>Target Date: 8/2010</v>
      </c>
      <c r="C99" s="5"/>
      <c r="D99" s="5"/>
      <c r="E99" s="1"/>
      <c r="F99" s="42"/>
      <c r="G99" s="1"/>
      <c r="H99" s="62">
        <v>0</v>
      </c>
    </row>
    <row r="100" spans="1:10" ht="13.5" customHeight="1" thickBot="1">
      <c r="A100" s="1"/>
      <c r="B100" s="1"/>
      <c r="C100" s="86"/>
      <c r="D100" s="1" t="s">
        <v>81</v>
      </c>
      <c r="E100" s="1"/>
      <c r="F100" s="42">
        <v>500</v>
      </c>
      <c r="G100" s="1"/>
      <c r="H100" s="64"/>
      <c r="I100" s="62"/>
      <c r="J100" s="67" t="s">
        <v>359</v>
      </c>
    </row>
    <row r="101" spans="1:10" ht="13.5" customHeight="1">
      <c r="A101" s="1"/>
      <c r="B101" s="1"/>
      <c r="C101" s="86"/>
      <c r="D101" s="1"/>
      <c r="E101" s="1"/>
      <c r="F101" s="42"/>
      <c r="G101" s="1"/>
      <c r="H101" s="62">
        <v>0</v>
      </c>
      <c r="I101" s="62"/>
      <c r="J101" s="67" t="s">
        <v>412</v>
      </c>
    </row>
    <row r="102" spans="1:10" ht="13.5" customHeight="1">
      <c r="A102" s="1"/>
      <c r="B102" s="2" t="s">
        <v>13</v>
      </c>
      <c r="C102" s="2"/>
      <c r="D102" s="1"/>
      <c r="E102" s="1"/>
      <c r="F102" s="42"/>
      <c r="G102" s="1"/>
      <c r="H102" s="62"/>
      <c r="I102" s="62"/>
    </row>
    <row r="103" spans="1:10" ht="13.5" customHeight="1">
      <c r="A103" s="1"/>
      <c r="B103" s="5" t="str">
        <f>"Target Date: 3/2011"</f>
        <v>Target Date: 3/2011</v>
      </c>
      <c r="C103" s="5"/>
      <c r="D103" s="5"/>
      <c r="E103" s="1"/>
      <c r="F103" s="42"/>
      <c r="G103" s="1"/>
      <c r="H103" s="62"/>
    </row>
    <row r="104" spans="1:10" ht="13.5" customHeight="1" thickBot="1">
      <c r="A104" s="1"/>
      <c r="B104" s="1"/>
      <c r="C104" s="86"/>
      <c r="D104" s="1" t="s">
        <v>81</v>
      </c>
      <c r="E104" s="1"/>
      <c r="F104" s="42">
        <v>200</v>
      </c>
      <c r="G104" s="1"/>
      <c r="H104" s="64">
        <v>75</v>
      </c>
      <c r="I104" s="62"/>
      <c r="J104" s="67" t="s">
        <v>413</v>
      </c>
    </row>
    <row r="105" spans="1:10" ht="13.5" customHeight="1">
      <c r="A105" s="1"/>
      <c r="B105" s="1"/>
      <c r="C105" s="86"/>
      <c r="D105" s="1"/>
      <c r="E105" s="1"/>
      <c r="F105" s="42"/>
      <c r="G105" s="1"/>
      <c r="H105" s="62"/>
      <c r="I105" s="62"/>
      <c r="J105" s="67" t="s">
        <v>346</v>
      </c>
    </row>
    <row r="106" spans="1:10" ht="13.5" customHeight="1">
      <c r="A106" s="1"/>
      <c r="B106" s="2" t="s">
        <v>14</v>
      </c>
      <c r="C106" s="2"/>
      <c r="D106" s="1"/>
      <c r="E106" s="1"/>
      <c r="F106" s="42"/>
      <c r="G106" s="1"/>
      <c r="H106" s="62"/>
      <c r="I106" s="62"/>
    </row>
    <row r="107" spans="1:10" ht="13.5" customHeight="1">
      <c r="A107" s="1"/>
      <c r="B107" s="5" t="str">
        <f>"Target Date: 5/2011"</f>
        <v>Target Date: 5/2011</v>
      </c>
      <c r="C107" s="5"/>
      <c r="D107" s="5"/>
      <c r="E107" s="1"/>
      <c r="F107" s="42"/>
      <c r="G107" s="1"/>
      <c r="H107" s="62"/>
    </row>
    <row r="108" spans="1:10" ht="13.5" customHeight="1">
      <c r="A108" s="1"/>
      <c r="B108" s="1"/>
      <c r="C108" s="86"/>
      <c r="D108" s="1" t="s">
        <v>91</v>
      </c>
      <c r="E108" s="1"/>
      <c r="F108" s="42">
        <v>300</v>
      </c>
      <c r="G108" s="1"/>
      <c r="H108" s="102">
        <v>300</v>
      </c>
      <c r="I108" s="62"/>
      <c r="J108" s="67" t="s">
        <v>360</v>
      </c>
    </row>
    <row r="109" spans="1:10" ht="13.5" customHeight="1" thickBot="1">
      <c r="A109" s="1"/>
      <c r="B109" s="1"/>
      <c r="C109" s="86"/>
      <c r="D109" s="1" t="s">
        <v>81</v>
      </c>
      <c r="E109" s="1"/>
      <c r="F109" s="42">
        <v>100</v>
      </c>
      <c r="G109" s="1"/>
      <c r="H109" s="103"/>
      <c r="I109" s="62"/>
      <c r="J109" s="67" t="s">
        <v>347</v>
      </c>
    </row>
    <row r="110" spans="1:10" ht="13.5" customHeight="1">
      <c r="A110" s="1"/>
      <c r="B110" s="1"/>
      <c r="C110" s="86"/>
      <c r="D110" s="1"/>
      <c r="E110" s="1"/>
      <c r="F110" s="42"/>
      <c r="G110" s="1"/>
      <c r="H110" s="62"/>
      <c r="I110" s="62"/>
    </row>
    <row r="111" spans="1:10" ht="13.5" customHeight="1" thickBot="1">
      <c r="A111" s="1"/>
      <c r="B111" s="1"/>
      <c r="C111" s="86"/>
      <c r="D111" s="1" t="s">
        <v>77</v>
      </c>
      <c r="E111" s="1"/>
      <c r="F111" s="42"/>
      <c r="G111" s="1">
        <f>SUM(F29:F112)</f>
        <v>34710</v>
      </c>
      <c r="H111" s="62"/>
      <c r="I111" s="64">
        <f>SUM(H34:H109)</f>
        <v>17375</v>
      </c>
    </row>
    <row r="112" spans="1:10" ht="13.5" customHeight="1">
      <c r="A112" s="1"/>
      <c r="B112" s="1"/>
      <c r="C112" s="86"/>
      <c r="D112" s="1"/>
      <c r="E112" s="1"/>
      <c r="F112" s="42"/>
      <c r="G112" s="1"/>
      <c r="H112" s="62"/>
      <c r="I112" s="62"/>
    </row>
    <row r="113" spans="1:10" ht="13.5" customHeight="1">
      <c r="A113" s="1"/>
      <c r="B113" s="1"/>
      <c r="C113" s="86"/>
      <c r="D113" s="1"/>
      <c r="E113" s="1"/>
      <c r="F113" s="42"/>
      <c r="G113" s="1"/>
      <c r="H113" s="62"/>
      <c r="I113" s="62"/>
    </row>
    <row r="114" spans="1:10" ht="13.5" customHeight="1">
      <c r="A114" s="1"/>
      <c r="B114" s="1"/>
      <c r="C114" s="86"/>
      <c r="D114" s="1"/>
      <c r="E114" s="1"/>
      <c r="F114" s="42"/>
      <c r="G114" s="1"/>
      <c r="H114" s="62"/>
      <c r="I114" s="62"/>
    </row>
    <row r="115" spans="1:10" ht="13.5" customHeight="1" thickBot="1">
      <c r="A115" s="99" t="s">
        <v>115</v>
      </c>
      <c r="B115" s="99"/>
      <c r="C115" s="99"/>
      <c r="D115" s="99"/>
      <c r="E115" s="99"/>
      <c r="F115" s="99"/>
      <c r="G115" s="99"/>
      <c r="H115" s="99"/>
      <c r="I115" s="99"/>
    </row>
    <row r="116" spans="1:10" ht="13.5" customHeight="1" thickTop="1">
      <c r="A116" s="100" t="s">
        <v>116</v>
      </c>
      <c r="B116" s="100"/>
      <c r="C116" s="100"/>
      <c r="D116" s="100"/>
      <c r="E116" s="100"/>
      <c r="F116" s="100"/>
      <c r="G116" s="100"/>
      <c r="H116" s="100"/>
      <c r="I116" s="100"/>
    </row>
    <row r="117" spans="1:10" ht="13.5" customHeight="1">
      <c r="A117" s="101"/>
      <c r="B117" s="101"/>
      <c r="C117" s="101"/>
      <c r="D117" s="101"/>
      <c r="E117" s="101"/>
      <c r="F117" s="101"/>
      <c r="G117" s="101"/>
      <c r="H117" s="62"/>
      <c r="I117" s="62"/>
      <c r="J117" s="67" t="s">
        <v>361</v>
      </c>
    </row>
    <row r="118" spans="1:10" ht="13.5" customHeight="1">
      <c r="A118" s="1"/>
      <c r="B118" s="1"/>
      <c r="C118" s="86"/>
      <c r="D118" s="1"/>
      <c r="E118" s="1"/>
      <c r="F118" s="42"/>
      <c r="G118" s="1"/>
      <c r="H118" s="62"/>
      <c r="I118" s="62"/>
    </row>
    <row r="119" spans="1:10" ht="13.5" customHeight="1">
      <c r="A119" s="1"/>
      <c r="B119" s="2" t="s">
        <v>72</v>
      </c>
      <c r="C119" s="2"/>
      <c r="D119" s="1"/>
      <c r="E119" s="1"/>
      <c r="F119" s="42"/>
      <c r="G119" s="1"/>
      <c r="H119" s="62"/>
      <c r="I119" s="62"/>
    </row>
    <row r="120" spans="1:10" ht="13.5" customHeight="1">
      <c r="A120" s="1"/>
      <c r="B120" s="1"/>
      <c r="C120" s="86"/>
      <c r="D120" s="1"/>
      <c r="E120" s="1"/>
      <c r="F120" s="42"/>
      <c r="G120" s="1"/>
      <c r="H120" s="62"/>
      <c r="I120" s="62"/>
    </row>
    <row r="121" spans="1:10" ht="13.5" customHeight="1">
      <c r="A121" s="1"/>
      <c r="B121" s="2" t="s">
        <v>117</v>
      </c>
      <c r="C121" s="2"/>
      <c r="D121" s="1"/>
      <c r="E121" s="1"/>
      <c r="F121" s="42"/>
      <c r="G121" s="1"/>
      <c r="H121" s="62"/>
      <c r="I121" s="62"/>
    </row>
    <row r="122" spans="1:10" ht="13.5" customHeight="1">
      <c r="A122" s="1"/>
      <c r="B122" s="5" t="str">
        <f>"Target Date: October 2010"</f>
        <v>Target Date: October 2010</v>
      </c>
      <c r="C122" s="5"/>
      <c r="D122" s="5"/>
      <c r="E122" s="1"/>
      <c r="F122" s="42"/>
      <c r="G122" s="1"/>
      <c r="H122" s="62"/>
    </row>
    <row r="123" spans="1:10" ht="13.5" customHeight="1">
      <c r="A123" s="1"/>
      <c r="B123" s="1"/>
      <c r="C123" s="86"/>
      <c r="D123" s="1" t="s">
        <v>75</v>
      </c>
      <c r="E123" s="1"/>
      <c r="F123" s="42">
        <v>150</v>
      </c>
      <c r="G123" s="1"/>
      <c r="H123" s="102">
        <v>1400</v>
      </c>
      <c r="I123" s="62"/>
    </row>
    <row r="124" spans="1:10" ht="13.5" customHeight="1">
      <c r="A124" s="1"/>
      <c r="B124" s="1"/>
      <c r="C124" s="86"/>
      <c r="D124" s="1" t="s">
        <v>118</v>
      </c>
      <c r="E124" s="1"/>
      <c r="F124" s="42">
        <v>250</v>
      </c>
      <c r="G124" s="1"/>
      <c r="H124" s="102"/>
      <c r="I124" s="62"/>
    </row>
    <row r="125" spans="1:10" ht="13.5" customHeight="1" thickBot="1">
      <c r="A125" s="1"/>
      <c r="B125" s="1"/>
      <c r="C125" s="86"/>
      <c r="D125" s="1" t="s">
        <v>74</v>
      </c>
      <c r="E125" s="1"/>
      <c r="F125" s="42">
        <v>1000</v>
      </c>
      <c r="G125" s="1"/>
      <c r="H125" s="103"/>
      <c r="I125" s="62"/>
      <c r="J125" s="67" t="s">
        <v>348</v>
      </c>
    </row>
    <row r="126" spans="1:10" ht="13.5" customHeight="1">
      <c r="A126" s="1"/>
      <c r="B126" s="1"/>
      <c r="C126" s="86"/>
      <c r="D126" s="1"/>
      <c r="E126" s="1"/>
      <c r="F126" s="42"/>
      <c r="G126" s="1"/>
      <c r="H126" s="62"/>
      <c r="I126" s="62"/>
    </row>
    <row r="127" spans="1:10" ht="13.5" customHeight="1">
      <c r="A127" s="1"/>
      <c r="B127" s="2" t="s">
        <v>119</v>
      </c>
      <c r="C127" s="2"/>
      <c r="D127" s="1"/>
      <c r="E127" s="1"/>
      <c r="F127" s="42"/>
      <c r="G127" s="1"/>
      <c r="H127" s="62"/>
      <c r="I127" s="62"/>
    </row>
    <row r="128" spans="1:10" ht="13.5" customHeight="1">
      <c r="A128" s="1"/>
      <c r="B128" s="5" t="str">
        <f>"Target Date: 09/2010"</f>
        <v>Target Date: 09/2010</v>
      </c>
      <c r="C128" s="5"/>
      <c r="D128" s="5"/>
      <c r="E128" s="1"/>
      <c r="F128" s="42"/>
      <c r="G128" s="1"/>
      <c r="H128" s="62"/>
    </row>
    <row r="129" spans="1:10" ht="13.5" customHeight="1" thickBot="1">
      <c r="A129" s="1"/>
      <c r="B129" s="1"/>
      <c r="C129" s="86"/>
      <c r="D129" s="1" t="s">
        <v>120</v>
      </c>
      <c r="E129" s="1"/>
      <c r="F129" s="42">
        <v>160</v>
      </c>
      <c r="G129" s="1"/>
      <c r="H129" s="64">
        <v>160</v>
      </c>
      <c r="I129" s="62"/>
      <c r="J129" s="67" t="s">
        <v>349</v>
      </c>
    </row>
    <row r="130" spans="1:10" ht="13.5" customHeight="1">
      <c r="A130" s="1"/>
      <c r="B130" s="1"/>
      <c r="C130" s="86"/>
      <c r="D130" s="1"/>
      <c r="E130" s="1"/>
      <c r="F130" s="42"/>
      <c r="G130" s="1"/>
      <c r="H130" s="62"/>
      <c r="I130" s="62"/>
      <c r="J130" s="67" t="s">
        <v>362</v>
      </c>
    </row>
    <row r="131" spans="1:10" ht="13.5" customHeight="1">
      <c r="A131" s="1"/>
      <c r="B131" s="2" t="s">
        <v>121</v>
      </c>
      <c r="C131" s="2"/>
      <c r="D131" s="1"/>
      <c r="E131" s="1"/>
      <c r="F131" s="42"/>
      <c r="G131" s="1"/>
      <c r="H131" s="62"/>
      <c r="I131" s="62"/>
    </row>
    <row r="132" spans="1:10" ht="13.5" customHeight="1">
      <c r="A132" s="1"/>
      <c r="B132" s="5" t="str">
        <f>"Target Date: Fall 2010 &amp; Spring 2011"</f>
        <v>Target Date: Fall 2010 &amp; Spring 2011</v>
      </c>
      <c r="C132" s="5"/>
      <c r="D132" s="5"/>
      <c r="E132" s="1"/>
      <c r="F132" s="42"/>
      <c r="G132" s="1"/>
      <c r="H132" s="62"/>
    </row>
    <row r="133" spans="1:10" ht="13.5" customHeight="1" thickBot="1">
      <c r="A133" s="1"/>
      <c r="B133" s="1"/>
      <c r="C133" s="86"/>
      <c r="D133" s="1" t="s">
        <v>122</v>
      </c>
      <c r="E133" s="1"/>
      <c r="F133" s="42">
        <v>300</v>
      </c>
      <c r="G133" s="1"/>
      <c r="H133" s="64">
        <v>0</v>
      </c>
      <c r="I133" s="62"/>
      <c r="J133" s="67" t="s">
        <v>350</v>
      </c>
    </row>
    <row r="134" spans="1:10" ht="13.5" customHeight="1">
      <c r="A134" s="1"/>
      <c r="B134" s="1"/>
      <c r="C134" s="86"/>
      <c r="D134" s="1"/>
      <c r="E134" s="1"/>
      <c r="F134" s="42"/>
      <c r="G134" s="1"/>
      <c r="H134" s="62"/>
      <c r="I134" s="62"/>
      <c r="J134" s="67" t="s">
        <v>352</v>
      </c>
    </row>
    <row r="135" spans="1:10" ht="13.5" customHeight="1">
      <c r="A135" s="1"/>
      <c r="B135" s="2" t="s">
        <v>123</v>
      </c>
      <c r="C135" s="2"/>
      <c r="D135" s="1"/>
      <c r="E135" s="1"/>
      <c r="F135" s="42"/>
      <c r="G135" s="1"/>
      <c r="H135" s="62"/>
      <c r="I135" s="62"/>
      <c r="J135" s="67" t="s">
        <v>351</v>
      </c>
    </row>
    <row r="136" spans="1:10" ht="13.5" customHeight="1">
      <c r="A136" s="1"/>
      <c r="B136" s="5" t="str">
        <f>"Target Date: Fall 2010-Spring 2011"</f>
        <v>Target Date: Fall 2010-Spring 2011</v>
      </c>
      <c r="C136" s="5"/>
      <c r="D136" s="5"/>
      <c r="E136" s="1"/>
      <c r="F136" s="42"/>
      <c r="G136" s="1"/>
      <c r="H136" s="62"/>
    </row>
    <row r="137" spans="1:10" ht="13.5" customHeight="1">
      <c r="A137" s="1"/>
      <c r="B137" s="1"/>
      <c r="C137" s="86"/>
      <c r="D137" s="1" t="s">
        <v>124</v>
      </c>
      <c r="E137" s="1"/>
      <c r="F137" s="42">
        <v>60</v>
      </c>
      <c r="G137" s="1"/>
      <c r="H137" s="104">
        <v>0</v>
      </c>
      <c r="I137" s="62"/>
      <c r="J137" s="67" t="s">
        <v>363</v>
      </c>
    </row>
    <row r="138" spans="1:10" ht="13.5" customHeight="1">
      <c r="A138" s="1"/>
      <c r="B138" s="1"/>
      <c r="C138" s="86"/>
      <c r="D138" s="1" t="s">
        <v>125</v>
      </c>
      <c r="E138" s="1"/>
      <c r="F138" s="42">
        <v>160</v>
      </c>
      <c r="G138" s="1"/>
      <c r="H138" s="104"/>
      <c r="I138" s="62"/>
      <c r="J138" s="67" t="s">
        <v>364</v>
      </c>
    </row>
    <row r="139" spans="1:10" ht="13.5" customHeight="1">
      <c r="A139" s="1"/>
      <c r="B139" s="1"/>
      <c r="C139" s="86"/>
      <c r="D139" s="1" t="s">
        <v>126</v>
      </c>
      <c r="E139" s="1"/>
      <c r="F139" s="42">
        <v>500</v>
      </c>
      <c r="G139" s="1"/>
      <c r="H139" s="104"/>
      <c r="I139" s="62"/>
      <c r="J139" s="67" t="s">
        <v>253</v>
      </c>
    </row>
    <row r="140" spans="1:10" ht="13.5" customHeight="1">
      <c r="A140" s="1"/>
      <c r="B140" s="1"/>
      <c r="C140" s="86"/>
      <c r="D140" s="1" t="s">
        <v>127</v>
      </c>
      <c r="E140" s="1"/>
      <c r="F140" s="42">
        <v>500</v>
      </c>
      <c r="G140" s="1"/>
      <c r="H140" s="104"/>
      <c r="I140" s="62"/>
      <c r="J140" s="67" t="s">
        <v>252</v>
      </c>
    </row>
    <row r="141" spans="1:10" ht="13.5" customHeight="1" thickBot="1">
      <c r="A141" s="1"/>
      <c r="B141" s="1"/>
      <c r="C141" s="86"/>
      <c r="D141" s="1" t="s">
        <v>128</v>
      </c>
      <c r="E141" s="1"/>
      <c r="F141" s="42">
        <v>200</v>
      </c>
      <c r="G141" s="1"/>
      <c r="H141" s="105"/>
      <c r="I141" s="62"/>
      <c r="J141" s="67" t="s">
        <v>353</v>
      </c>
    </row>
    <row r="142" spans="1:10" ht="13.5" customHeight="1">
      <c r="A142" s="1"/>
      <c r="B142" s="1"/>
      <c r="C142" s="86"/>
      <c r="D142" s="1"/>
      <c r="E142" s="1"/>
      <c r="F142" s="42"/>
      <c r="G142" s="1"/>
      <c r="H142" s="62"/>
      <c r="I142" s="62"/>
      <c r="J142" s="82" t="s">
        <v>524</v>
      </c>
    </row>
    <row r="143" spans="1:10" ht="13.5" customHeight="1">
      <c r="A143" s="1"/>
      <c r="B143" s="2" t="s">
        <v>129</v>
      </c>
      <c r="C143" s="2"/>
      <c r="D143" s="1"/>
      <c r="E143" s="1"/>
      <c r="F143" s="42"/>
      <c r="G143" s="1"/>
      <c r="H143" s="62"/>
      <c r="I143" s="62"/>
      <c r="J143" s="82" t="s">
        <v>485</v>
      </c>
    </row>
    <row r="144" spans="1:10" ht="13.5" customHeight="1">
      <c r="A144" s="1"/>
      <c r="B144" s="5" t="str">
        <f>"Target Date: Fall 2010-Spring 2011"</f>
        <v>Target Date: Fall 2010-Spring 2011</v>
      </c>
      <c r="C144" s="5"/>
      <c r="D144" s="5"/>
      <c r="E144" s="1"/>
      <c r="F144" s="42"/>
      <c r="G144" s="1"/>
      <c r="H144" s="62"/>
    </row>
    <row r="145" spans="1:10" ht="13.5" customHeight="1">
      <c r="A145" s="1"/>
      <c r="B145" s="1"/>
      <c r="C145" s="86"/>
      <c r="D145" s="1" t="s">
        <v>130</v>
      </c>
      <c r="E145" s="1"/>
      <c r="F145" s="42">
        <v>250</v>
      </c>
      <c r="G145" s="1"/>
      <c r="H145" s="102">
        <v>725</v>
      </c>
      <c r="I145" s="62"/>
    </row>
    <row r="146" spans="1:10" ht="13.5" customHeight="1">
      <c r="A146" s="1"/>
      <c r="B146" s="1"/>
      <c r="C146" s="86"/>
      <c r="D146" s="1" t="s">
        <v>131</v>
      </c>
      <c r="E146" s="1"/>
      <c r="F146" s="42">
        <v>500</v>
      </c>
      <c r="G146" s="1"/>
      <c r="H146" s="102"/>
      <c r="I146" s="62"/>
    </row>
    <row r="147" spans="1:10" ht="13.5" customHeight="1">
      <c r="A147" s="1"/>
      <c r="B147" s="1"/>
      <c r="C147" s="86"/>
      <c r="D147" s="1" t="s">
        <v>132</v>
      </c>
      <c r="E147" s="1"/>
      <c r="F147" s="42">
        <v>25</v>
      </c>
      <c r="G147" s="1"/>
      <c r="H147" s="102"/>
      <c r="I147" s="62"/>
    </row>
    <row r="148" spans="1:10" ht="13.5" customHeight="1" thickBot="1">
      <c r="A148" s="1"/>
      <c r="B148" s="1"/>
      <c r="C148" s="86"/>
      <c r="D148" s="1" t="s">
        <v>133</v>
      </c>
      <c r="E148" s="1"/>
      <c r="F148" s="42">
        <v>100</v>
      </c>
      <c r="G148" s="1"/>
      <c r="H148" s="103"/>
      <c r="I148" s="62"/>
      <c r="J148" s="67" t="s">
        <v>354</v>
      </c>
    </row>
    <row r="149" spans="1:10" ht="13.5" customHeight="1">
      <c r="A149" s="1"/>
      <c r="B149" s="1"/>
      <c r="C149" s="86"/>
      <c r="D149" s="1"/>
      <c r="E149" s="1"/>
      <c r="F149" s="42"/>
      <c r="G149" s="1"/>
      <c r="H149" s="62"/>
      <c r="I149" s="62"/>
    </row>
    <row r="150" spans="1:10" ht="13.5" customHeight="1">
      <c r="A150" s="1"/>
      <c r="B150" s="2" t="s">
        <v>134</v>
      </c>
      <c r="C150" s="2"/>
      <c r="D150" s="1"/>
      <c r="E150" s="1"/>
      <c r="F150" s="42"/>
      <c r="G150" s="1"/>
      <c r="H150" s="62"/>
      <c r="I150" s="62"/>
    </row>
    <row r="151" spans="1:10" ht="13.5" customHeight="1">
      <c r="A151" s="1"/>
      <c r="B151" s="5" t="str">
        <f>"Target Date: April 2011"</f>
        <v>Target Date: April 2011</v>
      </c>
      <c r="C151" s="5"/>
      <c r="D151" s="5"/>
      <c r="E151" s="1"/>
      <c r="F151" s="42"/>
      <c r="G151" s="1"/>
      <c r="H151" s="62"/>
    </row>
    <row r="152" spans="1:10" ht="13.5" customHeight="1">
      <c r="A152" s="1"/>
      <c r="B152" s="1"/>
      <c r="C152" s="86"/>
      <c r="D152" s="1" t="s">
        <v>135</v>
      </c>
      <c r="E152" s="1"/>
      <c r="F152" s="42">
        <v>80</v>
      </c>
      <c r="G152" s="1"/>
      <c r="H152" s="102">
        <v>220</v>
      </c>
      <c r="I152" s="62"/>
      <c r="J152" s="67" t="s">
        <v>421</v>
      </c>
    </row>
    <row r="153" spans="1:10" ht="13.5" customHeight="1">
      <c r="A153" s="1"/>
      <c r="B153" s="1"/>
      <c r="C153" s="86"/>
      <c r="D153" s="1" t="s">
        <v>136</v>
      </c>
      <c r="E153" s="1"/>
      <c r="F153" s="42">
        <v>40</v>
      </c>
      <c r="G153" s="1"/>
      <c r="H153" s="102"/>
      <c r="I153" s="62"/>
    </row>
    <row r="154" spans="1:10" ht="13.5" customHeight="1" thickBot="1">
      <c r="A154" s="1"/>
      <c r="B154" s="1"/>
      <c r="C154" s="86"/>
      <c r="D154" s="1" t="s">
        <v>36</v>
      </c>
      <c r="E154" s="1"/>
      <c r="F154" s="42">
        <v>100</v>
      </c>
      <c r="G154" s="1"/>
      <c r="H154" s="103"/>
      <c r="I154" s="62"/>
      <c r="J154" s="67" t="s">
        <v>422</v>
      </c>
    </row>
    <row r="155" spans="1:10" ht="13.5" customHeight="1">
      <c r="A155" s="1"/>
      <c r="B155" s="1"/>
      <c r="C155" s="86"/>
      <c r="D155" s="1"/>
      <c r="E155" s="1"/>
      <c r="F155" s="42"/>
      <c r="G155" s="1"/>
      <c r="H155" s="62"/>
      <c r="I155" s="62"/>
    </row>
    <row r="156" spans="1:10" ht="13.5" customHeight="1">
      <c r="A156" s="1"/>
      <c r="B156" s="2" t="s">
        <v>37</v>
      </c>
      <c r="C156" s="2"/>
      <c r="D156" s="1"/>
      <c r="E156" s="1"/>
      <c r="F156" s="42"/>
      <c r="G156" s="1"/>
      <c r="H156" s="62"/>
      <c r="I156" s="62"/>
    </row>
    <row r="157" spans="1:10" ht="13.5" customHeight="1">
      <c r="A157" s="1"/>
      <c r="B157" s="5" t="str">
        <f>"Target Date: year round"</f>
        <v>Target Date: year round</v>
      </c>
      <c r="C157" s="5"/>
      <c r="D157" s="5"/>
      <c r="E157" s="1"/>
      <c r="F157" s="42"/>
      <c r="G157" s="1"/>
      <c r="H157" s="62"/>
    </row>
    <row r="158" spans="1:10" ht="13.5" customHeight="1">
      <c r="A158" s="1"/>
      <c r="B158" s="1"/>
      <c r="C158" s="86"/>
      <c r="D158" s="1" t="s">
        <v>38</v>
      </c>
      <c r="E158" s="1"/>
      <c r="F158" s="42">
        <v>900</v>
      </c>
      <c r="G158" s="1"/>
      <c r="H158" s="102">
        <v>1200</v>
      </c>
      <c r="I158" s="62"/>
      <c r="J158" s="67" t="s">
        <v>423</v>
      </c>
    </row>
    <row r="159" spans="1:10" ht="13.5" customHeight="1">
      <c r="A159" s="1"/>
      <c r="B159" s="1"/>
      <c r="C159" s="86"/>
      <c r="D159" s="1" t="s">
        <v>136</v>
      </c>
      <c r="E159" s="1"/>
      <c r="F159" s="42">
        <v>250</v>
      </c>
      <c r="G159" s="1"/>
      <c r="H159" s="102"/>
      <c r="I159" s="62"/>
      <c r="J159" s="67" t="s">
        <v>424</v>
      </c>
    </row>
    <row r="160" spans="1:10" ht="13.5" customHeight="1" thickBot="1">
      <c r="A160" s="1"/>
      <c r="B160" s="1"/>
      <c r="C160" s="86"/>
      <c r="D160" s="1" t="s">
        <v>39</v>
      </c>
      <c r="E160" s="1"/>
      <c r="F160" s="42">
        <v>50</v>
      </c>
      <c r="G160" s="1"/>
      <c r="H160" s="103"/>
      <c r="I160" s="62"/>
      <c r="J160" s="67" t="s">
        <v>254</v>
      </c>
    </row>
    <row r="161" spans="1:10" ht="13.5" customHeight="1">
      <c r="A161" s="1"/>
      <c r="B161" s="1"/>
      <c r="C161" s="86"/>
      <c r="D161" s="1"/>
      <c r="E161" s="1"/>
      <c r="F161" s="42"/>
      <c r="G161" s="1"/>
      <c r="H161" s="62"/>
      <c r="I161" s="62"/>
    </row>
    <row r="162" spans="1:10" ht="13.5" customHeight="1">
      <c r="A162" s="1"/>
      <c r="B162" s="2" t="s">
        <v>40</v>
      </c>
      <c r="C162" s="2"/>
      <c r="D162" s="1"/>
      <c r="E162" s="1"/>
      <c r="F162" s="42"/>
      <c r="G162" s="1"/>
      <c r="H162" s="62"/>
      <c r="I162" s="62"/>
    </row>
    <row r="163" spans="1:10" ht="13.5" customHeight="1">
      <c r="A163" s="1"/>
      <c r="B163" s="5" t="str">
        <f>"Target Date: September 2010-February 2011"</f>
        <v>Target Date: September 2010-February 2011</v>
      </c>
      <c r="C163" s="5"/>
      <c r="D163" s="5"/>
      <c r="E163" s="1"/>
      <c r="F163" s="42"/>
      <c r="G163" s="1"/>
      <c r="H163" s="62"/>
    </row>
    <row r="164" spans="1:10" ht="13.5" customHeight="1">
      <c r="A164" s="1"/>
      <c r="B164" s="1"/>
      <c r="C164" s="86"/>
      <c r="D164" s="1" t="s">
        <v>38</v>
      </c>
      <c r="E164" s="1"/>
      <c r="F164" s="42">
        <v>250</v>
      </c>
      <c r="G164" s="1"/>
      <c r="H164" s="102">
        <v>750</v>
      </c>
      <c r="I164" s="62"/>
    </row>
    <row r="165" spans="1:10" ht="13.5" customHeight="1">
      <c r="A165" s="1"/>
      <c r="B165" s="1"/>
      <c r="C165" s="86"/>
      <c r="D165" s="1" t="s">
        <v>41</v>
      </c>
      <c r="E165" s="1"/>
      <c r="F165" s="42">
        <v>650</v>
      </c>
      <c r="G165" s="1"/>
      <c r="H165" s="102"/>
      <c r="I165" s="62"/>
    </row>
    <row r="166" spans="1:10" ht="13.5" customHeight="1" thickBot="1">
      <c r="A166" s="1"/>
      <c r="B166" s="1"/>
      <c r="C166" s="86"/>
      <c r="D166" s="1" t="s">
        <v>39</v>
      </c>
      <c r="E166" s="1"/>
      <c r="F166" s="42">
        <v>100</v>
      </c>
      <c r="G166" s="1"/>
      <c r="H166" s="103"/>
      <c r="I166" s="62"/>
      <c r="J166" s="67" t="s">
        <v>425</v>
      </c>
    </row>
    <row r="167" spans="1:10" ht="13.5" customHeight="1">
      <c r="A167" s="1"/>
      <c r="B167" s="1"/>
      <c r="C167" s="86"/>
      <c r="D167" s="1"/>
      <c r="E167" s="1"/>
      <c r="F167" s="42"/>
      <c r="G167" s="1"/>
      <c r="H167" s="62"/>
      <c r="I167" s="62"/>
    </row>
    <row r="168" spans="1:10" ht="13.5" customHeight="1">
      <c r="A168" s="1"/>
      <c r="B168" s="2" t="s">
        <v>42</v>
      </c>
      <c r="C168" s="2"/>
      <c r="D168" s="1"/>
      <c r="E168" s="1"/>
      <c r="F168" s="42"/>
      <c r="G168" s="1"/>
      <c r="H168" s="62"/>
      <c r="I168" s="62"/>
    </row>
    <row r="169" spans="1:10" ht="13.5" customHeight="1">
      <c r="A169" s="1"/>
      <c r="B169" s="5" t="str">
        <f>"Target Date: April 2011"</f>
        <v>Target Date: April 2011</v>
      </c>
      <c r="C169" s="5"/>
      <c r="D169" s="5"/>
      <c r="E169" s="1"/>
      <c r="F169" s="42"/>
      <c r="G169" s="1"/>
      <c r="H169" s="62"/>
    </row>
    <row r="170" spans="1:10" ht="13.5" customHeight="1">
      <c r="A170" s="1"/>
      <c r="B170" s="1"/>
      <c r="C170" s="86"/>
      <c r="D170" s="1" t="s">
        <v>43</v>
      </c>
      <c r="E170" s="1"/>
      <c r="F170" s="42">
        <v>125</v>
      </c>
      <c r="G170" s="1"/>
      <c r="H170" s="102">
        <v>0</v>
      </c>
      <c r="I170" s="62"/>
    </row>
    <row r="171" spans="1:10" ht="13.5" customHeight="1" thickBot="1">
      <c r="A171" s="1"/>
      <c r="B171" s="1"/>
      <c r="C171" s="86"/>
      <c r="D171" s="1" t="s">
        <v>44</v>
      </c>
      <c r="E171" s="1"/>
      <c r="F171" s="42">
        <v>400</v>
      </c>
      <c r="G171" s="1"/>
      <c r="H171" s="103"/>
      <c r="I171" s="62"/>
      <c r="J171" s="67" t="s">
        <v>365</v>
      </c>
    </row>
    <row r="172" spans="1:10" ht="13.5" customHeight="1">
      <c r="A172" s="1"/>
      <c r="B172" s="1"/>
      <c r="C172" s="86"/>
      <c r="D172" s="1"/>
      <c r="E172" s="1"/>
      <c r="F172" s="42"/>
      <c r="G172" s="1"/>
      <c r="H172" s="62"/>
      <c r="I172" s="62"/>
      <c r="J172" s="67" t="s">
        <v>366</v>
      </c>
    </row>
    <row r="173" spans="1:10" ht="13.5" customHeight="1">
      <c r="A173" s="1"/>
      <c r="B173" s="2" t="s">
        <v>45</v>
      </c>
      <c r="C173" s="2"/>
      <c r="D173" s="1"/>
      <c r="E173" s="1"/>
      <c r="F173" s="42"/>
      <c r="G173" s="1"/>
      <c r="H173" s="62"/>
      <c r="I173" s="62"/>
    </row>
    <row r="174" spans="1:10" ht="13.5" customHeight="1">
      <c r="A174" s="1"/>
      <c r="B174" s="5" t="str">
        <f>"Target Date: Fall 2010-Spring 2011"</f>
        <v>Target Date: Fall 2010-Spring 2011</v>
      </c>
      <c r="C174" s="5"/>
      <c r="D174" s="5"/>
      <c r="E174" s="1"/>
      <c r="F174" s="42"/>
      <c r="G174" s="1"/>
      <c r="H174" s="62"/>
    </row>
    <row r="175" spans="1:10" ht="13.5" customHeight="1" thickBot="1">
      <c r="A175" s="1"/>
      <c r="B175" s="1"/>
      <c r="C175" s="86"/>
      <c r="D175" s="1" t="s">
        <v>38</v>
      </c>
      <c r="E175" s="1"/>
      <c r="F175" s="42">
        <v>100</v>
      </c>
      <c r="G175" s="1"/>
      <c r="H175" s="64">
        <v>0</v>
      </c>
      <c r="I175" s="62"/>
      <c r="J175" s="67" t="s">
        <v>368</v>
      </c>
    </row>
    <row r="176" spans="1:10" ht="13.5" customHeight="1">
      <c r="A176" s="1"/>
      <c r="B176" s="1"/>
      <c r="C176" s="86"/>
      <c r="D176" s="1"/>
      <c r="E176" s="1"/>
      <c r="F176" s="42"/>
      <c r="G176" s="1"/>
      <c r="H176" s="62"/>
      <c r="I176" s="62"/>
      <c r="J176" s="67" t="s">
        <v>367</v>
      </c>
    </row>
    <row r="177" spans="1:10" ht="13.5" customHeight="1">
      <c r="A177" s="1"/>
      <c r="B177" s="2" t="s">
        <v>46</v>
      </c>
      <c r="C177" s="2"/>
      <c r="D177" s="1"/>
      <c r="E177" s="1"/>
      <c r="F177" s="42"/>
      <c r="G177" s="1"/>
      <c r="H177" s="62"/>
      <c r="I177" s="62"/>
    </row>
    <row r="178" spans="1:10" ht="13.5" customHeight="1">
      <c r="A178" s="1"/>
      <c r="B178" s="5" t="str">
        <f>"Target Date: October 2010"</f>
        <v>Target Date: October 2010</v>
      </c>
      <c r="C178" s="5"/>
      <c r="D178" s="5"/>
      <c r="E178" s="1"/>
      <c r="F178" s="42"/>
      <c r="G178" s="1"/>
      <c r="H178" s="62"/>
    </row>
    <row r="179" spans="1:10" ht="13.5" customHeight="1">
      <c r="A179" s="1"/>
      <c r="B179" s="1"/>
      <c r="C179" s="86"/>
      <c r="D179" s="1" t="s">
        <v>47</v>
      </c>
      <c r="E179" s="1"/>
      <c r="F179" s="42">
        <v>535</v>
      </c>
      <c r="G179" s="1"/>
      <c r="H179" s="104">
        <v>570</v>
      </c>
      <c r="I179" s="62"/>
    </row>
    <row r="180" spans="1:10" ht="13.5" customHeight="1">
      <c r="A180" s="1"/>
      <c r="B180" s="1"/>
      <c r="C180" s="86"/>
      <c r="D180" s="1" t="s">
        <v>48</v>
      </c>
      <c r="E180" s="1"/>
      <c r="F180" s="42">
        <v>300</v>
      </c>
      <c r="G180" s="1"/>
      <c r="H180" s="104"/>
      <c r="I180" s="62"/>
      <c r="J180" s="67" t="s">
        <v>484</v>
      </c>
    </row>
    <row r="181" spans="1:10" ht="13.5" customHeight="1" thickBot="1">
      <c r="A181" s="1"/>
      <c r="B181" s="1"/>
      <c r="C181" s="86"/>
      <c r="D181" s="1" t="s">
        <v>49</v>
      </c>
      <c r="E181" s="1"/>
      <c r="F181" s="42">
        <v>50</v>
      </c>
      <c r="G181" s="1"/>
      <c r="H181" s="105"/>
      <c r="I181" s="62"/>
      <c r="J181" s="67" t="s">
        <v>369</v>
      </c>
    </row>
    <row r="182" spans="1:10" ht="13.5" customHeight="1">
      <c r="A182" s="1"/>
      <c r="B182" s="1"/>
      <c r="C182" s="86"/>
      <c r="D182" s="1"/>
      <c r="E182" s="1"/>
      <c r="F182" s="42"/>
      <c r="G182" s="1"/>
      <c r="H182" s="62"/>
      <c r="I182" s="62"/>
      <c r="J182" s="82" t="s">
        <v>487</v>
      </c>
    </row>
    <row r="183" spans="1:10" ht="13.5" customHeight="1">
      <c r="A183" s="1"/>
      <c r="B183" s="2" t="s">
        <v>50</v>
      </c>
      <c r="C183" s="2"/>
      <c r="D183" s="1"/>
      <c r="E183" s="1"/>
      <c r="F183" s="42"/>
      <c r="G183" s="1"/>
      <c r="H183" s="62"/>
      <c r="I183" s="62"/>
      <c r="J183" s="82" t="s">
        <v>486</v>
      </c>
    </row>
    <row r="184" spans="1:10" ht="13.5" customHeight="1">
      <c r="A184" s="1"/>
      <c r="B184" s="5" t="str">
        <f>"Target Date: Fall 2010"</f>
        <v>Target Date: Fall 2010</v>
      </c>
      <c r="C184" s="5"/>
      <c r="D184" s="5"/>
      <c r="E184" s="1"/>
      <c r="F184" s="42"/>
      <c r="G184" s="1"/>
      <c r="H184" s="62"/>
    </row>
    <row r="185" spans="1:10" ht="13.5" customHeight="1">
      <c r="A185" s="1"/>
      <c r="B185" s="1"/>
      <c r="C185" s="86"/>
      <c r="D185" s="1" t="s">
        <v>51</v>
      </c>
      <c r="E185" s="1"/>
      <c r="F185" s="42">
        <v>200</v>
      </c>
      <c r="G185" s="1"/>
      <c r="H185" s="102">
        <v>100</v>
      </c>
      <c r="I185" s="62"/>
    </row>
    <row r="186" spans="1:10" ht="13.5" customHeight="1" thickBot="1">
      <c r="A186" s="1"/>
      <c r="B186" s="1"/>
      <c r="C186" s="86"/>
      <c r="D186" s="1" t="s">
        <v>52</v>
      </c>
      <c r="E186" s="1"/>
      <c r="F186" s="42">
        <v>100</v>
      </c>
      <c r="G186" s="1"/>
      <c r="H186" s="103"/>
      <c r="I186" s="62"/>
      <c r="J186" s="67" t="s">
        <v>370</v>
      </c>
    </row>
    <row r="187" spans="1:10" ht="13.5" customHeight="1">
      <c r="A187" s="1"/>
      <c r="B187" s="1"/>
      <c r="C187" s="86"/>
      <c r="D187" s="1"/>
      <c r="E187" s="1"/>
      <c r="F187" s="42"/>
      <c r="G187" s="1"/>
      <c r="H187" s="62"/>
      <c r="I187" s="62"/>
    </row>
    <row r="188" spans="1:10" ht="13.5" customHeight="1">
      <c r="A188" s="1"/>
      <c r="B188" s="2" t="s">
        <v>53</v>
      </c>
      <c r="C188" s="2"/>
      <c r="D188" s="1"/>
      <c r="E188" s="1"/>
      <c r="F188" s="42"/>
      <c r="G188" s="1"/>
      <c r="H188" s="62"/>
      <c r="I188" s="62"/>
    </row>
    <row r="189" spans="1:10" ht="13.5" customHeight="1">
      <c r="A189" s="1"/>
      <c r="B189" s="5" t="str">
        <f>"Target Date: Winter 2010"</f>
        <v>Target Date: Winter 2010</v>
      </c>
      <c r="C189" s="5"/>
      <c r="D189" s="5"/>
      <c r="E189" s="1"/>
      <c r="F189" s="42"/>
      <c r="G189" s="1"/>
      <c r="H189" s="62"/>
    </row>
    <row r="190" spans="1:10" ht="13.5" customHeight="1">
      <c r="A190" s="1"/>
      <c r="B190" s="1"/>
      <c r="C190" s="86"/>
      <c r="D190" s="1" t="s">
        <v>155</v>
      </c>
      <c r="E190" s="1"/>
      <c r="F190" s="42">
        <v>200</v>
      </c>
      <c r="G190" s="1"/>
      <c r="H190" s="102">
        <v>50</v>
      </c>
      <c r="I190" s="62"/>
    </row>
    <row r="191" spans="1:10" ht="13.5" customHeight="1">
      <c r="A191" s="1"/>
      <c r="B191" s="1"/>
      <c r="C191" s="86"/>
      <c r="D191" s="1" t="s">
        <v>156</v>
      </c>
      <c r="E191" s="1"/>
      <c r="F191" s="42">
        <v>50</v>
      </c>
      <c r="G191" s="1"/>
      <c r="H191" s="102"/>
      <c r="I191" s="62"/>
    </row>
    <row r="192" spans="1:10" ht="13.5" customHeight="1" thickBot="1">
      <c r="A192" s="1"/>
      <c r="B192" s="1"/>
      <c r="C192" s="86"/>
      <c r="D192" s="1" t="s">
        <v>136</v>
      </c>
      <c r="E192" s="1"/>
      <c r="F192" s="42">
        <v>50</v>
      </c>
      <c r="G192" s="1"/>
      <c r="H192" s="103"/>
      <c r="I192" s="62"/>
      <c r="J192" s="67" t="s">
        <v>433</v>
      </c>
    </row>
    <row r="193" spans="1:10" ht="13.5" customHeight="1">
      <c r="A193" s="1"/>
      <c r="B193" s="1"/>
      <c r="C193" s="86"/>
      <c r="D193" s="1"/>
      <c r="E193" s="1"/>
      <c r="F193" s="42"/>
      <c r="G193" s="1"/>
      <c r="H193" s="62"/>
      <c r="I193" s="62"/>
      <c r="J193" s="67" t="s">
        <v>434</v>
      </c>
    </row>
    <row r="194" spans="1:10" s="60" customFormat="1" ht="13.5" customHeight="1">
      <c r="A194" s="57"/>
      <c r="B194" s="58" t="s">
        <v>157</v>
      </c>
      <c r="C194" s="58"/>
      <c r="D194" s="57"/>
      <c r="E194" s="57"/>
      <c r="F194" s="59"/>
      <c r="G194" s="57"/>
      <c r="H194" s="63"/>
      <c r="I194" s="63"/>
      <c r="J194" s="68" t="s">
        <v>435</v>
      </c>
    </row>
    <row r="195" spans="1:10" ht="13.5" customHeight="1">
      <c r="A195" s="1"/>
      <c r="B195" s="5" t="str">
        <f>"Target Date: April 2011"</f>
        <v>Target Date: April 2011</v>
      </c>
      <c r="C195" s="5"/>
      <c r="D195" s="5"/>
      <c r="E195" s="1"/>
      <c r="F195" s="42"/>
      <c r="G195" s="1"/>
      <c r="H195" s="62"/>
    </row>
    <row r="196" spans="1:10" ht="13.5" customHeight="1">
      <c r="A196" s="1"/>
      <c r="B196" s="1"/>
      <c r="C196" s="86"/>
      <c r="D196" s="1" t="s">
        <v>158</v>
      </c>
      <c r="E196" s="1"/>
      <c r="F196" s="42">
        <v>50</v>
      </c>
      <c r="G196" s="1"/>
      <c r="H196" s="104">
        <v>1500</v>
      </c>
      <c r="I196" s="62"/>
    </row>
    <row r="197" spans="1:10" ht="13.5" customHeight="1">
      <c r="A197" s="1"/>
      <c r="B197" s="1"/>
      <c r="C197" s="86"/>
      <c r="D197" s="1" t="s">
        <v>159</v>
      </c>
      <c r="E197" s="1"/>
      <c r="F197" s="42">
        <v>300</v>
      </c>
      <c r="G197" s="1"/>
      <c r="H197" s="104"/>
      <c r="I197" s="62"/>
      <c r="J197" s="82" t="s">
        <v>503</v>
      </c>
    </row>
    <row r="198" spans="1:10" ht="13.5" customHeight="1" thickBot="1">
      <c r="A198" s="1"/>
      <c r="B198" s="1"/>
      <c r="C198" s="86"/>
      <c r="D198" s="1" t="s">
        <v>76</v>
      </c>
      <c r="E198" s="1"/>
      <c r="F198" s="42">
        <v>150</v>
      </c>
      <c r="G198" s="1"/>
      <c r="H198" s="105"/>
      <c r="I198" s="62"/>
      <c r="J198" s="67" t="s">
        <v>436</v>
      </c>
    </row>
    <row r="199" spans="1:10" ht="13.5" customHeight="1">
      <c r="A199" s="1"/>
      <c r="B199" s="1"/>
      <c r="C199" s="86"/>
      <c r="D199" s="1"/>
      <c r="E199" s="1"/>
      <c r="F199" s="42"/>
      <c r="G199" s="1"/>
      <c r="H199" s="62"/>
      <c r="I199" s="62"/>
    </row>
    <row r="200" spans="1:10" ht="13.5" customHeight="1" thickBot="1">
      <c r="A200" s="1"/>
      <c r="B200" s="1"/>
      <c r="C200" s="86"/>
      <c r="D200" s="1" t="s">
        <v>77</v>
      </c>
      <c r="E200" s="1"/>
      <c r="F200" s="42"/>
      <c r="G200" s="1">
        <f>SUM(F117:F201)</f>
        <v>9185</v>
      </c>
      <c r="H200" s="62"/>
      <c r="I200" s="64">
        <f>SUM(H123:H198)</f>
        <v>6675</v>
      </c>
    </row>
    <row r="201" spans="1:10" ht="13.5" customHeight="1">
      <c r="A201" s="1"/>
      <c r="B201" s="1"/>
      <c r="C201" s="86"/>
      <c r="D201" s="1"/>
      <c r="E201" s="1"/>
      <c r="F201" s="42"/>
      <c r="G201" s="1"/>
      <c r="H201" s="62"/>
      <c r="I201" s="62"/>
      <c r="J201" s="67" t="s">
        <v>437</v>
      </c>
    </row>
    <row r="202" spans="1:10" ht="13.5" customHeight="1">
      <c r="A202" s="1"/>
      <c r="B202" s="1"/>
      <c r="C202" s="86"/>
      <c r="D202" s="1"/>
      <c r="E202" s="1"/>
      <c r="F202" s="42"/>
      <c r="G202" s="1"/>
      <c r="H202" s="62"/>
      <c r="I202" s="62"/>
    </row>
    <row r="203" spans="1:10" ht="13.5" customHeight="1">
      <c r="A203" s="1"/>
      <c r="B203" s="1"/>
      <c r="C203" s="86"/>
      <c r="D203" s="1"/>
      <c r="E203" s="1"/>
      <c r="F203" s="42"/>
      <c r="G203" s="1"/>
      <c r="H203" s="62"/>
      <c r="I203" s="62"/>
    </row>
    <row r="204" spans="1:10" ht="13.5" customHeight="1">
      <c r="A204" s="1"/>
      <c r="B204" s="1"/>
      <c r="C204" s="86"/>
      <c r="D204" s="1"/>
      <c r="E204" s="1"/>
      <c r="F204" s="42"/>
      <c r="G204" s="1"/>
      <c r="H204" s="62"/>
      <c r="I204" s="62"/>
    </row>
    <row r="205" spans="1:10" ht="13.5" customHeight="1" thickBot="1">
      <c r="A205" s="99" t="s">
        <v>177</v>
      </c>
      <c r="B205" s="99"/>
      <c r="C205" s="99"/>
      <c r="D205" s="99"/>
      <c r="E205" s="99"/>
      <c r="F205" s="99"/>
      <c r="G205" s="99"/>
      <c r="H205" s="99"/>
      <c r="I205" s="99"/>
    </row>
    <row r="206" spans="1:10" ht="13.5" customHeight="1" thickTop="1">
      <c r="A206" s="100" t="s">
        <v>178</v>
      </c>
      <c r="B206" s="100"/>
      <c r="C206" s="100"/>
      <c r="D206" s="100"/>
      <c r="E206" s="100"/>
      <c r="F206" s="100"/>
      <c r="G206" s="100"/>
      <c r="H206" s="100"/>
      <c r="I206" s="100"/>
    </row>
    <row r="207" spans="1:10" ht="13.5" customHeight="1">
      <c r="A207" s="101"/>
      <c r="B207" s="101"/>
      <c r="C207" s="101"/>
      <c r="D207" s="101"/>
      <c r="E207" s="101"/>
      <c r="F207" s="101"/>
      <c r="G207" s="101"/>
      <c r="H207" s="62"/>
      <c r="I207" s="62"/>
    </row>
    <row r="208" spans="1:10" ht="13.5" customHeight="1">
      <c r="A208" s="1"/>
      <c r="B208" s="1"/>
      <c r="C208" s="86"/>
      <c r="D208" s="1"/>
      <c r="E208" s="1"/>
      <c r="F208" s="42"/>
      <c r="G208" s="1"/>
      <c r="H208" s="62"/>
      <c r="J208" s="67" t="s">
        <v>255</v>
      </c>
    </row>
    <row r="209" spans="1:10" ht="13.5" customHeight="1">
      <c r="A209" s="1"/>
      <c r="B209" s="2" t="s">
        <v>72</v>
      </c>
      <c r="C209" s="2"/>
      <c r="D209" s="1"/>
      <c r="E209" s="1"/>
      <c r="F209" s="42"/>
      <c r="G209" s="1"/>
      <c r="H209" s="62"/>
      <c r="I209" s="62"/>
    </row>
    <row r="210" spans="1:10" ht="13.5" customHeight="1">
      <c r="A210" s="1"/>
      <c r="B210" s="1"/>
      <c r="C210" s="86"/>
      <c r="D210" s="1"/>
      <c r="E210" s="1"/>
      <c r="F210" s="42"/>
      <c r="G210" s="1"/>
      <c r="H210" s="62"/>
      <c r="I210" s="62"/>
    </row>
    <row r="211" spans="1:10" ht="13.5" customHeight="1">
      <c r="A211" s="1"/>
      <c r="B211" s="2" t="s">
        <v>179</v>
      </c>
      <c r="C211" s="2"/>
      <c r="D211" s="1"/>
      <c r="E211" s="1"/>
      <c r="F211" s="42"/>
      <c r="G211" s="1"/>
      <c r="H211" s="62"/>
      <c r="I211" s="62"/>
    </row>
    <row r="212" spans="1:10" ht="13.5" customHeight="1">
      <c r="A212" s="1"/>
      <c r="B212" s="5" t="str">
        <f>"Target Date: September 2010"</f>
        <v>Target Date: September 2010</v>
      </c>
      <c r="C212" s="5"/>
      <c r="D212" s="5"/>
      <c r="E212" s="1"/>
      <c r="F212" s="42"/>
      <c r="G212" s="1"/>
      <c r="H212" s="62"/>
    </row>
    <row r="213" spans="1:10" ht="13.5" customHeight="1" thickBot="1">
      <c r="A213" s="1"/>
      <c r="B213" s="1"/>
      <c r="C213" s="86"/>
      <c r="D213" s="1" t="s">
        <v>164</v>
      </c>
      <c r="E213" s="1"/>
      <c r="F213" s="42">
        <v>10</v>
      </c>
      <c r="G213" s="1"/>
      <c r="H213" s="64">
        <v>10</v>
      </c>
      <c r="I213" s="62"/>
      <c r="J213" s="67" t="s">
        <v>438</v>
      </c>
    </row>
    <row r="214" spans="1:10" ht="13.5" customHeight="1" thickBot="1">
      <c r="A214" s="1"/>
      <c r="B214" s="1"/>
      <c r="C214" s="86"/>
      <c r="D214" s="1" t="s">
        <v>89</v>
      </c>
      <c r="E214" s="1"/>
      <c r="F214" s="42">
        <v>300</v>
      </c>
      <c r="G214" s="1"/>
      <c r="H214" s="64">
        <v>0</v>
      </c>
      <c r="I214" s="62"/>
      <c r="J214" s="67" t="s">
        <v>439</v>
      </c>
    </row>
    <row r="215" spans="1:10" ht="13.5" customHeight="1">
      <c r="A215" s="1"/>
      <c r="B215" s="1"/>
      <c r="C215" s="86"/>
      <c r="D215" s="1"/>
      <c r="E215" s="1"/>
      <c r="F215" s="42"/>
      <c r="G215" s="1"/>
      <c r="H215" s="62"/>
      <c r="I215" s="62"/>
    </row>
    <row r="216" spans="1:10" ht="13.5" customHeight="1">
      <c r="A216" s="1"/>
      <c r="B216" s="2" t="s">
        <v>15</v>
      </c>
      <c r="C216" s="2"/>
      <c r="D216" s="1"/>
      <c r="E216" s="1"/>
      <c r="F216" s="42"/>
      <c r="G216" s="1"/>
      <c r="H216" s="62"/>
      <c r="I216" s="62"/>
    </row>
    <row r="217" spans="1:10" ht="13.5" customHeight="1">
      <c r="A217" s="1"/>
      <c r="B217" s="5" t="str">
        <f>"Target Date: October 31, 2010"</f>
        <v>Target Date: October 31, 2010</v>
      </c>
      <c r="C217" s="5"/>
      <c r="D217" s="5"/>
      <c r="E217" s="1"/>
      <c r="F217" s="42"/>
      <c r="G217" s="1"/>
      <c r="H217" s="62"/>
    </row>
    <row r="218" spans="1:10" ht="13.5" customHeight="1">
      <c r="A218" s="1"/>
      <c r="B218" s="1"/>
      <c r="C218" s="86"/>
      <c r="D218" s="1" t="s">
        <v>164</v>
      </c>
      <c r="E218" s="1"/>
      <c r="F218" s="42">
        <v>10</v>
      </c>
      <c r="G218" s="1"/>
      <c r="H218" s="102">
        <v>500</v>
      </c>
      <c r="I218" s="62"/>
    </row>
    <row r="219" spans="1:10" ht="13.5" customHeight="1">
      <c r="A219" s="1"/>
      <c r="B219" s="1"/>
      <c r="C219" s="86"/>
      <c r="D219" s="1" t="s">
        <v>91</v>
      </c>
      <c r="E219" s="1"/>
      <c r="F219" s="42">
        <v>600</v>
      </c>
      <c r="G219" s="1"/>
      <c r="H219" s="102"/>
      <c r="I219" s="62"/>
    </row>
    <row r="220" spans="1:10" ht="13.5" customHeight="1" thickBot="1">
      <c r="A220" s="1"/>
      <c r="B220" s="1"/>
      <c r="C220" s="86"/>
      <c r="D220" s="1" t="s">
        <v>93</v>
      </c>
      <c r="E220" s="1"/>
      <c r="F220" s="42">
        <v>166.4</v>
      </c>
      <c r="G220" s="1"/>
      <c r="H220" s="103"/>
      <c r="I220" s="62"/>
      <c r="J220" s="67" t="s">
        <v>256</v>
      </c>
    </row>
    <row r="221" spans="1:10" ht="13.5" customHeight="1">
      <c r="A221" s="1"/>
      <c r="B221" s="1"/>
      <c r="C221" s="86"/>
      <c r="D221" s="1"/>
      <c r="E221" s="1"/>
      <c r="F221" s="42"/>
      <c r="G221" s="1"/>
      <c r="H221" s="62"/>
      <c r="I221" s="62"/>
      <c r="J221" s="67" t="s">
        <v>440</v>
      </c>
    </row>
    <row r="222" spans="1:10" ht="13.5" customHeight="1">
      <c r="A222" s="1"/>
      <c r="B222" s="2" t="s">
        <v>16</v>
      </c>
      <c r="C222" s="2"/>
      <c r="D222" s="1"/>
      <c r="E222" s="1"/>
      <c r="F222" s="42"/>
      <c r="G222" s="1"/>
      <c r="H222" s="62"/>
      <c r="I222" s="62"/>
    </row>
    <row r="223" spans="1:10" ht="13.5" customHeight="1">
      <c r="A223" s="1"/>
      <c r="B223" s="5" t="str">
        <f>"Target Date: October 2010"</f>
        <v>Target Date: October 2010</v>
      </c>
      <c r="C223" s="5"/>
      <c r="D223" s="5"/>
      <c r="E223" s="1"/>
      <c r="F223" s="42"/>
      <c r="G223" s="1"/>
      <c r="H223" s="62"/>
    </row>
    <row r="224" spans="1:10" ht="13.5" customHeight="1" thickBot="1">
      <c r="A224" s="1"/>
      <c r="B224" s="1"/>
      <c r="C224" s="86"/>
      <c r="D224" s="1" t="s">
        <v>75</v>
      </c>
      <c r="E224" s="1"/>
      <c r="F224" s="42">
        <v>675</v>
      </c>
      <c r="G224" s="1"/>
      <c r="H224" s="64">
        <v>675</v>
      </c>
      <c r="I224" s="62"/>
    </row>
    <row r="225" spans="1:10" ht="13.5" customHeight="1" thickBot="1">
      <c r="A225" s="1"/>
      <c r="B225" s="1"/>
      <c r="C225" s="86"/>
      <c r="D225" s="1" t="s">
        <v>17</v>
      </c>
      <c r="E225" s="1"/>
      <c r="F225" s="42">
        <v>1000</v>
      </c>
      <c r="G225" s="1"/>
      <c r="H225" s="64">
        <v>0</v>
      </c>
      <c r="I225" s="62"/>
    </row>
    <row r="226" spans="1:10" ht="13.5" customHeight="1" thickBot="1">
      <c r="A226" s="1"/>
      <c r="B226" s="1"/>
      <c r="C226" s="86"/>
      <c r="D226" s="1" t="s">
        <v>18</v>
      </c>
      <c r="E226" s="1"/>
      <c r="F226" s="42">
        <v>35</v>
      </c>
      <c r="G226" s="1"/>
      <c r="H226" s="64">
        <v>35</v>
      </c>
      <c r="I226" s="62"/>
      <c r="J226" s="67" t="s">
        <v>383</v>
      </c>
    </row>
    <row r="227" spans="1:10" ht="13.5" customHeight="1">
      <c r="A227" s="1"/>
      <c r="B227" s="1"/>
      <c r="C227" s="86"/>
      <c r="D227" s="1"/>
      <c r="E227" s="1"/>
      <c r="F227" s="42"/>
      <c r="G227" s="1"/>
      <c r="H227" s="62"/>
      <c r="I227" s="62"/>
      <c r="J227" s="67" t="s">
        <v>384</v>
      </c>
    </row>
    <row r="228" spans="1:10" ht="13.5" customHeight="1">
      <c r="A228" s="1"/>
      <c r="B228" s="2" t="s">
        <v>19</v>
      </c>
      <c r="C228" s="2"/>
      <c r="D228" s="1"/>
      <c r="E228" s="1"/>
      <c r="F228" s="42"/>
      <c r="G228" s="1"/>
      <c r="H228" s="62"/>
      <c r="I228" s="62"/>
      <c r="J228" s="67" t="s">
        <v>385</v>
      </c>
    </row>
    <row r="229" spans="1:10" ht="13.5" customHeight="1">
      <c r="A229" s="1"/>
      <c r="B229" s="5" t="str">
        <f>"Target Date: October 2010"</f>
        <v>Target Date: October 2010</v>
      </c>
      <c r="C229" s="5"/>
      <c r="D229" s="5"/>
      <c r="E229" s="1"/>
      <c r="F229" s="42"/>
      <c r="G229" s="1"/>
      <c r="H229" s="62"/>
    </row>
    <row r="230" spans="1:10" ht="13.5" customHeight="1" thickBot="1">
      <c r="A230" s="1"/>
      <c r="B230" s="1"/>
      <c r="C230" s="86"/>
      <c r="D230" s="1" t="s">
        <v>20</v>
      </c>
      <c r="E230" s="1"/>
      <c r="F230" s="42">
        <v>35</v>
      </c>
      <c r="G230" s="1"/>
      <c r="H230" s="64">
        <v>35</v>
      </c>
      <c r="I230" s="62"/>
      <c r="J230" s="67" t="s">
        <v>386</v>
      </c>
    </row>
    <row r="231" spans="1:10" ht="13.5" customHeight="1">
      <c r="A231" s="1"/>
      <c r="B231" s="1"/>
      <c r="C231" s="86"/>
      <c r="D231" s="1"/>
      <c r="E231" s="1"/>
      <c r="F231" s="42"/>
      <c r="G231" s="1"/>
      <c r="H231" s="62"/>
      <c r="I231" s="62"/>
    </row>
    <row r="232" spans="1:10" s="60" customFormat="1" ht="13.5" customHeight="1">
      <c r="A232" s="57"/>
      <c r="B232" s="58" t="s">
        <v>21</v>
      </c>
      <c r="C232" s="58"/>
      <c r="D232" s="57"/>
      <c r="E232" s="57"/>
      <c r="F232" s="59"/>
      <c r="G232" s="57"/>
      <c r="H232" s="63"/>
      <c r="I232" s="63"/>
      <c r="J232" s="68"/>
    </row>
    <row r="233" spans="1:10" ht="13.5" customHeight="1">
      <c r="A233" s="1"/>
      <c r="B233" s="5" t="str">
        <f>"Target Date: February 2011"</f>
        <v>Target Date: February 2011</v>
      </c>
      <c r="C233" s="5"/>
      <c r="D233" s="5"/>
      <c r="E233" s="1"/>
      <c r="F233" s="42"/>
      <c r="G233" s="1"/>
      <c r="H233" s="62"/>
    </row>
    <row r="234" spans="1:10" ht="13.5" customHeight="1">
      <c r="A234" s="1"/>
      <c r="B234" s="1"/>
      <c r="C234" s="86"/>
      <c r="D234" s="1" t="s">
        <v>91</v>
      </c>
      <c r="E234" s="1"/>
      <c r="F234" s="42">
        <v>5000</v>
      </c>
      <c r="G234" s="1"/>
      <c r="H234" s="104">
        <v>2500</v>
      </c>
      <c r="I234" s="62"/>
    </row>
    <row r="235" spans="1:10" ht="13.5" customHeight="1">
      <c r="A235" s="1"/>
      <c r="B235" s="1"/>
      <c r="C235" s="86"/>
      <c r="D235" s="1" t="s">
        <v>22</v>
      </c>
      <c r="E235" s="1"/>
      <c r="F235" s="42">
        <v>420</v>
      </c>
      <c r="G235" s="1"/>
      <c r="H235" s="104"/>
      <c r="I235" s="62"/>
      <c r="J235" s="67" t="s">
        <v>388</v>
      </c>
    </row>
    <row r="236" spans="1:10" ht="13.5" customHeight="1">
      <c r="A236" s="1"/>
      <c r="B236" s="1"/>
      <c r="C236" s="86"/>
      <c r="D236" s="1" t="s">
        <v>9</v>
      </c>
      <c r="E236" s="1"/>
      <c r="F236" s="42">
        <v>20</v>
      </c>
      <c r="G236" s="1"/>
      <c r="H236" s="104"/>
      <c r="I236" s="62"/>
      <c r="J236" s="67" t="s">
        <v>387</v>
      </c>
    </row>
    <row r="237" spans="1:10" ht="13.5" customHeight="1" thickBot="1">
      <c r="A237" s="1"/>
      <c r="B237" s="1"/>
      <c r="C237" s="86"/>
      <c r="D237" s="1" t="s">
        <v>93</v>
      </c>
      <c r="E237" s="1"/>
      <c r="F237" s="42">
        <v>300</v>
      </c>
      <c r="G237" s="1"/>
      <c r="H237" s="105"/>
      <c r="I237" s="62"/>
      <c r="J237" s="67" t="s">
        <v>375</v>
      </c>
    </row>
    <row r="238" spans="1:10" ht="13.5" customHeight="1">
      <c r="A238" s="1"/>
      <c r="B238" s="1"/>
      <c r="C238" s="86"/>
      <c r="D238" s="1"/>
      <c r="E238" s="1"/>
      <c r="F238" s="42"/>
      <c r="G238" s="1"/>
      <c r="H238" s="62"/>
      <c r="I238" s="62"/>
      <c r="J238" s="82" t="s">
        <v>504</v>
      </c>
    </row>
    <row r="239" spans="1:10" ht="13.5" customHeight="1">
      <c r="A239" s="1"/>
      <c r="B239" s="2" t="s">
        <v>23</v>
      </c>
      <c r="C239" s="2"/>
      <c r="D239" s="1"/>
      <c r="E239" s="1"/>
      <c r="F239" s="42"/>
      <c r="G239" s="1"/>
      <c r="H239" s="62"/>
      <c r="I239" s="62"/>
      <c r="J239" s="82" t="s">
        <v>505</v>
      </c>
    </row>
    <row r="240" spans="1:10" ht="13.5" customHeight="1">
      <c r="A240" s="1"/>
      <c r="B240" s="5" t="str">
        <f>"Target Date: held periodically thru the year"</f>
        <v>Target Date: held periodically thru the year</v>
      </c>
      <c r="C240" s="5"/>
      <c r="D240" s="5"/>
      <c r="E240" s="1"/>
      <c r="F240" s="42"/>
      <c r="G240" s="1"/>
      <c r="H240" s="62"/>
    </row>
    <row r="241" spans="1:10" ht="13.5" customHeight="1">
      <c r="A241" s="1"/>
      <c r="B241" s="1"/>
      <c r="C241" s="86"/>
      <c r="D241" s="1" t="s">
        <v>24</v>
      </c>
      <c r="E241" s="1"/>
      <c r="F241" s="42">
        <v>1000</v>
      </c>
      <c r="G241" s="1"/>
      <c r="H241" s="102">
        <v>0</v>
      </c>
      <c r="I241" s="62"/>
    </row>
    <row r="242" spans="1:10" ht="13.5" customHeight="1">
      <c r="A242" s="1"/>
      <c r="B242" s="1"/>
      <c r="C242" s="86"/>
      <c r="D242" s="1" t="s">
        <v>25</v>
      </c>
      <c r="E242" s="1"/>
      <c r="F242" s="42">
        <v>1000</v>
      </c>
      <c r="G242" s="1"/>
      <c r="H242" s="102"/>
      <c r="I242" s="62"/>
      <c r="J242" s="67" t="s">
        <v>389</v>
      </c>
    </row>
    <row r="243" spans="1:10" ht="13.5" customHeight="1">
      <c r="A243" s="1"/>
      <c r="B243" s="1"/>
      <c r="C243" s="86"/>
      <c r="D243" s="1" t="s">
        <v>26</v>
      </c>
      <c r="E243" s="1"/>
      <c r="F243" s="42">
        <v>75</v>
      </c>
      <c r="G243" s="1"/>
      <c r="H243" s="102"/>
      <c r="I243" s="62"/>
      <c r="J243" s="67" t="s">
        <v>257</v>
      </c>
    </row>
    <row r="244" spans="1:10" ht="13.5" customHeight="1">
      <c r="A244" s="1"/>
      <c r="B244" s="1"/>
      <c r="C244" s="86"/>
      <c r="D244" s="1" t="s">
        <v>27</v>
      </c>
      <c r="E244" s="1"/>
      <c r="F244" s="42">
        <v>250</v>
      </c>
      <c r="G244" s="1"/>
      <c r="H244" s="102"/>
      <c r="I244" s="62"/>
      <c r="J244" s="67" t="s">
        <v>258</v>
      </c>
    </row>
    <row r="245" spans="1:10" ht="13.5" customHeight="1" thickBot="1">
      <c r="A245" s="1"/>
      <c r="B245" s="1"/>
      <c r="C245" s="86"/>
      <c r="D245" s="1" t="s">
        <v>28</v>
      </c>
      <c r="E245" s="1"/>
      <c r="F245" s="42">
        <v>200</v>
      </c>
      <c r="G245" s="1"/>
      <c r="H245" s="103"/>
      <c r="I245" s="62"/>
      <c r="J245" s="67" t="s">
        <v>390</v>
      </c>
    </row>
    <row r="246" spans="1:10" ht="13.5" customHeight="1">
      <c r="A246" s="1"/>
      <c r="B246" s="1"/>
      <c r="C246" s="86"/>
      <c r="D246" s="1"/>
      <c r="E246" s="1"/>
      <c r="F246" s="42"/>
      <c r="G246" s="1"/>
      <c r="H246" s="62"/>
      <c r="I246" s="62"/>
    </row>
    <row r="247" spans="1:10" ht="13.5" customHeight="1">
      <c r="A247" s="1"/>
      <c r="B247" s="2" t="s">
        <v>29</v>
      </c>
      <c r="C247" s="2"/>
      <c r="D247" s="1"/>
      <c r="E247" s="1"/>
      <c r="F247" s="42"/>
      <c r="G247" s="1"/>
      <c r="H247" s="62"/>
      <c r="I247" s="62"/>
    </row>
    <row r="248" spans="1:10" ht="13.5" customHeight="1">
      <c r="A248" s="1"/>
      <c r="B248" s="5" t="str">
        <f>"Target Date: April 2011"</f>
        <v>Target Date: April 2011</v>
      </c>
      <c r="C248" s="5"/>
      <c r="D248" s="5"/>
      <c r="E248" s="1"/>
      <c r="F248" s="42"/>
      <c r="G248" s="1"/>
      <c r="H248" s="62"/>
    </row>
    <row r="249" spans="1:10" ht="13.5" customHeight="1">
      <c r="A249" s="1"/>
      <c r="B249" s="1"/>
      <c r="C249" s="86"/>
      <c r="D249" s="1" t="s">
        <v>30</v>
      </c>
      <c r="E249" s="1"/>
      <c r="F249" s="42">
        <v>100</v>
      </c>
      <c r="G249" s="1"/>
      <c r="H249" s="104">
        <v>500</v>
      </c>
      <c r="I249" s="62"/>
      <c r="J249" s="67" t="s">
        <v>506</v>
      </c>
    </row>
    <row r="250" spans="1:10" ht="13.5" customHeight="1">
      <c r="A250" s="1"/>
      <c r="B250" s="1"/>
      <c r="C250" s="86"/>
      <c r="D250" s="1" t="s">
        <v>9</v>
      </c>
      <c r="E250" s="1"/>
      <c r="F250" s="42">
        <v>100</v>
      </c>
      <c r="G250" s="1"/>
      <c r="H250" s="104"/>
      <c r="I250" s="62"/>
    </row>
    <row r="251" spans="1:10" ht="13.5" customHeight="1">
      <c r="A251" s="1"/>
      <c r="B251" s="1"/>
      <c r="C251" s="86"/>
      <c r="D251" s="1" t="s">
        <v>89</v>
      </c>
      <c r="E251" s="1"/>
      <c r="F251" s="42">
        <v>100</v>
      </c>
      <c r="G251" s="1"/>
      <c r="H251" s="104"/>
      <c r="I251" s="62"/>
      <c r="J251" s="67" t="s">
        <v>371</v>
      </c>
    </row>
    <row r="252" spans="1:10" ht="13.5" customHeight="1">
      <c r="A252" s="1"/>
      <c r="B252" s="1"/>
      <c r="C252" s="86"/>
      <c r="D252" s="1" t="s">
        <v>93</v>
      </c>
      <c r="E252" s="1"/>
      <c r="F252" s="42">
        <v>300</v>
      </c>
      <c r="G252" s="1"/>
      <c r="H252" s="104"/>
      <c r="I252" s="62"/>
      <c r="J252" s="67" t="s">
        <v>449</v>
      </c>
    </row>
    <row r="253" spans="1:10" ht="13.5" customHeight="1" thickBot="1">
      <c r="A253" s="1"/>
      <c r="B253" s="1"/>
      <c r="C253" s="86"/>
      <c r="D253" s="1" t="s">
        <v>22</v>
      </c>
      <c r="E253" s="1"/>
      <c r="F253" s="42">
        <v>400</v>
      </c>
      <c r="G253" s="1"/>
      <c r="H253" s="105"/>
      <c r="I253" s="62"/>
      <c r="J253" s="67" t="s">
        <v>450</v>
      </c>
    </row>
    <row r="254" spans="1:10" ht="13.5" customHeight="1">
      <c r="A254" s="1"/>
      <c r="B254" s="1"/>
      <c r="C254" s="86"/>
      <c r="D254" s="1"/>
      <c r="E254" s="1"/>
      <c r="F254" s="42"/>
      <c r="G254" s="1"/>
      <c r="H254" s="62"/>
      <c r="I254" s="62"/>
    </row>
    <row r="255" spans="1:10" ht="13.5" customHeight="1">
      <c r="A255" s="1"/>
      <c r="B255" s="2" t="s">
        <v>31</v>
      </c>
      <c r="C255" s="2"/>
      <c r="D255" s="1"/>
      <c r="E255" s="1"/>
      <c r="F255" s="42"/>
      <c r="G255" s="1"/>
      <c r="H255" s="62"/>
      <c r="I255" s="62"/>
    </row>
    <row r="256" spans="1:10" ht="13.5" customHeight="1">
      <c r="A256" s="1"/>
      <c r="B256" s="5" t="str">
        <f>"Target Date: May 2011"</f>
        <v>Target Date: May 2011</v>
      </c>
      <c r="C256" s="5"/>
      <c r="D256" s="5"/>
      <c r="E256" s="1"/>
      <c r="F256" s="42"/>
      <c r="G256" s="1"/>
      <c r="H256" s="62"/>
    </row>
    <row r="257" spans="1:10" ht="13.5" customHeight="1">
      <c r="A257" s="1"/>
      <c r="B257" s="1"/>
      <c r="C257" s="86"/>
      <c r="D257" s="1" t="s">
        <v>91</v>
      </c>
      <c r="E257" s="1"/>
      <c r="F257" s="42">
        <v>500</v>
      </c>
      <c r="G257" s="1"/>
      <c r="H257" s="102">
        <v>500</v>
      </c>
      <c r="I257" s="62"/>
      <c r="J257" s="67" t="s">
        <v>451</v>
      </c>
    </row>
    <row r="258" spans="1:10" ht="13.5" customHeight="1">
      <c r="A258" s="1"/>
      <c r="B258" s="1"/>
      <c r="C258" s="86"/>
      <c r="D258" s="1" t="s">
        <v>93</v>
      </c>
      <c r="E258" s="1"/>
      <c r="F258" s="42">
        <v>200</v>
      </c>
      <c r="G258" s="1"/>
      <c r="H258" s="102"/>
      <c r="I258" s="62"/>
      <c r="J258" s="67" t="s">
        <v>373</v>
      </c>
    </row>
    <row r="259" spans="1:10" ht="13.5" customHeight="1" thickBot="1">
      <c r="A259" s="1"/>
      <c r="B259" s="1"/>
      <c r="C259" s="86"/>
      <c r="D259" s="1" t="s">
        <v>76</v>
      </c>
      <c r="E259" s="1"/>
      <c r="F259" s="42">
        <v>750</v>
      </c>
      <c r="G259" s="1"/>
      <c r="H259" s="103"/>
      <c r="I259" s="62"/>
      <c r="J259" s="67" t="s">
        <v>372</v>
      </c>
    </row>
    <row r="260" spans="1:10" ht="13.5" customHeight="1">
      <c r="A260" s="1"/>
      <c r="B260" s="1"/>
      <c r="C260" s="86"/>
      <c r="D260" s="1"/>
      <c r="E260" s="1"/>
      <c r="F260" s="42"/>
      <c r="G260" s="1"/>
      <c r="H260" s="62"/>
      <c r="I260" s="62"/>
      <c r="J260" s="67" t="s">
        <v>398</v>
      </c>
    </row>
    <row r="261" spans="1:10" ht="13.5" customHeight="1">
      <c r="A261" s="1"/>
      <c r="B261" s="2" t="s">
        <v>32</v>
      </c>
      <c r="C261" s="2"/>
      <c r="D261" s="1"/>
      <c r="E261" s="1"/>
      <c r="F261" s="42"/>
      <c r="G261" s="1"/>
      <c r="H261" s="62"/>
      <c r="I261" s="62"/>
      <c r="J261" s="67" t="s">
        <v>374</v>
      </c>
    </row>
    <row r="262" spans="1:10" ht="13.5" customHeight="1">
      <c r="A262" s="1"/>
      <c r="B262" s="5" t="str">
        <f>"Target Date: May 2011"</f>
        <v>Target Date: May 2011</v>
      </c>
      <c r="C262" s="5"/>
      <c r="D262" s="5"/>
      <c r="E262" s="1"/>
      <c r="F262" s="42"/>
      <c r="G262" s="1"/>
      <c r="H262" s="62"/>
    </row>
    <row r="263" spans="1:10" ht="13.5" customHeight="1" thickBot="1">
      <c r="A263" s="1"/>
      <c r="B263" s="1"/>
      <c r="C263" s="86"/>
      <c r="D263" s="1" t="s">
        <v>33</v>
      </c>
      <c r="E263" s="1"/>
      <c r="F263" s="42">
        <v>1000</v>
      </c>
      <c r="G263" s="1"/>
      <c r="H263" s="64">
        <v>1000</v>
      </c>
      <c r="I263" s="62"/>
      <c r="J263" s="67" t="s">
        <v>397</v>
      </c>
    </row>
    <row r="264" spans="1:10" ht="13.5" customHeight="1">
      <c r="A264" s="1"/>
      <c r="B264" s="1"/>
      <c r="C264" s="86"/>
      <c r="D264" s="1"/>
      <c r="E264" s="1"/>
      <c r="F264" s="42"/>
      <c r="G264" s="1"/>
      <c r="H264" s="62"/>
      <c r="I264" s="62"/>
    </row>
    <row r="265" spans="1:10" ht="13.5" customHeight="1" thickBot="1">
      <c r="A265" s="1"/>
      <c r="B265" s="1"/>
      <c r="C265" s="86"/>
      <c r="D265" s="1" t="s">
        <v>77</v>
      </c>
      <c r="E265" s="1"/>
      <c r="F265" s="42"/>
      <c r="G265" s="1">
        <f>SUM(F207:F266)</f>
        <v>14546.4</v>
      </c>
      <c r="H265" s="62"/>
      <c r="I265" s="64">
        <f>SUM(H207:H266)</f>
        <v>5755</v>
      </c>
    </row>
    <row r="266" spans="1:10" ht="13.5" customHeight="1">
      <c r="A266" s="1"/>
      <c r="B266" s="1"/>
      <c r="C266" s="86"/>
      <c r="D266" s="1"/>
      <c r="E266" s="1"/>
      <c r="F266" s="42"/>
      <c r="G266" s="1"/>
      <c r="H266" s="62"/>
      <c r="I266" s="62"/>
    </row>
    <row r="267" spans="1:10" ht="13.5" customHeight="1">
      <c r="A267" s="1"/>
      <c r="B267" s="1"/>
      <c r="C267" s="86"/>
      <c r="D267" s="1"/>
      <c r="E267" s="1"/>
      <c r="F267" s="42"/>
      <c r="G267" s="1"/>
      <c r="H267" s="62"/>
      <c r="I267" s="62"/>
    </row>
    <row r="268" spans="1:10" ht="13.5" customHeight="1" thickBot="1">
      <c r="A268" s="99" t="s">
        <v>34</v>
      </c>
      <c r="B268" s="99"/>
      <c r="C268" s="99"/>
      <c r="D268" s="99"/>
      <c r="E268" s="99"/>
      <c r="F268" s="99"/>
      <c r="G268" s="99"/>
      <c r="H268" s="99"/>
      <c r="I268" s="99"/>
    </row>
    <row r="269" spans="1:10" ht="13.5" customHeight="1" thickTop="1">
      <c r="A269" s="100" t="s">
        <v>35</v>
      </c>
      <c r="B269" s="100"/>
      <c r="C269" s="100"/>
      <c r="D269" s="100"/>
      <c r="E269" s="100"/>
      <c r="F269" s="100"/>
      <c r="G269" s="100"/>
      <c r="H269" s="100"/>
      <c r="I269" s="100"/>
    </row>
    <row r="270" spans="1:10" ht="13.5" customHeight="1">
      <c r="A270" s="101"/>
      <c r="B270" s="101"/>
      <c r="C270" s="101"/>
      <c r="D270" s="101"/>
      <c r="E270" s="101"/>
      <c r="F270" s="101"/>
      <c r="G270" s="101"/>
      <c r="H270" s="62"/>
      <c r="I270" s="62"/>
      <c r="J270" s="67" t="s">
        <v>282</v>
      </c>
    </row>
    <row r="271" spans="1:10" ht="13.5" customHeight="1">
      <c r="A271" s="1"/>
      <c r="B271" s="1"/>
      <c r="C271" s="86"/>
      <c r="D271" s="1"/>
      <c r="E271" s="1"/>
      <c r="F271" s="42"/>
      <c r="G271" s="1"/>
      <c r="H271" s="62"/>
      <c r="I271" s="62"/>
    </row>
    <row r="272" spans="1:10" ht="13.5" customHeight="1">
      <c r="A272" s="1"/>
      <c r="B272" s="2" t="s">
        <v>72</v>
      </c>
      <c r="C272" s="2"/>
      <c r="D272" s="1"/>
      <c r="E272" s="1"/>
      <c r="F272" s="42"/>
      <c r="G272" s="1"/>
      <c r="H272" s="62"/>
      <c r="I272" s="62"/>
    </row>
    <row r="273" spans="1:10" ht="13.5" customHeight="1">
      <c r="A273" s="1"/>
      <c r="B273" s="1"/>
      <c r="C273" s="86"/>
      <c r="D273" s="1"/>
      <c r="E273" s="1"/>
      <c r="F273" s="42"/>
      <c r="G273" s="1"/>
      <c r="H273" s="62"/>
      <c r="I273" s="62"/>
    </row>
    <row r="274" spans="1:10" ht="13.5" customHeight="1">
      <c r="A274" s="1"/>
      <c r="B274" s="2" t="s">
        <v>198</v>
      </c>
      <c r="C274" s="2"/>
      <c r="D274" s="1"/>
      <c r="E274" s="1"/>
      <c r="F274" s="42"/>
      <c r="G274" s="1"/>
      <c r="H274" s="62"/>
      <c r="I274" s="62"/>
    </row>
    <row r="275" spans="1:10" ht="13.5" customHeight="1">
      <c r="A275" s="1"/>
      <c r="B275" s="5" t="str">
        <f>"Target Date: 9/22/2010"</f>
        <v>Target Date: 9/22/2010</v>
      </c>
      <c r="C275" s="5"/>
      <c r="D275" s="5"/>
      <c r="E275" s="1"/>
      <c r="F275" s="42"/>
      <c r="G275" s="1"/>
      <c r="H275" s="62"/>
    </row>
    <row r="276" spans="1:10" ht="13.5" customHeight="1" thickBot="1">
      <c r="A276" s="1"/>
      <c r="B276" s="1"/>
      <c r="C276" s="86"/>
      <c r="D276" s="1" t="s">
        <v>89</v>
      </c>
      <c r="E276" s="1"/>
      <c r="F276" s="42">
        <v>558</v>
      </c>
      <c r="G276" s="1"/>
      <c r="H276" s="64">
        <v>0</v>
      </c>
      <c r="I276" s="62"/>
      <c r="J276" s="67" t="s">
        <v>399</v>
      </c>
    </row>
    <row r="277" spans="1:10" ht="13.5" customHeight="1" thickBot="1">
      <c r="A277" s="1"/>
      <c r="B277" s="1"/>
      <c r="C277" s="86"/>
      <c r="D277" s="1" t="s">
        <v>199</v>
      </c>
      <c r="E277" s="1"/>
      <c r="F277" s="42">
        <v>770</v>
      </c>
      <c r="G277" s="1"/>
      <c r="H277" s="64">
        <v>770</v>
      </c>
      <c r="I277" s="62"/>
      <c r="J277" s="67" t="s">
        <v>400</v>
      </c>
    </row>
    <row r="278" spans="1:10" ht="13.5" customHeight="1">
      <c r="A278" s="1"/>
      <c r="B278" s="1"/>
      <c r="C278" s="86"/>
      <c r="D278" s="1"/>
      <c r="E278" s="1"/>
      <c r="F278" s="42"/>
      <c r="G278" s="1"/>
      <c r="H278" s="62"/>
      <c r="I278" s="62"/>
    </row>
    <row r="279" spans="1:10" ht="13.5" customHeight="1">
      <c r="A279" s="1"/>
      <c r="B279" s="2" t="s">
        <v>200</v>
      </c>
      <c r="C279" s="2"/>
      <c r="D279" s="1"/>
      <c r="E279" s="1"/>
      <c r="F279" s="42"/>
      <c r="G279" s="1"/>
      <c r="H279" s="62"/>
      <c r="I279" s="62"/>
    </row>
    <row r="280" spans="1:10" ht="13.5" customHeight="1">
      <c r="A280" s="1"/>
      <c r="B280" s="5" t="str">
        <f>"Target Date: 5/13/2010"</f>
        <v>Target Date: 5/13/2010</v>
      </c>
      <c r="C280" s="5"/>
      <c r="D280" s="5"/>
      <c r="E280" s="1"/>
      <c r="F280" s="42"/>
      <c r="G280" s="1"/>
      <c r="H280" s="62"/>
    </row>
    <row r="281" spans="1:10" ht="13.5" customHeight="1" thickBot="1">
      <c r="A281" s="1"/>
      <c r="B281" s="1"/>
      <c r="C281" s="86"/>
      <c r="D281" s="1" t="s">
        <v>0</v>
      </c>
      <c r="E281" s="1"/>
      <c r="F281" s="42">
        <v>95</v>
      </c>
      <c r="G281" s="1"/>
      <c r="H281" s="64">
        <v>95</v>
      </c>
      <c r="I281" s="62"/>
      <c r="J281" s="67" t="s">
        <v>401</v>
      </c>
    </row>
    <row r="282" spans="1:10" ht="13.5" customHeight="1">
      <c r="A282" s="1"/>
      <c r="B282" s="1"/>
      <c r="C282" s="86"/>
      <c r="D282" s="1"/>
      <c r="E282" s="1"/>
      <c r="F282" s="42"/>
      <c r="G282" s="1"/>
      <c r="H282" s="62"/>
      <c r="I282" s="62"/>
    </row>
    <row r="283" spans="1:10" ht="13.5" customHeight="1">
      <c r="A283" s="1"/>
      <c r="B283" s="2" t="s">
        <v>201</v>
      </c>
      <c r="C283" s="2"/>
      <c r="D283" s="1"/>
      <c r="E283" s="1"/>
      <c r="F283" s="42"/>
      <c r="G283" s="1"/>
      <c r="H283" s="62"/>
      <c r="I283" s="62"/>
    </row>
    <row r="284" spans="1:10" ht="13.5" customHeight="1">
      <c r="A284" s="1"/>
      <c r="B284" s="5" t="str">
        <f>"Target Date: 9/16/2010"</f>
        <v>Target Date: 9/16/2010</v>
      </c>
      <c r="C284" s="5"/>
      <c r="D284" s="5"/>
      <c r="E284" s="1"/>
      <c r="F284" s="42"/>
      <c r="G284" s="1"/>
      <c r="H284" s="62"/>
    </row>
    <row r="285" spans="1:10" ht="13.5" customHeight="1" thickBot="1">
      <c r="A285" s="1"/>
      <c r="B285" s="1"/>
      <c r="C285" s="86"/>
      <c r="D285" s="1" t="s">
        <v>0</v>
      </c>
      <c r="E285" s="1"/>
      <c r="F285" s="42">
        <v>95</v>
      </c>
      <c r="G285" s="1"/>
      <c r="H285" s="64">
        <v>95</v>
      </c>
      <c r="I285" s="62"/>
      <c r="J285" s="67" t="s">
        <v>401</v>
      </c>
    </row>
    <row r="286" spans="1:10" ht="13.5" customHeight="1">
      <c r="A286" s="1"/>
      <c r="B286" s="1"/>
      <c r="C286" s="86"/>
      <c r="D286" s="1"/>
      <c r="E286" s="1"/>
      <c r="F286" s="42"/>
      <c r="G286" s="1"/>
      <c r="H286" s="62"/>
      <c r="I286" s="62"/>
    </row>
    <row r="287" spans="1:10" ht="13.5" customHeight="1">
      <c r="A287" s="1"/>
      <c r="B287" s="2" t="s">
        <v>202</v>
      </c>
      <c r="C287" s="2"/>
      <c r="D287" s="1"/>
      <c r="E287" s="1"/>
      <c r="F287" s="42"/>
      <c r="G287" s="1"/>
      <c r="H287" s="62"/>
      <c r="I287" s="62"/>
    </row>
    <row r="288" spans="1:10" ht="13.5" customHeight="1">
      <c r="A288" s="1"/>
      <c r="B288" s="5" t="str">
        <f>"Target Date: 9/2/2010"</f>
        <v>Target Date: 9/2/2010</v>
      </c>
      <c r="C288" s="5"/>
      <c r="D288" s="5"/>
      <c r="E288" s="1"/>
      <c r="F288" s="42"/>
      <c r="G288" s="1"/>
      <c r="H288" s="62"/>
    </row>
    <row r="289" spans="1:10" ht="13.5" customHeight="1" thickBot="1">
      <c r="A289" s="1"/>
      <c r="B289" s="1"/>
      <c r="C289" s="86"/>
      <c r="D289" s="1" t="s">
        <v>91</v>
      </c>
      <c r="E289" s="1"/>
      <c r="F289" s="42">
        <v>700</v>
      </c>
      <c r="G289" s="1"/>
      <c r="H289" s="64">
        <v>700</v>
      </c>
      <c r="I289" s="62"/>
      <c r="J289" s="67" t="s">
        <v>399</v>
      </c>
    </row>
    <row r="290" spans="1:10" ht="13.5" customHeight="1" thickBot="1">
      <c r="A290" s="1"/>
      <c r="B290" s="1"/>
      <c r="C290" s="86"/>
      <c r="D290" s="1" t="s">
        <v>89</v>
      </c>
      <c r="E290" s="1"/>
      <c r="F290" s="42">
        <v>300</v>
      </c>
      <c r="G290" s="1"/>
      <c r="H290" s="64">
        <v>0</v>
      </c>
      <c r="I290" s="62"/>
      <c r="J290" s="67" t="s">
        <v>402</v>
      </c>
    </row>
    <row r="291" spans="1:10" ht="13.5" customHeight="1">
      <c r="A291" s="1"/>
      <c r="B291" s="1"/>
      <c r="C291" s="86"/>
      <c r="D291" s="1"/>
      <c r="E291" s="1"/>
      <c r="F291" s="42"/>
      <c r="G291" s="1"/>
      <c r="H291" s="62"/>
      <c r="I291" s="62"/>
    </row>
    <row r="292" spans="1:10" ht="13.5" customHeight="1">
      <c r="A292" s="1"/>
      <c r="B292" s="2" t="s">
        <v>203</v>
      </c>
      <c r="C292" s="2"/>
      <c r="D292" s="1"/>
      <c r="E292" s="1"/>
      <c r="F292" s="42"/>
      <c r="G292" s="1"/>
      <c r="H292" s="62"/>
      <c r="I292" s="62"/>
    </row>
    <row r="293" spans="1:10" ht="13.5" customHeight="1">
      <c r="A293" s="1"/>
      <c r="B293" s="5" t="str">
        <f>"Target Date: 1/29/2011"</f>
        <v>Target Date: 1/29/2011</v>
      </c>
      <c r="C293" s="5"/>
      <c r="D293" s="5"/>
      <c r="E293" s="1"/>
      <c r="F293" s="42"/>
      <c r="G293" s="1"/>
      <c r="H293" s="62"/>
    </row>
    <row r="294" spans="1:10" ht="13.5" customHeight="1">
      <c r="A294" s="1"/>
      <c r="B294" s="1"/>
      <c r="C294" s="86"/>
      <c r="D294" s="1" t="s">
        <v>168</v>
      </c>
      <c r="E294" s="1"/>
      <c r="F294" s="42">
        <v>113.19</v>
      </c>
      <c r="G294" s="1"/>
      <c r="H294" s="102">
        <v>1454</v>
      </c>
      <c r="I294" s="62"/>
    </row>
    <row r="295" spans="1:10" ht="13.5" customHeight="1">
      <c r="A295" s="1"/>
      <c r="B295" s="1"/>
      <c r="C295" s="86"/>
      <c r="D295" s="1" t="s">
        <v>204</v>
      </c>
      <c r="E295" s="1"/>
      <c r="F295" s="42">
        <v>27.84</v>
      </c>
      <c r="G295" s="1"/>
      <c r="H295" s="102"/>
      <c r="I295" s="62"/>
    </row>
    <row r="296" spans="1:10" ht="13.5" customHeight="1">
      <c r="A296" s="1"/>
      <c r="B296" s="1"/>
      <c r="C296" s="86"/>
      <c r="D296" s="1" t="s">
        <v>205</v>
      </c>
      <c r="E296" s="1"/>
      <c r="F296" s="42">
        <v>132.91</v>
      </c>
      <c r="G296" s="1"/>
      <c r="H296" s="102"/>
      <c r="I296" s="62"/>
    </row>
    <row r="297" spans="1:10" ht="13.5" customHeight="1">
      <c r="A297" s="1"/>
      <c r="B297" s="1"/>
      <c r="C297" s="86"/>
      <c r="D297" s="1" t="s">
        <v>206</v>
      </c>
      <c r="E297" s="1"/>
      <c r="F297" s="42">
        <v>1164.24</v>
      </c>
      <c r="G297" s="1"/>
      <c r="H297" s="102"/>
      <c r="I297" s="62"/>
    </row>
    <row r="298" spans="1:10" ht="13.5" customHeight="1" thickBot="1">
      <c r="A298" s="1"/>
      <c r="B298" s="1"/>
      <c r="C298" s="86"/>
      <c r="D298" s="1" t="s">
        <v>207</v>
      </c>
      <c r="E298" s="1"/>
      <c r="F298" s="42">
        <v>16</v>
      </c>
      <c r="G298" s="1"/>
      <c r="H298" s="103"/>
      <c r="I298" s="62"/>
      <c r="J298" s="67" t="s">
        <v>403</v>
      </c>
    </row>
    <row r="299" spans="1:10" ht="13.5" customHeight="1">
      <c r="A299" s="1"/>
      <c r="B299" s="1"/>
      <c r="C299" s="86"/>
      <c r="D299" s="1"/>
      <c r="E299" s="1"/>
      <c r="F299" s="42"/>
      <c r="G299" s="1"/>
      <c r="H299" s="62"/>
      <c r="I299" s="62"/>
      <c r="J299" s="67" t="s">
        <v>376</v>
      </c>
    </row>
    <row r="300" spans="1:10" s="60" customFormat="1" ht="13.5" customHeight="1">
      <c r="A300" s="57" t="s">
        <v>377</v>
      </c>
      <c r="B300" s="58" t="s">
        <v>208</v>
      </c>
      <c r="C300" s="58"/>
      <c r="D300" s="57"/>
      <c r="E300" s="57"/>
      <c r="F300" s="59"/>
      <c r="G300" s="57"/>
      <c r="H300" s="63"/>
      <c r="I300" s="63"/>
      <c r="J300" s="68"/>
    </row>
    <row r="301" spans="1:10" ht="13.5" customHeight="1">
      <c r="A301" s="1"/>
      <c r="B301" s="5" t="str">
        <f>"Target Date: 4/16/2011"</f>
        <v>Target Date: 4/16/2011</v>
      </c>
      <c r="C301" s="5"/>
      <c r="D301" s="5"/>
      <c r="E301" s="1"/>
      <c r="F301" s="42"/>
      <c r="G301" s="1"/>
      <c r="H301" s="62"/>
    </row>
    <row r="302" spans="1:10" ht="13.5" customHeight="1">
      <c r="A302" s="1"/>
      <c r="B302" s="1"/>
      <c r="C302" s="86"/>
      <c r="D302" s="1" t="s">
        <v>91</v>
      </c>
      <c r="E302" s="1"/>
      <c r="F302" s="42">
        <v>5543.48</v>
      </c>
      <c r="G302" s="1"/>
      <c r="H302" s="102">
        <v>2500</v>
      </c>
      <c r="I302" s="62"/>
    </row>
    <row r="303" spans="1:10" ht="13.5" customHeight="1">
      <c r="A303" s="1"/>
      <c r="B303" s="1"/>
      <c r="C303" s="86"/>
      <c r="D303" s="1" t="s">
        <v>209</v>
      </c>
      <c r="E303" s="1"/>
      <c r="F303" s="42">
        <v>495</v>
      </c>
      <c r="G303" s="1"/>
      <c r="H303" s="102"/>
      <c r="I303" s="62"/>
      <c r="J303" s="67" t="s">
        <v>404</v>
      </c>
    </row>
    <row r="304" spans="1:10" ht="13.5" customHeight="1">
      <c r="A304" s="1"/>
      <c r="B304" s="1"/>
      <c r="C304" s="86"/>
      <c r="D304" s="1" t="s">
        <v>9</v>
      </c>
      <c r="E304" s="1"/>
      <c r="F304" s="42">
        <v>65</v>
      </c>
      <c r="G304" s="1"/>
      <c r="H304" s="102"/>
      <c r="I304" s="62"/>
      <c r="J304" s="67" t="s">
        <v>405</v>
      </c>
    </row>
    <row r="305" spans="1:10" ht="13.5" customHeight="1" thickBot="1">
      <c r="A305" s="1"/>
      <c r="B305" s="1"/>
      <c r="C305" s="86"/>
      <c r="D305" s="1" t="s">
        <v>210</v>
      </c>
      <c r="E305" s="1"/>
      <c r="F305" s="42">
        <v>35</v>
      </c>
      <c r="G305" s="1"/>
      <c r="H305" s="103"/>
      <c r="I305" s="62"/>
      <c r="J305" s="67" t="s">
        <v>458</v>
      </c>
    </row>
    <row r="306" spans="1:10" ht="13.5" customHeight="1">
      <c r="A306" s="1"/>
      <c r="B306" s="1"/>
      <c r="C306" s="86"/>
      <c r="D306" s="1"/>
      <c r="E306" s="1"/>
      <c r="F306" s="42"/>
      <c r="G306" s="1"/>
      <c r="H306" s="62"/>
      <c r="I306" s="62"/>
      <c r="J306" s="67" t="s">
        <v>459</v>
      </c>
    </row>
    <row r="307" spans="1:10" ht="13.5" customHeight="1">
      <c r="A307" s="1"/>
      <c r="B307" s="2" t="s">
        <v>211</v>
      </c>
      <c r="C307" s="2"/>
      <c r="D307" s="1"/>
      <c r="E307" s="1"/>
      <c r="F307" s="42"/>
      <c r="G307" s="1"/>
      <c r="H307" s="62"/>
      <c r="I307" s="62"/>
    </row>
    <row r="308" spans="1:10" ht="13.5" customHeight="1">
      <c r="A308" s="1"/>
      <c r="B308" s="5" t="str">
        <f>"Target Date: 12/3/2010"</f>
        <v>Target Date: 12/3/2010</v>
      </c>
      <c r="C308" s="5"/>
      <c r="D308" s="5"/>
      <c r="E308" s="1"/>
      <c r="F308" s="42"/>
      <c r="G308" s="1"/>
      <c r="H308" s="62"/>
    </row>
    <row r="309" spans="1:10" ht="13.5" customHeight="1" thickBot="1">
      <c r="A309" s="1"/>
      <c r="B309" s="1"/>
      <c r="C309" s="86"/>
      <c r="D309" s="1" t="s">
        <v>91</v>
      </c>
      <c r="E309" s="1"/>
      <c r="F309" s="42">
        <v>1000</v>
      </c>
      <c r="G309" s="1"/>
      <c r="H309" s="64">
        <v>0</v>
      </c>
      <c r="I309" s="62"/>
      <c r="J309" s="67" t="s">
        <v>460</v>
      </c>
    </row>
    <row r="310" spans="1:10" ht="13.5" customHeight="1">
      <c r="A310" s="1"/>
      <c r="B310" s="1"/>
      <c r="C310" s="86"/>
      <c r="D310" s="1"/>
      <c r="E310" s="1"/>
      <c r="F310" s="42"/>
      <c r="G310" s="1"/>
      <c r="H310" s="62"/>
      <c r="I310" s="62"/>
    </row>
    <row r="311" spans="1:10" ht="13.5" customHeight="1">
      <c r="A311" s="1"/>
      <c r="B311" s="2" t="s">
        <v>212</v>
      </c>
      <c r="C311" s="2"/>
      <c r="D311" s="1"/>
      <c r="E311" s="1"/>
      <c r="F311" s="42"/>
      <c r="G311" s="1"/>
      <c r="H311" s="62"/>
      <c r="I311" s="62"/>
    </row>
    <row r="312" spans="1:10" ht="13.5" customHeight="1">
      <c r="A312" s="1"/>
      <c r="B312" s="5" t="str">
        <f>"Target Date: 3/6/11 - 3/10/11"</f>
        <v>Target Date: 3/6/11 - 3/10/11</v>
      </c>
      <c r="C312" s="5"/>
      <c r="D312" s="5"/>
      <c r="E312" s="1"/>
      <c r="F312" s="42"/>
      <c r="G312" s="1"/>
      <c r="H312" s="62"/>
      <c r="I312" s="62"/>
    </row>
    <row r="313" spans="1:10" ht="13.5" customHeight="1">
      <c r="A313" s="1"/>
      <c r="B313" s="1"/>
      <c r="C313" s="86"/>
      <c r="D313" s="1" t="s">
        <v>213</v>
      </c>
      <c r="E313" s="1"/>
      <c r="F313" s="42">
        <v>1500</v>
      </c>
      <c r="G313" s="1"/>
      <c r="H313" s="102">
        <v>800</v>
      </c>
      <c r="I313" s="62"/>
    </row>
    <row r="314" spans="1:10" ht="13.5" customHeight="1">
      <c r="A314" s="1"/>
      <c r="B314" s="1"/>
      <c r="C314" s="86"/>
      <c r="D314" s="1" t="s">
        <v>118</v>
      </c>
      <c r="E314" s="1"/>
      <c r="F314" s="42">
        <v>900</v>
      </c>
      <c r="G314" s="1"/>
      <c r="H314" s="102"/>
      <c r="I314" s="62"/>
    </row>
    <row r="315" spans="1:10" ht="13.5" customHeight="1" thickBot="1">
      <c r="A315" s="1"/>
      <c r="B315" s="1"/>
      <c r="C315" s="86"/>
      <c r="D315" s="1" t="s">
        <v>89</v>
      </c>
      <c r="E315" s="1"/>
      <c r="F315" s="42">
        <v>140</v>
      </c>
      <c r="G315" s="1"/>
      <c r="H315" s="103"/>
      <c r="I315" s="62"/>
      <c r="J315" s="67" t="s">
        <v>461</v>
      </c>
    </row>
    <row r="316" spans="1:10" ht="13.5" customHeight="1">
      <c r="A316" s="1"/>
      <c r="B316" s="1"/>
      <c r="C316" s="86"/>
      <c r="D316" s="1"/>
      <c r="E316" s="1"/>
      <c r="F316" s="42"/>
      <c r="G316" s="1"/>
      <c r="H316" s="62"/>
      <c r="I316" s="62"/>
      <c r="J316" s="67" t="s">
        <v>378</v>
      </c>
    </row>
    <row r="317" spans="1:10" ht="13.5" customHeight="1">
      <c r="A317" s="1"/>
      <c r="B317" s="2" t="s">
        <v>214</v>
      </c>
      <c r="C317" s="2"/>
      <c r="D317" s="1"/>
      <c r="E317" s="1"/>
      <c r="F317" s="42"/>
      <c r="G317" s="1"/>
      <c r="H317" s="62"/>
      <c r="I317" s="62"/>
    </row>
    <row r="318" spans="1:10" ht="13.5" customHeight="1">
      <c r="A318" s="1"/>
      <c r="B318" s="5" t="str">
        <f>"Target Date: 10/29/10 - 10/31/10"</f>
        <v>Target Date: 10/29/10 - 10/31/10</v>
      </c>
      <c r="C318" s="5"/>
      <c r="D318" s="5"/>
      <c r="E318" s="1"/>
      <c r="F318" s="42"/>
      <c r="G318" s="1"/>
      <c r="H318" s="62"/>
      <c r="I318" s="62"/>
    </row>
    <row r="319" spans="1:10" ht="13.5" customHeight="1">
      <c r="A319" s="1"/>
      <c r="B319" s="1"/>
      <c r="C319" s="86"/>
      <c r="D319" s="1" t="s">
        <v>118</v>
      </c>
      <c r="E319" s="1"/>
      <c r="F319" s="42">
        <v>180</v>
      </c>
      <c r="G319" s="1"/>
      <c r="H319" s="102">
        <v>800</v>
      </c>
      <c r="I319" s="62"/>
    </row>
    <row r="320" spans="1:10" ht="13.5" customHeight="1">
      <c r="A320" s="1"/>
      <c r="B320" s="1"/>
      <c r="C320" s="86"/>
      <c r="D320" s="1" t="s">
        <v>213</v>
      </c>
      <c r="E320" s="1"/>
      <c r="F320" s="42">
        <v>1250</v>
      </c>
      <c r="G320" s="1"/>
      <c r="H320" s="102"/>
      <c r="I320" s="62"/>
    </row>
    <row r="321" spans="1:10" ht="13.5" customHeight="1" thickBot="1">
      <c r="A321" s="1"/>
      <c r="B321" s="1"/>
      <c r="C321" s="86"/>
      <c r="D321" s="1" t="s">
        <v>89</v>
      </c>
      <c r="E321" s="1"/>
      <c r="F321" s="42">
        <v>140</v>
      </c>
      <c r="G321" s="1"/>
      <c r="H321" s="103"/>
      <c r="I321" s="62"/>
      <c r="J321" s="67" t="s">
        <v>461</v>
      </c>
    </row>
    <row r="322" spans="1:10" ht="13.5" customHeight="1">
      <c r="A322" s="1"/>
      <c r="B322" s="1"/>
      <c r="C322" s="86"/>
      <c r="D322" s="1"/>
      <c r="E322" s="1"/>
      <c r="F322" s="42"/>
      <c r="G322" s="1"/>
      <c r="H322" s="62"/>
      <c r="I322" s="62"/>
      <c r="J322" s="67" t="s">
        <v>378</v>
      </c>
    </row>
    <row r="323" spans="1:10" ht="13.5" customHeight="1">
      <c r="A323" s="1"/>
      <c r="B323" s="2" t="s">
        <v>215</v>
      </c>
      <c r="C323" s="2"/>
      <c r="D323" s="1"/>
      <c r="E323" s="1"/>
      <c r="F323" s="42"/>
      <c r="G323" s="1"/>
      <c r="H323" s="62"/>
      <c r="I323" s="62"/>
    </row>
    <row r="324" spans="1:10" ht="13.5" customHeight="1">
      <c r="A324" s="1"/>
      <c r="B324" s="5" t="str">
        <f>"Target Date: 1/22/10 - 1/24/10"</f>
        <v>Target Date: 1/22/10 - 1/24/10</v>
      </c>
      <c r="C324" s="5"/>
      <c r="D324" s="5"/>
      <c r="E324" s="1"/>
      <c r="F324" s="42"/>
      <c r="G324" s="1"/>
      <c r="H324" s="62"/>
      <c r="I324" s="62"/>
    </row>
    <row r="325" spans="1:10" ht="13.5" customHeight="1">
      <c r="A325" s="1"/>
      <c r="B325" s="1"/>
      <c r="C325" s="86"/>
      <c r="D325" s="1" t="s">
        <v>176</v>
      </c>
      <c r="E325" s="1"/>
      <c r="F325" s="42">
        <v>225</v>
      </c>
      <c r="G325" s="1"/>
      <c r="H325" s="102">
        <v>0</v>
      </c>
      <c r="I325" s="62"/>
    </row>
    <row r="326" spans="1:10" ht="13.5" customHeight="1" thickBot="1">
      <c r="A326" s="1"/>
      <c r="B326" s="1"/>
      <c r="C326" s="86"/>
      <c r="D326" s="1" t="s">
        <v>213</v>
      </c>
      <c r="E326" s="1"/>
      <c r="F326" s="42">
        <v>40</v>
      </c>
      <c r="G326" s="1"/>
      <c r="H326" s="103"/>
      <c r="I326" s="62"/>
      <c r="J326" s="67" t="s">
        <v>462</v>
      </c>
    </row>
    <row r="327" spans="1:10" ht="13.5" customHeight="1">
      <c r="A327" s="1"/>
      <c r="B327" s="1"/>
      <c r="C327" s="86"/>
      <c r="D327" s="1"/>
      <c r="E327" s="1"/>
      <c r="F327" s="42"/>
      <c r="G327" s="1"/>
      <c r="H327" s="62"/>
      <c r="I327" s="62"/>
    </row>
    <row r="328" spans="1:10" ht="13.5" customHeight="1" thickBot="1">
      <c r="A328" s="1"/>
      <c r="B328" s="1"/>
      <c r="C328" s="86"/>
      <c r="D328" s="1" t="s">
        <v>77</v>
      </c>
      <c r="E328" s="1"/>
      <c r="F328" s="42"/>
      <c r="G328" s="1">
        <f>SUM(F270:F329)</f>
        <v>15485.66</v>
      </c>
      <c r="H328" s="62"/>
      <c r="I328" s="64">
        <f>SUM(H270:H329)</f>
        <v>7214</v>
      </c>
    </row>
    <row r="329" spans="1:10" ht="13.5" customHeight="1">
      <c r="A329" s="1"/>
      <c r="B329" s="1"/>
      <c r="C329" s="86"/>
      <c r="D329" s="1"/>
      <c r="E329" s="1"/>
      <c r="F329" s="42"/>
      <c r="G329" s="1"/>
      <c r="H329" s="62"/>
      <c r="I329" s="62"/>
    </row>
    <row r="330" spans="1:10" ht="13.5" customHeight="1">
      <c r="A330" s="1"/>
      <c r="B330" s="1"/>
      <c r="C330" s="86"/>
      <c r="D330" s="1"/>
      <c r="E330" s="1"/>
      <c r="F330" s="42"/>
      <c r="G330" s="1"/>
      <c r="H330" s="62"/>
      <c r="I330" s="62"/>
    </row>
    <row r="331" spans="1:10" ht="13.5" customHeight="1" thickBot="1">
      <c r="A331" s="99" t="s">
        <v>144</v>
      </c>
      <c r="B331" s="99"/>
      <c r="C331" s="99"/>
      <c r="D331" s="99"/>
      <c r="E331" s="99"/>
      <c r="F331" s="99"/>
      <c r="G331" s="99"/>
      <c r="H331" s="99"/>
      <c r="I331" s="99"/>
    </row>
    <row r="332" spans="1:10" ht="13.5" customHeight="1" thickTop="1">
      <c r="A332" s="100" t="s">
        <v>151</v>
      </c>
      <c r="B332" s="100"/>
      <c r="C332" s="100"/>
      <c r="D332" s="100"/>
      <c r="E332" s="100"/>
      <c r="F332" s="100"/>
      <c r="G332" s="100"/>
      <c r="H332" s="100"/>
      <c r="I332" s="100"/>
    </row>
    <row r="333" spans="1:10" ht="13.5" customHeight="1">
      <c r="A333" s="7"/>
      <c r="B333" s="7"/>
      <c r="C333" s="7"/>
      <c r="D333" s="7"/>
      <c r="E333" s="7"/>
      <c r="F333" s="41"/>
      <c r="G333" s="7"/>
      <c r="H333" s="61"/>
      <c r="I333" s="61"/>
      <c r="J333" s="73" t="s">
        <v>379</v>
      </c>
    </row>
    <row r="334" spans="1:10" ht="13.5" customHeight="1">
      <c r="A334" s="7"/>
      <c r="B334" s="2" t="s">
        <v>312</v>
      </c>
      <c r="C334" s="2"/>
      <c r="D334" s="6"/>
      <c r="E334" s="6"/>
      <c r="F334" s="42"/>
      <c r="G334" s="6"/>
      <c r="H334" s="62"/>
    </row>
    <row r="335" spans="1:10" ht="13.5" customHeight="1">
      <c r="A335" s="7"/>
      <c r="B335" s="5" t="str">
        <f>"Target Date: 10/2011"</f>
        <v>Target Date: 10/2011</v>
      </c>
      <c r="C335" s="5"/>
      <c r="D335" s="5"/>
      <c r="E335" s="6"/>
      <c r="F335" s="42"/>
      <c r="G335" s="6"/>
      <c r="H335" s="62"/>
      <c r="I335" s="61"/>
    </row>
    <row r="336" spans="1:10" ht="13.5" customHeight="1" thickBot="1">
      <c r="A336" s="7"/>
      <c r="B336" s="6"/>
      <c r="C336" s="86"/>
      <c r="D336" s="6" t="s">
        <v>89</v>
      </c>
      <c r="E336" s="6"/>
      <c r="F336" s="42">
        <v>200</v>
      </c>
      <c r="G336" s="6"/>
      <c r="H336" s="64">
        <v>0</v>
      </c>
      <c r="I336" s="61"/>
      <c r="J336" s="67" t="s">
        <v>429</v>
      </c>
    </row>
    <row r="337" spans="1:15" ht="13.5" customHeight="1" thickBot="1">
      <c r="A337" s="7"/>
      <c r="B337" s="6"/>
      <c r="C337" s="86"/>
      <c r="D337" s="6" t="s">
        <v>18</v>
      </c>
      <c r="E337" s="6"/>
      <c r="F337" s="42">
        <v>100</v>
      </c>
      <c r="G337" s="6"/>
      <c r="H337" s="64">
        <v>100</v>
      </c>
      <c r="I337" s="61"/>
      <c r="J337" s="67" t="s">
        <v>430</v>
      </c>
    </row>
    <row r="338" spans="1:15" ht="13.5" customHeight="1">
      <c r="A338" s="7"/>
      <c r="B338" s="7"/>
      <c r="C338" s="7"/>
      <c r="D338" s="7"/>
      <c r="E338" s="7"/>
      <c r="F338" s="41"/>
      <c r="G338" s="7"/>
      <c r="H338" s="61"/>
      <c r="I338" s="61"/>
    </row>
    <row r="339" spans="1:15" ht="13.5" customHeight="1">
      <c r="A339" s="7"/>
      <c r="B339" s="2" t="s">
        <v>314</v>
      </c>
      <c r="C339" s="2"/>
      <c r="D339" s="6"/>
      <c r="E339" s="6"/>
      <c r="F339" s="42"/>
      <c r="G339" s="6"/>
      <c r="H339" s="62"/>
      <c r="I339" s="61"/>
    </row>
    <row r="340" spans="1:15" ht="13.5" customHeight="1">
      <c r="A340" s="7"/>
      <c r="B340" s="5" t="str">
        <f>"Target Date: 3/2011"</f>
        <v>Target Date: 3/2011</v>
      </c>
      <c r="C340" s="5"/>
      <c r="D340" s="5"/>
      <c r="E340" s="6"/>
      <c r="F340" s="42"/>
      <c r="G340" s="6"/>
      <c r="H340" s="62"/>
      <c r="I340" s="61"/>
    </row>
    <row r="341" spans="1:15" ht="13.5" customHeight="1">
      <c r="A341" s="7"/>
      <c r="B341" s="6"/>
      <c r="C341" s="86"/>
      <c r="D341" s="6" t="s">
        <v>315</v>
      </c>
      <c r="E341" s="6"/>
      <c r="F341" s="42">
        <v>2150</v>
      </c>
      <c r="G341" s="6"/>
      <c r="H341" s="102">
        <v>2400</v>
      </c>
      <c r="I341" s="61"/>
    </row>
    <row r="342" spans="1:15" ht="13.5" customHeight="1" thickBot="1">
      <c r="A342" s="7"/>
      <c r="B342" s="6"/>
      <c r="C342" s="86"/>
      <c r="D342" s="6" t="s">
        <v>316</v>
      </c>
      <c r="E342" s="6"/>
      <c r="F342" s="42">
        <v>250</v>
      </c>
      <c r="G342" s="6"/>
      <c r="H342" s="103"/>
      <c r="I342" s="61"/>
      <c r="J342" s="67" t="s">
        <v>431</v>
      </c>
    </row>
    <row r="343" spans="1:15" ht="13.5" customHeight="1">
      <c r="A343" s="7"/>
      <c r="B343" s="7"/>
      <c r="C343" s="7"/>
      <c r="D343" s="7"/>
      <c r="E343" s="7"/>
      <c r="F343" s="41"/>
      <c r="G343" s="7"/>
      <c r="H343" s="61"/>
      <c r="I343" s="61"/>
    </row>
    <row r="344" spans="1:15" ht="13.5" customHeight="1">
      <c r="A344" s="7"/>
      <c r="B344" s="2" t="s">
        <v>180</v>
      </c>
      <c r="C344" s="2"/>
      <c r="D344" s="6"/>
      <c r="E344" s="6"/>
      <c r="F344" s="42"/>
      <c r="G344" s="6"/>
      <c r="H344" s="62"/>
      <c r="I344" s="61"/>
    </row>
    <row r="345" spans="1:15" ht="13.5" customHeight="1">
      <c r="A345" s="7"/>
      <c r="B345" s="5" t="str">
        <f>"Target Date: 12/1/2010"</f>
        <v>Target Date: 12/1/2010</v>
      </c>
      <c r="C345" s="5"/>
      <c r="D345" s="5"/>
      <c r="E345" s="6"/>
      <c r="F345" s="42"/>
      <c r="G345" s="6"/>
      <c r="H345" s="62"/>
      <c r="I345" s="61"/>
      <c r="J345" s="67" t="s">
        <v>432</v>
      </c>
    </row>
    <row r="346" spans="1:15" ht="13.5" customHeight="1">
      <c r="A346" s="7"/>
      <c r="B346" s="6"/>
      <c r="C346" s="86"/>
      <c r="D346" s="6" t="s">
        <v>89</v>
      </c>
      <c r="E346" s="6"/>
      <c r="F346" s="42">
        <v>1750</v>
      </c>
      <c r="G346" s="6"/>
      <c r="H346" s="104">
        <v>1200</v>
      </c>
      <c r="I346" s="61"/>
      <c r="J346" s="67" t="s">
        <v>475</v>
      </c>
    </row>
    <row r="347" spans="1:15" ht="13.5" customHeight="1" thickBot="1">
      <c r="A347" s="7"/>
      <c r="B347" s="6"/>
      <c r="C347" s="86"/>
      <c r="D347" s="6" t="s">
        <v>158</v>
      </c>
      <c r="E347" s="6"/>
      <c r="F347" s="42">
        <v>50</v>
      </c>
      <c r="G347" s="6"/>
      <c r="H347" s="105"/>
      <c r="I347" s="61"/>
      <c r="J347" s="67" t="s">
        <v>476</v>
      </c>
    </row>
    <row r="348" spans="1:15" ht="13.5" customHeight="1">
      <c r="A348" s="7"/>
      <c r="B348" s="7"/>
      <c r="C348" s="7"/>
      <c r="D348" s="7"/>
      <c r="E348" s="7"/>
      <c r="F348" s="41"/>
      <c r="G348" s="7"/>
      <c r="H348" s="61"/>
      <c r="I348" s="61"/>
      <c r="J348" s="67" t="s">
        <v>380</v>
      </c>
    </row>
    <row r="349" spans="1:15" ht="13.5" customHeight="1">
      <c r="A349" s="7"/>
      <c r="B349" s="2" t="s">
        <v>181</v>
      </c>
      <c r="C349" s="2"/>
      <c r="D349" s="6"/>
      <c r="E349" s="6"/>
      <c r="F349" s="42"/>
      <c r="G349" s="6"/>
      <c r="H349" s="62"/>
      <c r="I349" s="61"/>
      <c r="J349" s="83" t="s">
        <v>497</v>
      </c>
    </row>
    <row r="350" spans="1:15" ht="13.5" customHeight="1">
      <c r="A350" s="7"/>
      <c r="B350" s="5" t="str">
        <f>"Target Date: 3/17/2011"</f>
        <v>Target Date: 3/17/2011</v>
      </c>
      <c r="C350" s="5"/>
      <c r="D350" s="5"/>
      <c r="E350" s="6"/>
      <c r="F350" s="42"/>
      <c r="G350" s="6"/>
      <c r="H350" s="62"/>
      <c r="I350" s="61"/>
      <c r="J350" s="83" t="s">
        <v>498</v>
      </c>
    </row>
    <row r="351" spans="1:15" ht="13.5" customHeight="1" thickBot="1">
      <c r="A351" s="7"/>
      <c r="B351" s="6"/>
      <c r="C351" s="86"/>
      <c r="D351" s="6" t="s">
        <v>182</v>
      </c>
      <c r="E351" s="6"/>
      <c r="F351" s="42">
        <v>400</v>
      </c>
      <c r="G351" s="6"/>
      <c r="H351" s="64">
        <v>400</v>
      </c>
      <c r="I351" s="61"/>
      <c r="J351" s="67" t="s">
        <v>477</v>
      </c>
    </row>
    <row r="352" spans="1:15" ht="13.5" customHeight="1" thickBot="1">
      <c r="A352" s="7"/>
      <c r="B352" s="6"/>
      <c r="C352" s="86"/>
      <c r="D352" s="6" t="s">
        <v>183</v>
      </c>
      <c r="E352" s="6"/>
      <c r="F352" s="42">
        <v>500</v>
      </c>
      <c r="G352" s="6"/>
      <c r="H352" s="84">
        <v>250</v>
      </c>
      <c r="I352" s="61"/>
      <c r="J352" s="67" t="s">
        <v>478</v>
      </c>
      <c r="L352" s="9"/>
      <c r="N352" s="8"/>
      <c r="O352" s="9"/>
    </row>
    <row r="353" spans="1:15">
      <c r="A353" s="7"/>
      <c r="B353" s="7"/>
      <c r="C353" s="7"/>
      <c r="D353" s="7"/>
      <c r="E353" s="7"/>
      <c r="F353" s="41"/>
      <c r="G353" s="7"/>
      <c r="H353" s="61"/>
      <c r="I353" s="61"/>
      <c r="J353" s="67" t="s">
        <v>479</v>
      </c>
      <c r="L353" s="9"/>
      <c r="N353" s="8"/>
      <c r="O353" s="9"/>
    </row>
    <row r="354" spans="1:15">
      <c r="A354" s="7"/>
      <c r="B354" s="2" t="s">
        <v>313</v>
      </c>
      <c r="C354" s="2"/>
      <c r="D354" s="6"/>
      <c r="E354" s="6"/>
      <c r="F354" s="42"/>
      <c r="G354" s="6"/>
      <c r="H354" s="62"/>
      <c r="I354" s="61"/>
      <c r="J354" s="83" t="s">
        <v>499</v>
      </c>
      <c r="L354" s="9"/>
      <c r="N354" s="8"/>
      <c r="O354" s="9"/>
    </row>
    <row r="355" spans="1:15">
      <c r="A355" s="7"/>
      <c r="B355" s="5" t="str">
        <f>"Target Date: 3/11/2011"</f>
        <v>Target Date: 3/11/2011</v>
      </c>
      <c r="C355" s="5"/>
      <c r="D355" s="5"/>
      <c r="E355" s="6"/>
      <c r="F355" s="42"/>
      <c r="G355" s="6"/>
      <c r="H355" s="62"/>
      <c r="I355" s="61"/>
    </row>
    <row r="356" spans="1:15" ht="15" thickBot="1">
      <c r="A356" s="7"/>
      <c r="B356" s="6"/>
      <c r="C356" s="86"/>
      <c r="D356" s="6" t="s">
        <v>91</v>
      </c>
      <c r="E356" s="6"/>
      <c r="F356" s="42">
        <v>250</v>
      </c>
      <c r="G356" s="6"/>
      <c r="H356" s="64">
        <v>250</v>
      </c>
      <c r="I356" s="61"/>
    </row>
    <row r="357" spans="1:15" ht="15" thickBot="1">
      <c r="A357" s="7"/>
      <c r="B357" s="6"/>
      <c r="C357" s="86"/>
      <c r="D357" s="6" t="s">
        <v>158</v>
      </c>
      <c r="E357" s="6"/>
      <c r="F357" s="42">
        <v>50</v>
      </c>
      <c r="G357" s="6"/>
      <c r="H357" s="64">
        <v>0</v>
      </c>
      <c r="I357" s="61"/>
      <c r="J357" s="67" t="s">
        <v>480</v>
      </c>
    </row>
    <row r="358" spans="1:15">
      <c r="A358" s="7"/>
      <c r="B358" s="6"/>
      <c r="C358" s="86"/>
      <c r="D358" s="6"/>
      <c r="E358" s="6"/>
      <c r="F358" s="42"/>
      <c r="G358" s="6"/>
      <c r="H358" s="61"/>
      <c r="I358" s="61"/>
    </row>
    <row r="359" spans="1:15">
      <c r="A359" s="7"/>
      <c r="B359" s="2" t="s">
        <v>184</v>
      </c>
      <c r="C359" s="2"/>
      <c r="D359" s="6"/>
      <c r="E359" s="6"/>
      <c r="F359" s="42"/>
      <c r="G359" s="6"/>
      <c r="H359" s="62"/>
      <c r="I359" s="61"/>
    </row>
    <row r="360" spans="1:15">
      <c r="A360" s="7"/>
      <c r="B360" s="5" t="str">
        <f>"Target Date: 2/2011"</f>
        <v>Target Date: 2/2011</v>
      </c>
      <c r="C360" s="5"/>
      <c r="D360" s="5"/>
      <c r="E360" s="6"/>
      <c r="F360" s="42"/>
      <c r="G360" s="6"/>
      <c r="H360" s="62"/>
      <c r="I360" s="61"/>
    </row>
    <row r="361" spans="1:15" ht="15" thickBot="1">
      <c r="A361" s="7"/>
      <c r="B361" s="6"/>
      <c r="C361" s="86"/>
      <c r="D361" s="6" t="s">
        <v>185</v>
      </c>
      <c r="E361" s="6"/>
      <c r="F361" s="42">
        <v>1000</v>
      </c>
      <c r="G361" s="6"/>
      <c r="H361" s="105">
        <v>1150</v>
      </c>
      <c r="I361" s="61"/>
      <c r="J361" s="83" t="s">
        <v>510</v>
      </c>
    </row>
    <row r="362" spans="1:15" ht="15" thickBot="1">
      <c r="A362" s="7"/>
      <c r="B362" s="6"/>
      <c r="C362" s="86"/>
      <c r="D362" s="6" t="s">
        <v>186</v>
      </c>
      <c r="E362" s="6"/>
      <c r="F362" s="42">
        <v>950</v>
      </c>
      <c r="G362" s="6"/>
      <c r="H362" s="105"/>
      <c r="I362" s="61"/>
      <c r="J362" s="67" t="s">
        <v>441</v>
      </c>
    </row>
    <row r="363" spans="1:15" ht="15" thickBot="1">
      <c r="A363" s="7"/>
      <c r="B363" s="6"/>
      <c r="C363" s="86"/>
      <c r="D363" s="6" t="s">
        <v>187</v>
      </c>
      <c r="E363" s="6"/>
      <c r="F363" s="42">
        <v>300</v>
      </c>
      <c r="G363" s="6"/>
      <c r="H363" s="105"/>
      <c r="I363" s="61"/>
      <c r="J363" s="67" t="s">
        <v>381</v>
      </c>
    </row>
    <row r="364" spans="1:15">
      <c r="A364" s="7"/>
      <c r="B364" s="6"/>
      <c r="C364" s="86"/>
      <c r="D364" s="6"/>
      <c r="E364" s="6"/>
      <c r="F364" s="42"/>
      <c r="G364" s="6"/>
      <c r="H364" s="61"/>
      <c r="I364" s="61"/>
      <c r="J364" s="67" t="s">
        <v>442</v>
      </c>
    </row>
    <row r="365" spans="1:15">
      <c r="A365" s="7"/>
      <c r="B365" s="2" t="s">
        <v>72</v>
      </c>
      <c r="C365" s="2"/>
      <c r="D365" s="6"/>
      <c r="E365" s="6"/>
      <c r="F365" s="42"/>
      <c r="G365" s="6"/>
      <c r="H365" s="62"/>
      <c r="I365" s="61"/>
      <c r="J365" s="67" t="s">
        <v>443</v>
      </c>
    </row>
    <row r="366" spans="1:15">
      <c r="A366" s="7"/>
      <c r="B366" s="5"/>
      <c r="C366" s="5"/>
      <c r="D366" s="5"/>
      <c r="E366" s="6"/>
      <c r="F366" s="42"/>
      <c r="G366" s="6"/>
      <c r="H366" s="62"/>
      <c r="I366" s="61"/>
    </row>
    <row r="367" spans="1:15" ht="15" thickBot="1">
      <c r="A367" s="7"/>
      <c r="B367" s="6"/>
      <c r="C367" s="86"/>
      <c r="D367" s="6" t="s">
        <v>72</v>
      </c>
      <c r="E367" s="6"/>
      <c r="F367" s="42">
        <v>50</v>
      </c>
      <c r="G367" s="6"/>
      <c r="H367" s="64">
        <v>50</v>
      </c>
      <c r="I367" s="61"/>
      <c r="J367" s="67" t="s">
        <v>444</v>
      </c>
    </row>
    <row r="368" spans="1:15">
      <c r="A368" s="7"/>
      <c r="B368" s="6"/>
      <c r="C368" s="86"/>
      <c r="D368" s="6"/>
      <c r="E368" s="6"/>
      <c r="F368" s="42"/>
      <c r="G368" s="6"/>
      <c r="H368" s="61"/>
      <c r="I368" s="61"/>
    </row>
    <row r="369" spans="1:10" ht="15" thickBot="1">
      <c r="A369" s="7"/>
      <c r="B369" s="6"/>
      <c r="C369" s="86"/>
      <c r="D369" s="6"/>
      <c r="E369" s="6"/>
      <c r="F369" s="42"/>
      <c r="G369" s="6"/>
      <c r="H369" s="61"/>
      <c r="I369" s="66">
        <f>SUM(H336:H367)</f>
        <v>5800</v>
      </c>
    </row>
    <row r="370" spans="1:10">
      <c r="A370" s="1"/>
      <c r="B370" s="1"/>
      <c r="C370" s="86"/>
      <c r="D370" s="1"/>
      <c r="E370" s="6" t="s">
        <v>188</v>
      </c>
      <c r="F370" s="42">
        <f>SUM(F336:F367)</f>
        <v>8000</v>
      </c>
      <c r="G370" s="1"/>
      <c r="H370" s="62"/>
      <c r="I370" s="62"/>
    </row>
    <row r="371" spans="1:10" ht="15" thickBot="1">
      <c r="A371" s="99" t="s">
        <v>146</v>
      </c>
      <c r="B371" s="99"/>
      <c r="C371" s="99"/>
      <c r="D371" s="99"/>
      <c r="E371" s="99"/>
      <c r="F371" s="99"/>
      <c r="G371" s="99"/>
      <c r="H371" s="99"/>
      <c r="I371" s="99"/>
    </row>
    <row r="372" spans="1:10" ht="15" thickTop="1">
      <c r="A372" s="100" t="s">
        <v>140</v>
      </c>
      <c r="B372" s="100"/>
      <c r="C372" s="100"/>
      <c r="D372" s="100"/>
      <c r="E372" s="100"/>
      <c r="F372" s="100"/>
      <c r="G372" s="100"/>
      <c r="H372" s="100"/>
      <c r="I372" s="100"/>
    </row>
    <row r="373" spans="1:10">
      <c r="A373" s="7"/>
      <c r="B373" s="7"/>
      <c r="C373" s="7"/>
      <c r="D373" s="7"/>
      <c r="E373" s="7"/>
      <c r="F373" s="41"/>
      <c r="G373" s="7"/>
      <c r="H373" s="61"/>
      <c r="I373" s="61"/>
      <c r="J373" s="73" t="s">
        <v>382</v>
      </c>
    </row>
    <row r="374" spans="1:10">
      <c r="A374" s="7"/>
      <c r="B374" s="2" t="s">
        <v>189</v>
      </c>
      <c r="C374" s="2"/>
      <c r="D374" s="6"/>
      <c r="E374" s="6"/>
      <c r="F374" s="42"/>
      <c r="G374" s="6"/>
      <c r="H374" s="62"/>
    </row>
    <row r="375" spans="1:10">
      <c r="A375" s="7"/>
      <c r="B375" s="5" t="str">
        <f>"Target Date: 10/8/10-10/9/10"</f>
        <v>Target Date: 10/8/10-10/9/10</v>
      </c>
      <c r="C375" s="5"/>
      <c r="D375" s="5"/>
      <c r="E375" s="6"/>
      <c r="F375" s="42"/>
      <c r="G375" s="6"/>
      <c r="H375" s="62"/>
      <c r="I375" s="61"/>
    </row>
    <row r="376" spans="1:10">
      <c r="A376" s="7"/>
      <c r="B376" s="6"/>
      <c r="C376" s="86"/>
      <c r="D376" s="6" t="s">
        <v>190</v>
      </c>
      <c r="E376" s="6"/>
      <c r="F376" s="42">
        <v>100</v>
      </c>
      <c r="G376" s="6"/>
      <c r="H376" s="102">
        <v>1000</v>
      </c>
      <c r="I376" s="61"/>
    </row>
    <row r="377" spans="1:10">
      <c r="A377" s="7"/>
      <c r="B377" s="6"/>
      <c r="C377" s="86"/>
      <c r="D377" s="6" t="s">
        <v>75</v>
      </c>
      <c r="E377" s="6"/>
      <c r="F377" s="42">
        <v>750</v>
      </c>
      <c r="G377" s="6"/>
      <c r="H377" s="102"/>
      <c r="I377" s="61"/>
    </row>
    <row r="378" spans="1:10">
      <c r="A378" s="7"/>
      <c r="B378" s="6"/>
      <c r="C378" s="86"/>
      <c r="D378" s="6" t="s">
        <v>76</v>
      </c>
      <c r="E378" s="6"/>
      <c r="F378" s="42">
        <v>1000</v>
      </c>
      <c r="G378" s="6"/>
      <c r="H378" s="102"/>
      <c r="I378" s="61"/>
    </row>
    <row r="379" spans="1:10" ht="15" thickBot="1">
      <c r="A379" s="7"/>
      <c r="B379" s="6"/>
      <c r="C379" s="86"/>
      <c r="D379" s="6" t="s">
        <v>191</v>
      </c>
      <c r="E379" s="6"/>
      <c r="F379" s="42">
        <v>1000</v>
      </c>
      <c r="G379" s="6"/>
      <c r="H379" s="103"/>
      <c r="I379" s="61"/>
      <c r="J379" s="67" t="s">
        <v>414</v>
      </c>
    </row>
    <row r="380" spans="1:10" ht="15" thickBot="1">
      <c r="A380" s="7"/>
      <c r="B380" s="6"/>
      <c r="C380" s="86"/>
      <c r="D380" s="6" t="s">
        <v>89</v>
      </c>
      <c r="E380" s="6"/>
      <c r="F380" s="42">
        <v>4000</v>
      </c>
      <c r="G380" s="6"/>
      <c r="H380" s="64">
        <v>0</v>
      </c>
      <c r="I380" s="61"/>
      <c r="J380" s="67" t="s">
        <v>463</v>
      </c>
    </row>
    <row r="381" spans="1:10">
      <c r="A381" s="7"/>
      <c r="B381" s="7"/>
      <c r="C381" s="7"/>
      <c r="D381" s="7"/>
      <c r="E381" s="7"/>
      <c r="F381" s="41"/>
      <c r="G381" s="7"/>
      <c r="H381" s="61"/>
      <c r="I381" s="61"/>
      <c r="J381" s="67" t="s">
        <v>279</v>
      </c>
    </row>
    <row r="382" spans="1:10">
      <c r="A382" s="7"/>
      <c r="B382" s="2" t="s">
        <v>192</v>
      </c>
      <c r="C382" s="2"/>
      <c r="D382" s="6"/>
      <c r="E382" s="6"/>
      <c r="F382" s="42"/>
      <c r="G382" s="6"/>
      <c r="H382" s="62"/>
      <c r="I382" s="61"/>
      <c r="J382" s="67" t="s">
        <v>464</v>
      </c>
    </row>
    <row r="383" spans="1:10">
      <c r="A383" s="7"/>
      <c r="B383" s="5" t="str">
        <f>"Target Date: 10/2/10"</f>
        <v>Target Date: 10/2/10</v>
      </c>
      <c r="C383" s="5"/>
      <c r="D383" s="5"/>
      <c r="E383" s="6"/>
      <c r="F383" s="42"/>
      <c r="G383" s="6"/>
      <c r="H383" s="62"/>
      <c r="I383" s="61"/>
    </row>
    <row r="384" spans="1:10">
      <c r="A384" s="7"/>
      <c r="B384" s="6"/>
      <c r="C384" s="86"/>
      <c r="D384" s="6" t="s">
        <v>193</v>
      </c>
      <c r="E384" s="6"/>
      <c r="F384" s="42">
        <v>1000</v>
      </c>
      <c r="G384" s="6"/>
      <c r="H384" s="102">
        <v>0</v>
      </c>
      <c r="I384" s="61"/>
    </row>
    <row r="385" spans="1:10">
      <c r="A385" s="7"/>
      <c r="B385" s="6"/>
      <c r="C385" s="86"/>
      <c r="D385" s="6" t="s">
        <v>38</v>
      </c>
      <c r="E385" s="6"/>
      <c r="F385" s="42">
        <v>500</v>
      </c>
      <c r="G385" s="6"/>
      <c r="H385" s="102"/>
      <c r="I385" s="61"/>
    </row>
    <row r="386" spans="1:10">
      <c r="A386" s="7"/>
      <c r="B386" s="6"/>
      <c r="C386" s="86"/>
      <c r="D386" s="6" t="s">
        <v>194</v>
      </c>
      <c r="E386" s="6"/>
      <c r="F386" s="42">
        <v>450</v>
      </c>
      <c r="G386" s="6"/>
      <c r="H386" s="102"/>
      <c r="I386" s="61"/>
    </row>
    <row r="387" spans="1:10">
      <c r="A387" s="7"/>
      <c r="B387" s="6"/>
      <c r="C387" s="86"/>
      <c r="D387" s="6" t="s">
        <v>195</v>
      </c>
      <c r="E387" s="6"/>
      <c r="F387" s="42">
        <v>800</v>
      </c>
      <c r="G387" s="6"/>
      <c r="H387" s="102"/>
      <c r="I387" s="61"/>
      <c r="J387" s="67" t="s">
        <v>281</v>
      </c>
    </row>
    <row r="388" spans="1:10">
      <c r="A388" s="7"/>
      <c r="B388" s="6"/>
      <c r="C388" s="86"/>
      <c r="D388" s="6" t="s">
        <v>196</v>
      </c>
      <c r="E388" s="6"/>
      <c r="F388" s="42">
        <v>300</v>
      </c>
      <c r="G388" s="6"/>
      <c r="H388" s="102"/>
      <c r="I388" s="61"/>
      <c r="J388" s="67" t="s">
        <v>280</v>
      </c>
    </row>
    <row r="389" spans="1:10" ht="15" thickBot="1">
      <c r="A389" s="7"/>
      <c r="B389" s="6"/>
      <c r="C389" s="86"/>
      <c r="D389" s="6" t="s">
        <v>197</v>
      </c>
      <c r="E389" s="6"/>
      <c r="F389" s="42">
        <v>700</v>
      </c>
      <c r="G389" s="6"/>
      <c r="H389" s="103"/>
      <c r="I389" s="61"/>
      <c r="J389" s="67" t="s">
        <v>415</v>
      </c>
    </row>
    <row r="390" spans="1:10">
      <c r="A390" s="7"/>
      <c r="B390" s="7"/>
      <c r="C390" s="7"/>
      <c r="D390" s="7"/>
      <c r="E390" s="7"/>
      <c r="F390" s="41"/>
      <c r="G390" s="7"/>
      <c r="H390" s="61"/>
      <c r="I390" s="61"/>
      <c r="J390" s="67" t="s">
        <v>416</v>
      </c>
    </row>
    <row r="391" spans="1:10">
      <c r="A391" s="7"/>
      <c r="B391" s="2" t="s">
        <v>323</v>
      </c>
      <c r="C391" s="2"/>
      <c r="D391" s="6"/>
      <c r="E391" s="6"/>
      <c r="F391" s="42"/>
      <c r="G391" s="6"/>
      <c r="H391" s="62"/>
      <c r="I391" s="61"/>
    </row>
    <row r="392" spans="1:10">
      <c r="A392" s="7"/>
      <c r="B392" s="5" t="str">
        <f>"Target Date: 4/30/11"</f>
        <v>Target Date: 4/30/11</v>
      </c>
      <c r="C392" s="5"/>
      <c r="D392" s="5"/>
      <c r="E392" s="6"/>
      <c r="F392" s="42"/>
      <c r="G392" s="6"/>
      <c r="H392" s="62"/>
      <c r="I392" s="61"/>
    </row>
    <row r="393" spans="1:10">
      <c r="A393" s="7"/>
      <c r="B393" s="6"/>
      <c r="C393" s="86"/>
      <c r="D393" s="6" t="s">
        <v>324</v>
      </c>
      <c r="E393" s="6"/>
      <c r="F393" s="42">
        <v>2000</v>
      </c>
      <c r="G393" s="6"/>
      <c r="H393" s="102">
        <v>1150</v>
      </c>
      <c r="I393" s="61"/>
    </row>
    <row r="394" spans="1:10" ht="15" thickBot="1">
      <c r="A394" s="7"/>
      <c r="B394" s="6"/>
      <c r="C394" s="86"/>
      <c r="D394" s="6" t="s">
        <v>325</v>
      </c>
      <c r="E394" s="6"/>
      <c r="F394" s="42">
        <v>850</v>
      </c>
      <c r="G394" s="6"/>
      <c r="H394" s="103"/>
      <c r="J394" s="73" t="s">
        <v>417</v>
      </c>
    </row>
    <row r="395" spans="1:10">
      <c r="A395" s="7"/>
      <c r="B395" s="6"/>
      <c r="C395" s="86"/>
      <c r="D395" s="6" t="s">
        <v>326</v>
      </c>
      <c r="E395" s="6"/>
      <c r="F395" s="42">
        <v>500</v>
      </c>
      <c r="G395" s="6"/>
      <c r="H395" s="61"/>
      <c r="J395" s="73" t="s">
        <v>418</v>
      </c>
    </row>
    <row r="396" spans="1:10">
      <c r="A396" s="7"/>
      <c r="B396" s="7"/>
      <c r="C396" s="7"/>
      <c r="D396" s="7"/>
      <c r="E396" s="7"/>
      <c r="F396" s="41"/>
      <c r="G396" s="7"/>
      <c r="H396" s="61"/>
      <c r="J396" s="73" t="s">
        <v>419</v>
      </c>
    </row>
    <row r="397" spans="1:10" s="60" customFormat="1">
      <c r="A397" s="40"/>
      <c r="B397" s="58" t="s">
        <v>327</v>
      </c>
      <c r="C397" s="58"/>
      <c r="D397" s="57"/>
      <c r="E397" s="57"/>
      <c r="F397" s="59"/>
      <c r="G397" s="57"/>
      <c r="H397" s="63"/>
      <c r="I397" s="77"/>
      <c r="J397" s="68"/>
    </row>
    <row r="398" spans="1:10">
      <c r="A398" s="7"/>
      <c r="B398" s="5" t="str">
        <f>"Target Date: 4/30/11"</f>
        <v>Target Date: 4/30/11</v>
      </c>
      <c r="C398" s="5"/>
      <c r="D398" s="5"/>
      <c r="E398" s="6"/>
      <c r="F398" s="42"/>
      <c r="G398" s="6"/>
      <c r="H398" s="62"/>
      <c r="I398" s="61"/>
    </row>
    <row r="399" spans="1:10" ht="15" thickBot="1">
      <c r="A399" s="7"/>
      <c r="B399" s="6"/>
      <c r="C399" s="86"/>
      <c r="D399" s="6" t="s">
        <v>328</v>
      </c>
      <c r="E399" s="6"/>
      <c r="F399" s="42">
        <v>200</v>
      </c>
      <c r="G399" s="6"/>
      <c r="H399" s="103">
        <v>2000</v>
      </c>
      <c r="I399" s="61"/>
    </row>
    <row r="400" spans="1:10" ht="15" thickBot="1">
      <c r="A400" s="7"/>
      <c r="B400" s="6"/>
      <c r="C400" s="86"/>
      <c r="D400" s="6" t="s">
        <v>329</v>
      </c>
      <c r="E400" s="6"/>
      <c r="F400" s="42">
        <v>6000</v>
      </c>
      <c r="G400" s="6"/>
      <c r="H400" s="103"/>
      <c r="I400" s="61"/>
    </row>
    <row r="401" spans="1:10" ht="15" thickBot="1">
      <c r="A401" s="7"/>
      <c r="B401" s="6"/>
      <c r="C401" s="86"/>
      <c r="D401" s="6" t="s">
        <v>330</v>
      </c>
      <c r="E401" s="6"/>
      <c r="F401" s="42">
        <v>470</v>
      </c>
      <c r="G401" s="6"/>
      <c r="H401" s="103"/>
      <c r="I401" s="61"/>
    </row>
    <row r="402" spans="1:10" ht="15" thickBot="1">
      <c r="A402" s="7"/>
      <c r="B402" s="6"/>
      <c r="C402" s="86"/>
      <c r="D402" s="6" t="s">
        <v>331</v>
      </c>
      <c r="E402" s="6"/>
      <c r="F402" s="42">
        <v>1000</v>
      </c>
      <c r="G402" s="6"/>
      <c r="H402" s="103"/>
      <c r="J402" s="73" t="s">
        <v>420</v>
      </c>
    </row>
    <row r="403" spans="1:10" ht="15" thickBot="1">
      <c r="A403" s="7"/>
      <c r="B403" s="6"/>
      <c r="C403" s="86"/>
      <c r="D403" s="6" t="s">
        <v>332</v>
      </c>
      <c r="E403" s="6"/>
      <c r="F403" s="42">
        <v>300</v>
      </c>
      <c r="G403" s="6"/>
      <c r="H403" s="103"/>
      <c r="J403" s="73"/>
    </row>
    <row r="404" spans="1:10" ht="15" thickBot="1">
      <c r="A404" s="7"/>
      <c r="B404" s="6"/>
      <c r="C404" s="86"/>
      <c r="D404" s="6" t="s">
        <v>333</v>
      </c>
      <c r="E404" s="6"/>
      <c r="F404" s="42">
        <v>300</v>
      </c>
      <c r="G404" s="6"/>
      <c r="H404" s="103"/>
      <c r="J404" s="73" t="s">
        <v>472</v>
      </c>
    </row>
    <row r="405" spans="1:10">
      <c r="A405" s="7"/>
      <c r="B405" s="7"/>
      <c r="C405" s="7"/>
      <c r="D405" s="7"/>
      <c r="E405" s="7"/>
      <c r="F405" s="41"/>
      <c r="G405" s="7"/>
      <c r="H405" s="61"/>
      <c r="I405" s="61"/>
    </row>
    <row r="406" spans="1:10">
      <c r="A406" s="7"/>
      <c r="B406" s="2" t="s">
        <v>334</v>
      </c>
      <c r="C406" s="2"/>
      <c r="D406" s="6"/>
      <c r="E406" s="6"/>
      <c r="F406" s="42"/>
      <c r="G406" s="6"/>
      <c r="H406" s="62"/>
      <c r="I406" s="61"/>
    </row>
    <row r="407" spans="1:10">
      <c r="A407" s="7"/>
      <c r="B407" s="5" t="str">
        <f>"Target Date: 12/15/2010"</f>
        <v>Target Date: 12/15/2010</v>
      </c>
      <c r="C407" s="5"/>
      <c r="D407" s="5"/>
      <c r="E407" s="6"/>
      <c r="F407" s="42"/>
      <c r="G407" s="6"/>
      <c r="H407" s="62"/>
      <c r="I407" s="61"/>
    </row>
    <row r="408" spans="1:10">
      <c r="A408" s="1"/>
      <c r="B408" s="6"/>
      <c r="C408" s="86"/>
      <c r="D408" s="6" t="s">
        <v>335</v>
      </c>
      <c r="E408" s="6"/>
      <c r="F408" s="42">
        <v>2000</v>
      </c>
      <c r="G408" s="6"/>
      <c r="H408" s="102">
        <v>0</v>
      </c>
      <c r="J408" s="73" t="s">
        <v>426</v>
      </c>
    </row>
    <row r="409" spans="1:10" ht="15" thickBot="1">
      <c r="A409" s="7"/>
      <c r="B409" s="6"/>
      <c r="C409" s="86"/>
      <c r="D409" s="6" t="s">
        <v>336</v>
      </c>
      <c r="E409" s="6"/>
      <c r="F409" s="42">
        <v>500</v>
      </c>
      <c r="G409" s="6"/>
      <c r="H409" s="103"/>
      <c r="J409" s="74" t="s">
        <v>427</v>
      </c>
    </row>
    <row r="410" spans="1:10">
      <c r="A410" s="1"/>
      <c r="B410" s="6"/>
      <c r="C410" s="86"/>
      <c r="D410" s="6"/>
      <c r="E410" s="6"/>
      <c r="F410" s="42"/>
      <c r="G410" s="6"/>
      <c r="H410" s="61"/>
    </row>
    <row r="411" spans="1:10">
      <c r="B411" s="2" t="s">
        <v>72</v>
      </c>
      <c r="C411" s="2"/>
      <c r="D411" s="6"/>
      <c r="E411" s="6"/>
      <c r="F411" s="42"/>
      <c r="G411" s="6"/>
      <c r="H411" s="62"/>
    </row>
    <row r="412" spans="1:10">
      <c r="B412" s="5"/>
      <c r="C412" s="5"/>
      <c r="D412" s="5"/>
      <c r="E412" s="6"/>
      <c r="F412" s="42"/>
      <c r="G412" s="6"/>
      <c r="H412" s="62"/>
    </row>
    <row r="413" spans="1:10" ht="15" thickBot="1">
      <c r="B413" s="6"/>
      <c r="C413" s="86"/>
      <c r="D413" s="6" t="s">
        <v>72</v>
      </c>
      <c r="E413" s="6"/>
      <c r="F413" s="42">
        <v>50</v>
      </c>
      <c r="G413" s="6"/>
      <c r="H413" s="64">
        <v>50</v>
      </c>
      <c r="J413" s="67" t="s">
        <v>428</v>
      </c>
    </row>
    <row r="414" spans="1:10">
      <c r="B414" s="7"/>
      <c r="C414" s="7"/>
      <c r="D414" s="7"/>
      <c r="E414" s="7"/>
      <c r="F414" s="41"/>
      <c r="G414" s="7"/>
      <c r="H414" s="61"/>
    </row>
    <row r="415" spans="1:10" ht="15" thickBot="1">
      <c r="B415" s="7"/>
      <c r="C415" s="7"/>
      <c r="D415" s="7"/>
      <c r="E415" s="7"/>
      <c r="F415" s="41"/>
      <c r="G415" s="7"/>
      <c r="I415" s="66">
        <f>SUM(H376:H413)</f>
        <v>4200</v>
      </c>
    </row>
    <row r="416" spans="1:10">
      <c r="B416" s="7"/>
      <c r="C416" s="7"/>
      <c r="D416" s="7"/>
      <c r="E416" s="7" t="s">
        <v>291</v>
      </c>
      <c r="F416" s="41">
        <f>SUM(F376:F413)</f>
        <v>24770</v>
      </c>
      <c r="G416" s="7"/>
      <c r="H416" s="61"/>
    </row>
    <row r="417" spans="2:9">
      <c r="B417" s="7"/>
      <c r="C417" s="7"/>
      <c r="D417" s="7"/>
      <c r="E417" s="7"/>
      <c r="F417" s="41"/>
      <c r="G417" s="7"/>
      <c r="H417" s="61"/>
    </row>
    <row r="418" spans="2:9">
      <c r="B418" s="7"/>
      <c r="C418" s="7"/>
      <c r="D418" s="7"/>
      <c r="E418" s="7" t="s">
        <v>445</v>
      </c>
      <c r="F418" s="41"/>
      <c r="G418" s="7"/>
      <c r="H418" s="61"/>
      <c r="I418" s="65">
        <f>SUM(I1:I415)</f>
        <v>101919</v>
      </c>
    </row>
    <row r="419" spans="2:9">
      <c r="B419" s="7"/>
      <c r="C419" s="7"/>
      <c r="D419" s="7"/>
      <c r="E419" s="7"/>
      <c r="F419" s="41"/>
      <c r="G419" s="7"/>
      <c r="H419" s="61"/>
    </row>
    <row r="420" spans="2:9">
      <c r="B420" s="7"/>
      <c r="C420" s="7"/>
      <c r="D420" s="7"/>
      <c r="E420" s="7"/>
      <c r="F420" s="41"/>
      <c r="G420" s="7"/>
      <c r="H420" s="61"/>
    </row>
    <row r="421" spans="2:9">
      <c r="B421" s="7"/>
      <c r="C421" s="7"/>
      <c r="D421" s="7"/>
      <c r="E421" s="7"/>
      <c r="F421" s="41"/>
      <c r="G421" s="7"/>
      <c r="H421" s="61"/>
    </row>
    <row r="422" spans="2:9">
      <c r="B422" s="7"/>
      <c r="C422" s="7"/>
      <c r="D422" s="7"/>
      <c r="E422" s="7"/>
      <c r="F422" s="41"/>
      <c r="G422" s="7"/>
      <c r="H422" s="61"/>
    </row>
    <row r="423" spans="2:9">
      <c r="B423" s="7"/>
      <c r="C423" s="7"/>
      <c r="D423" s="7"/>
      <c r="E423" s="7"/>
      <c r="F423" s="41"/>
      <c r="G423" s="7"/>
      <c r="H423" s="61"/>
    </row>
    <row r="424" spans="2:9">
      <c r="B424" s="7"/>
      <c r="C424" s="7"/>
      <c r="D424" s="7"/>
      <c r="E424" s="7"/>
      <c r="F424" s="41"/>
      <c r="G424" s="7"/>
      <c r="H424" s="61"/>
    </row>
    <row r="425" spans="2:9">
      <c r="B425" s="7"/>
      <c r="C425" s="7"/>
      <c r="D425" s="7"/>
      <c r="E425" s="7"/>
      <c r="F425" s="41"/>
      <c r="G425" s="7"/>
      <c r="H425" s="61"/>
    </row>
    <row r="426" spans="2:9">
      <c r="B426" s="7"/>
      <c r="C426" s="7"/>
      <c r="D426" s="7"/>
      <c r="E426" s="7"/>
      <c r="F426" s="41"/>
      <c r="G426" s="7"/>
      <c r="H426" s="61"/>
    </row>
    <row r="427" spans="2:9">
      <c r="B427" s="7"/>
      <c r="C427" s="7"/>
      <c r="D427" s="7"/>
      <c r="E427" s="7"/>
      <c r="F427" s="41"/>
      <c r="G427" s="7"/>
      <c r="H427" s="61"/>
    </row>
    <row r="428" spans="2:9">
      <c r="B428" s="7"/>
      <c r="C428" s="7"/>
      <c r="D428" s="7"/>
      <c r="E428" s="7"/>
      <c r="F428" s="41"/>
      <c r="G428" s="7"/>
      <c r="H428" s="61"/>
    </row>
    <row r="429" spans="2:9">
      <c r="B429" s="7"/>
      <c r="C429" s="7"/>
      <c r="D429" s="7"/>
      <c r="E429" s="7"/>
      <c r="F429" s="41"/>
      <c r="G429" s="7"/>
      <c r="H429" s="61"/>
    </row>
    <row r="430" spans="2:9">
      <c r="B430" s="7"/>
      <c r="C430" s="7"/>
      <c r="D430" s="7"/>
      <c r="E430" s="7"/>
      <c r="F430" s="41"/>
      <c r="G430" s="7"/>
      <c r="H430" s="61"/>
    </row>
    <row r="431" spans="2:9">
      <c r="B431" s="7"/>
      <c r="C431" s="7"/>
      <c r="D431" s="7"/>
      <c r="E431" s="7"/>
      <c r="F431" s="41"/>
      <c r="G431" s="7"/>
      <c r="H431" s="61"/>
    </row>
    <row r="432" spans="2:9">
      <c r="B432" s="7"/>
      <c r="C432" s="7"/>
      <c r="D432" s="7"/>
      <c r="E432" s="7"/>
      <c r="F432" s="41"/>
      <c r="G432" s="7"/>
      <c r="H432" s="61"/>
    </row>
    <row r="433" spans="2:9">
      <c r="B433" s="7"/>
      <c r="C433" s="7"/>
      <c r="D433" s="7"/>
      <c r="E433" s="7"/>
      <c r="F433" s="41"/>
      <c r="G433" s="7"/>
      <c r="H433" s="61"/>
    </row>
    <row r="434" spans="2:9">
      <c r="B434" s="7"/>
      <c r="C434" s="7"/>
      <c r="D434" s="7"/>
      <c r="E434" s="7"/>
      <c r="F434" s="41"/>
      <c r="G434" s="7"/>
      <c r="H434" s="61"/>
    </row>
    <row r="435" spans="2:9">
      <c r="B435" s="7"/>
      <c r="C435" s="7"/>
      <c r="D435" s="7"/>
      <c r="E435" s="7"/>
      <c r="F435" s="41"/>
      <c r="G435" s="7"/>
      <c r="H435" s="61"/>
    </row>
    <row r="436" spans="2:9">
      <c r="B436" s="1"/>
      <c r="C436" s="86"/>
      <c r="D436" s="1"/>
      <c r="E436" s="1"/>
      <c r="F436" s="42"/>
      <c r="G436" s="1"/>
      <c r="H436" s="62"/>
    </row>
    <row r="437" spans="2:9">
      <c r="B437" s="7"/>
      <c r="C437" s="7"/>
      <c r="D437" s="7"/>
      <c r="E437" s="7"/>
      <c r="F437" s="41"/>
      <c r="G437" s="7"/>
      <c r="H437" s="61"/>
      <c r="I437" s="78"/>
    </row>
    <row r="438" spans="2:9">
      <c r="B438" s="7"/>
      <c r="C438" s="7"/>
      <c r="D438" s="7"/>
      <c r="E438" s="7"/>
      <c r="F438" s="41"/>
      <c r="G438" s="7"/>
      <c r="H438" s="61"/>
      <c r="I438" s="78"/>
    </row>
    <row r="439" spans="2:9">
      <c r="B439" s="72"/>
      <c r="C439" s="72"/>
      <c r="D439" s="7"/>
      <c r="E439" s="7"/>
      <c r="F439" s="79"/>
      <c r="G439" s="72"/>
      <c r="H439" s="61"/>
      <c r="I439" s="78"/>
    </row>
    <row r="444" spans="2:9">
      <c r="I444" s="65" t="s">
        <v>285</v>
      </c>
    </row>
    <row r="445" spans="2:9">
      <c r="I445" s="65">
        <v>0.16388888888888889</v>
      </c>
    </row>
  </sheetData>
  <mergeCells count="53">
    <mergeCell ref="H408:H409"/>
    <mergeCell ref="H393:H394"/>
    <mergeCell ref="H399:H404"/>
    <mergeCell ref="H341:H342"/>
    <mergeCell ref="H346:H347"/>
    <mergeCell ref="H361:H363"/>
    <mergeCell ref="H376:H379"/>
    <mergeCell ref="H384:H389"/>
    <mergeCell ref="H294:H298"/>
    <mergeCell ref="H313:H315"/>
    <mergeCell ref="H319:H321"/>
    <mergeCell ref="H325:H326"/>
    <mergeCell ref="H302:H305"/>
    <mergeCell ref="H170:H171"/>
    <mergeCell ref="H179:H181"/>
    <mergeCell ref="H185:H186"/>
    <mergeCell ref="H190:H192"/>
    <mergeCell ref="H196:H198"/>
    <mergeCell ref="A331:I331"/>
    <mergeCell ref="A332:I332"/>
    <mergeCell ref="A371:I371"/>
    <mergeCell ref="A372:I372"/>
    <mergeCell ref="H35:H44"/>
    <mergeCell ref="H50:H52"/>
    <mergeCell ref="H58:H60"/>
    <mergeCell ref="H79:H82"/>
    <mergeCell ref="H86:H87"/>
    <mergeCell ref="H108:H109"/>
    <mergeCell ref="H123:H125"/>
    <mergeCell ref="H137:H141"/>
    <mergeCell ref="H145:H148"/>
    <mergeCell ref="H152:H154"/>
    <mergeCell ref="H158:H160"/>
    <mergeCell ref="H164:H166"/>
    <mergeCell ref="A269:I269"/>
    <mergeCell ref="A270:G270"/>
    <mergeCell ref="A205:I205"/>
    <mergeCell ref="A206:I206"/>
    <mergeCell ref="A207:G207"/>
    <mergeCell ref="A268:I268"/>
    <mergeCell ref="H218:H220"/>
    <mergeCell ref="H241:H245"/>
    <mergeCell ref="H249:H253"/>
    <mergeCell ref="H257:H259"/>
    <mergeCell ref="H234:H237"/>
    <mergeCell ref="A1:I1"/>
    <mergeCell ref="A2:I2"/>
    <mergeCell ref="A27:I27"/>
    <mergeCell ref="A116:I116"/>
    <mergeCell ref="A117:G117"/>
    <mergeCell ref="A28:I28"/>
    <mergeCell ref="A29:G29"/>
    <mergeCell ref="A115:I115"/>
  </mergeCells>
  <phoneticPr fontId="3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J234"/>
  <sheetViews>
    <sheetView topLeftCell="A201" workbookViewId="0">
      <selection activeCell="G12" sqref="G12"/>
    </sheetView>
  </sheetViews>
  <sheetFormatPr baseColWidth="10" defaultColWidth="8.83203125" defaultRowHeight="14"/>
  <cols>
    <col min="3" max="4" width="20" customWidth="1"/>
    <col min="7" max="7" width="8.83203125" style="65"/>
    <col min="8" max="8" width="10.5" style="65" bestFit="1" customWidth="1"/>
    <col min="9" max="9" width="8.83203125" style="81"/>
  </cols>
  <sheetData>
    <row r="2" spans="1:9" ht="13.5" customHeight="1" thickBot="1">
      <c r="A2" s="99" t="s">
        <v>160</v>
      </c>
      <c r="B2" s="99"/>
      <c r="C2" s="99"/>
      <c r="D2" s="99"/>
      <c r="E2" s="99"/>
      <c r="F2" s="99"/>
      <c r="G2" s="99"/>
      <c r="H2" s="99"/>
    </row>
    <row r="3" spans="1:9" ht="13.5" customHeight="1" thickTop="1">
      <c r="A3" s="100" t="s">
        <v>161</v>
      </c>
      <c r="B3" s="100"/>
      <c r="C3" s="100"/>
      <c r="D3" s="100"/>
      <c r="E3" s="100"/>
      <c r="F3" s="100"/>
      <c r="G3" s="100"/>
      <c r="H3" s="100"/>
    </row>
    <row r="4" spans="1:9" ht="13.5" customHeight="1">
      <c r="A4" s="101"/>
      <c r="B4" s="101"/>
      <c r="C4" s="101"/>
      <c r="D4" s="101"/>
      <c r="E4" s="101"/>
      <c r="F4" s="101"/>
      <c r="G4" s="62"/>
      <c r="H4" s="62"/>
    </row>
    <row r="5" spans="1:9" ht="13.5" customHeight="1">
      <c r="A5" s="1"/>
      <c r="B5" s="1"/>
      <c r="C5" s="1"/>
      <c r="D5" s="1"/>
      <c r="E5" s="1"/>
      <c r="F5" s="1"/>
      <c r="G5" s="62"/>
      <c r="I5" s="67" t="s">
        <v>282</v>
      </c>
    </row>
    <row r="6" spans="1:9" ht="13.5" customHeight="1">
      <c r="A6" s="1"/>
      <c r="B6" s="2" t="s">
        <v>72</v>
      </c>
      <c r="C6" s="1"/>
      <c r="D6" s="1"/>
      <c r="E6" s="1"/>
      <c r="F6" s="1"/>
      <c r="G6" s="62"/>
      <c r="H6" s="62"/>
    </row>
    <row r="7" spans="1:9" ht="13.5" customHeight="1">
      <c r="A7" s="1"/>
      <c r="B7" s="1"/>
      <c r="C7" s="1" t="s">
        <v>162</v>
      </c>
      <c r="D7" s="1"/>
      <c r="E7" s="4">
        <v>50</v>
      </c>
      <c r="F7" s="1"/>
      <c r="G7" s="102">
        <v>380</v>
      </c>
      <c r="H7" s="62"/>
    </row>
    <row r="8" spans="1:9" ht="13.5" customHeight="1">
      <c r="A8" s="1"/>
      <c r="B8" s="1"/>
      <c r="C8" s="1" t="s">
        <v>9</v>
      </c>
      <c r="D8" s="1"/>
      <c r="E8" s="4">
        <v>50</v>
      </c>
      <c r="F8" s="1"/>
      <c r="G8" s="102"/>
      <c r="H8" s="62"/>
      <c r="I8" s="81" t="s">
        <v>512</v>
      </c>
    </row>
    <row r="9" spans="1:9" ht="13.5" customHeight="1">
      <c r="A9" s="1"/>
      <c r="B9" s="1"/>
      <c r="C9" s="1" t="s">
        <v>163</v>
      </c>
      <c r="D9" s="1"/>
      <c r="E9" s="4">
        <v>200</v>
      </c>
      <c r="F9" s="1"/>
      <c r="G9" s="102"/>
      <c r="H9" s="62"/>
      <c r="I9" s="85" t="s">
        <v>511</v>
      </c>
    </row>
    <row r="10" spans="1:9" ht="13.5" customHeight="1">
      <c r="A10" s="1"/>
      <c r="B10" s="1"/>
      <c r="C10" s="1" t="s">
        <v>164</v>
      </c>
      <c r="D10" s="1"/>
      <c r="E10" s="4">
        <v>80</v>
      </c>
      <c r="F10" s="1"/>
      <c r="G10" s="102"/>
      <c r="H10" s="62"/>
    </row>
    <row r="11" spans="1:9" ht="13.5" customHeight="1" thickBot="1">
      <c r="A11" s="1"/>
      <c r="B11" s="1"/>
      <c r="C11" s="1"/>
      <c r="D11" s="1"/>
      <c r="E11" s="4"/>
      <c r="F11" s="1"/>
      <c r="G11" s="103"/>
      <c r="H11" s="62"/>
      <c r="I11" s="81" t="s">
        <v>446</v>
      </c>
    </row>
    <row r="12" spans="1:9" ht="13.5" customHeight="1">
      <c r="A12" s="1"/>
      <c r="B12" s="1"/>
      <c r="C12" s="1"/>
      <c r="D12" s="1"/>
      <c r="E12" s="1"/>
      <c r="F12" s="1"/>
      <c r="G12" s="62"/>
      <c r="H12" s="62"/>
    </row>
    <row r="13" spans="1:9" ht="13.5" customHeight="1">
      <c r="A13" s="1"/>
      <c r="B13" s="2" t="s">
        <v>165</v>
      </c>
      <c r="C13" s="1"/>
      <c r="D13" s="1"/>
      <c r="E13" s="1"/>
      <c r="F13" s="1"/>
      <c r="G13" s="62"/>
      <c r="H13" s="62"/>
    </row>
    <row r="14" spans="1:9" ht="13.5" customHeight="1">
      <c r="A14" s="1"/>
      <c r="B14" s="5" t="str">
        <f>"Target Date: Fall 2010"</f>
        <v>Target Date: Fall 2010</v>
      </c>
      <c r="C14" s="5"/>
      <c r="D14" s="1"/>
      <c r="E14" s="1"/>
      <c r="F14" s="1"/>
      <c r="G14" s="62"/>
    </row>
    <row r="15" spans="1:9" ht="13.5" customHeight="1">
      <c r="A15" s="1"/>
      <c r="B15" s="1"/>
      <c r="C15" s="1" t="s">
        <v>166</v>
      </c>
      <c r="D15" s="1"/>
      <c r="E15" s="4">
        <v>70</v>
      </c>
      <c r="F15" s="1"/>
      <c r="G15" s="102">
        <v>174</v>
      </c>
      <c r="H15" s="62"/>
    </row>
    <row r="16" spans="1:9" ht="13.5" customHeight="1">
      <c r="A16" s="1"/>
      <c r="B16" s="1"/>
      <c r="C16" s="1" t="s">
        <v>167</v>
      </c>
      <c r="D16" s="1"/>
      <c r="E16" s="4">
        <v>11</v>
      </c>
      <c r="F16" s="1"/>
      <c r="G16" s="102"/>
      <c r="H16" s="62"/>
      <c r="I16" s="81" t="s">
        <v>283</v>
      </c>
    </row>
    <row r="17" spans="1:9" ht="13.5" customHeight="1">
      <c r="A17" s="1"/>
      <c r="B17" s="1"/>
      <c r="C17" s="1" t="s">
        <v>168</v>
      </c>
      <c r="D17" s="1"/>
      <c r="E17" s="4">
        <v>26</v>
      </c>
      <c r="F17" s="1"/>
      <c r="G17" s="102"/>
      <c r="H17" s="62"/>
    </row>
    <row r="18" spans="1:9" ht="13.5" customHeight="1">
      <c r="A18" s="1"/>
      <c r="B18" s="1"/>
      <c r="C18" s="1" t="s">
        <v>169</v>
      </c>
      <c r="D18" s="1"/>
      <c r="E18" s="4">
        <v>5</v>
      </c>
      <c r="F18" s="1"/>
      <c r="G18" s="102"/>
      <c r="H18" s="62"/>
    </row>
    <row r="19" spans="1:9" ht="13.5" customHeight="1">
      <c r="A19" s="1"/>
      <c r="B19" s="1"/>
      <c r="C19" s="1" t="s">
        <v>170</v>
      </c>
      <c r="D19" s="1"/>
      <c r="E19" s="4">
        <v>15</v>
      </c>
      <c r="F19" s="1"/>
      <c r="G19" s="102"/>
      <c r="H19" s="62"/>
    </row>
    <row r="20" spans="1:9" ht="13.5" customHeight="1">
      <c r="A20" s="1"/>
      <c r="B20" s="1"/>
      <c r="C20" s="1" t="s">
        <v>171</v>
      </c>
      <c r="D20" s="1"/>
      <c r="E20" s="4">
        <v>5</v>
      </c>
      <c r="F20" s="1"/>
      <c r="G20" s="102"/>
      <c r="H20" s="62"/>
    </row>
    <row r="21" spans="1:9" ht="13.5" customHeight="1">
      <c r="A21" s="1"/>
      <c r="B21" s="1"/>
      <c r="C21" s="1" t="s">
        <v>172</v>
      </c>
      <c r="D21" s="1"/>
      <c r="E21" s="4">
        <v>12</v>
      </c>
      <c r="F21" s="1"/>
      <c r="G21" s="102"/>
      <c r="H21" s="62"/>
    </row>
    <row r="22" spans="1:9" ht="13.5" customHeight="1">
      <c r="A22" s="1"/>
      <c r="B22" s="1"/>
      <c r="C22" s="1" t="s">
        <v>173</v>
      </c>
      <c r="D22" s="1"/>
      <c r="E22" s="4">
        <v>10</v>
      </c>
      <c r="F22" s="1"/>
      <c r="G22" s="102"/>
      <c r="H22" s="62"/>
    </row>
    <row r="23" spans="1:9" ht="13.5" customHeight="1">
      <c r="A23" s="1"/>
      <c r="B23" s="1"/>
      <c r="C23" s="1" t="s">
        <v>174</v>
      </c>
      <c r="D23" s="1"/>
      <c r="E23" s="4">
        <v>10</v>
      </c>
      <c r="F23" s="1"/>
      <c r="G23" s="102"/>
      <c r="H23" s="62"/>
    </row>
    <row r="24" spans="1:9" ht="14.25" customHeight="1" thickBot="1">
      <c r="A24" s="1"/>
      <c r="B24" s="1"/>
      <c r="C24" s="1" t="s">
        <v>175</v>
      </c>
      <c r="D24" s="1"/>
      <c r="E24" s="4">
        <v>10</v>
      </c>
      <c r="F24" s="1"/>
      <c r="G24" s="103"/>
      <c r="H24" s="62"/>
      <c r="I24" s="81" t="s">
        <v>447</v>
      </c>
    </row>
    <row r="25" spans="1:9" ht="13.5" customHeight="1">
      <c r="A25" s="1"/>
      <c r="B25" s="1"/>
      <c r="C25" s="1"/>
      <c r="D25" s="1"/>
      <c r="E25" s="1"/>
      <c r="F25" s="1"/>
      <c r="G25" s="62"/>
      <c r="H25" s="62"/>
    </row>
    <row r="26" spans="1:9" ht="13.5" customHeight="1">
      <c r="A26" s="1"/>
      <c r="B26" s="1"/>
      <c r="C26" s="1"/>
      <c r="D26" s="1"/>
      <c r="E26" s="1"/>
      <c r="F26" s="1"/>
      <c r="G26" s="62"/>
      <c r="H26" s="62"/>
    </row>
    <row r="27" spans="1:9" ht="13.5" customHeight="1" thickBot="1">
      <c r="A27" s="1"/>
      <c r="B27" s="1"/>
      <c r="C27" s="1" t="s">
        <v>77</v>
      </c>
      <c r="D27" s="1"/>
      <c r="E27" s="1"/>
      <c r="F27" s="1">
        <f>SUM(E4:E28)</f>
        <v>554</v>
      </c>
      <c r="G27" s="62"/>
      <c r="H27" s="64">
        <f>SUM(G4:G28)</f>
        <v>554</v>
      </c>
    </row>
    <row r="28" spans="1:9" ht="13.5" customHeight="1">
      <c r="A28" s="1"/>
      <c r="B28" s="1"/>
      <c r="C28" s="1"/>
      <c r="D28" s="1"/>
      <c r="E28" s="1"/>
      <c r="F28" s="1"/>
      <c r="G28" s="62"/>
      <c r="H28" s="62"/>
    </row>
    <row r="30" spans="1:9" ht="13.5" customHeight="1" thickBot="1">
      <c r="A30" s="99" t="s">
        <v>216</v>
      </c>
      <c r="B30" s="99"/>
      <c r="C30" s="99"/>
      <c r="D30" s="99"/>
      <c r="E30" s="99"/>
      <c r="F30" s="99"/>
      <c r="G30" s="99"/>
      <c r="H30" s="99"/>
    </row>
    <row r="31" spans="1:9" ht="13.5" customHeight="1" thickTop="1">
      <c r="A31" s="100" t="s">
        <v>217</v>
      </c>
      <c r="B31" s="100"/>
      <c r="C31" s="100"/>
      <c r="D31" s="100"/>
      <c r="E31" s="100"/>
      <c r="F31" s="100"/>
      <c r="G31" s="100"/>
      <c r="H31" s="100"/>
    </row>
    <row r="32" spans="1:9" ht="13.5" customHeight="1">
      <c r="A32" s="101"/>
      <c r="B32" s="101"/>
      <c r="C32" s="101"/>
      <c r="D32" s="101"/>
      <c r="E32" s="101"/>
      <c r="F32" s="101"/>
      <c r="G32" s="62"/>
      <c r="H32" s="62"/>
    </row>
    <row r="33" spans="1:9" ht="13.5" customHeight="1">
      <c r="A33" s="1"/>
      <c r="B33" s="1"/>
      <c r="C33" s="1"/>
      <c r="D33" s="1"/>
      <c r="E33" s="1"/>
      <c r="F33" s="1"/>
      <c r="G33" s="62"/>
      <c r="H33" s="62"/>
    </row>
    <row r="34" spans="1:9" ht="13.5" customHeight="1">
      <c r="A34" s="1"/>
      <c r="B34" s="2" t="s">
        <v>72</v>
      </c>
      <c r="C34" s="1"/>
      <c r="D34" s="1"/>
      <c r="E34" s="1"/>
      <c r="F34" s="1"/>
      <c r="G34" s="62"/>
      <c r="H34" s="62"/>
    </row>
    <row r="35" spans="1:9" ht="13.5" customHeight="1">
      <c r="A35" s="1"/>
      <c r="B35" s="1"/>
      <c r="C35" s="1"/>
      <c r="D35" s="1"/>
      <c r="E35" s="1"/>
      <c r="F35" s="1"/>
      <c r="G35" s="62"/>
      <c r="H35" s="62"/>
    </row>
    <row r="36" spans="1:9" ht="13.5" customHeight="1">
      <c r="A36" s="1"/>
      <c r="B36" s="2" t="s">
        <v>218</v>
      </c>
      <c r="C36" s="1"/>
      <c r="D36" s="1"/>
      <c r="E36" s="1"/>
      <c r="F36" s="1"/>
      <c r="G36" s="62"/>
      <c r="H36" s="62"/>
    </row>
    <row r="37" spans="1:9" ht="13.5" customHeight="1">
      <c r="A37" s="1"/>
      <c r="B37" s="5" t="str">
        <f>"Target Date: September 15th"</f>
        <v>Target Date: September 15th</v>
      </c>
      <c r="C37" s="5"/>
      <c r="D37" s="1"/>
      <c r="E37" s="1"/>
      <c r="F37" s="1"/>
      <c r="G37" s="62"/>
    </row>
    <row r="38" spans="1:9" ht="13.5" customHeight="1" thickBot="1">
      <c r="A38" s="1"/>
      <c r="B38" s="1"/>
      <c r="C38" s="1" t="s">
        <v>73</v>
      </c>
      <c r="D38" s="1"/>
      <c r="E38" s="3">
        <v>33.950000000000003</v>
      </c>
      <c r="F38" s="1"/>
      <c r="G38" s="64">
        <v>0</v>
      </c>
      <c r="H38" s="62"/>
      <c r="I38" s="81" t="s">
        <v>448</v>
      </c>
    </row>
    <row r="39" spans="1:9" ht="13.5" customHeight="1" thickBot="1">
      <c r="A39" s="1"/>
      <c r="B39" s="1"/>
      <c r="C39" s="1" t="s">
        <v>118</v>
      </c>
      <c r="D39" s="1"/>
      <c r="E39" s="3">
        <v>119.1</v>
      </c>
      <c r="F39" s="1"/>
      <c r="G39" s="64">
        <v>0</v>
      </c>
      <c r="H39" s="62"/>
      <c r="I39" s="81" t="s">
        <v>452</v>
      </c>
    </row>
    <row r="40" spans="1:9" ht="13.5" customHeight="1">
      <c r="A40" s="1"/>
      <c r="B40" s="1"/>
      <c r="C40" s="1"/>
      <c r="D40" s="1"/>
      <c r="E40" s="1"/>
      <c r="F40" s="1"/>
      <c r="G40" s="62"/>
      <c r="H40" s="62"/>
    </row>
    <row r="41" spans="1:9" ht="13.5" customHeight="1">
      <c r="A41" s="1"/>
      <c r="B41" s="2" t="s">
        <v>58</v>
      </c>
      <c r="C41" s="1"/>
      <c r="D41" s="1"/>
      <c r="E41" s="1"/>
      <c r="F41" s="1"/>
      <c r="G41" s="62"/>
      <c r="H41" s="62"/>
    </row>
    <row r="42" spans="1:9" ht="13.5" customHeight="1">
      <c r="A42" s="1"/>
      <c r="B42" s="5" t="str">
        <f>"Target Date: Wednesday, September 1st"</f>
        <v>Target Date: Wednesday, September 1st</v>
      </c>
      <c r="C42" s="5"/>
      <c r="D42" s="1"/>
      <c r="E42" s="1"/>
      <c r="F42" s="1"/>
      <c r="G42" s="62"/>
    </row>
    <row r="43" spans="1:9" ht="13.5" customHeight="1" thickBot="1">
      <c r="A43" s="1"/>
      <c r="B43" s="1"/>
      <c r="C43" s="1" t="s">
        <v>73</v>
      </c>
      <c r="D43" s="1"/>
      <c r="E43" s="4">
        <v>90</v>
      </c>
      <c r="F43" s="1"/>
      <c r="G43" s="64">
        <v>0</v>
      </c>
      <c r="H43" s="62"/>
      <c r="I43" s="81" t="s">
        <v>453</v>
      </c>
    </row>
    <row r="44" spans="1:9" ht="13.5" customHeight="1">
      <c r="A44" s="1"/>
      <c r="B44" s="1"/>
      <c r="C44" s="1"/>
      <c r="D44" s="1"/>
      <c r="E44" s="1"/>
      <c r="F44" s="1"/>
      <c r="G44" s="62"/>
      <c r="H44" s="62"/>
    </row>
    <row r="45" spans="1:9" ht="13.5" customHeight="1">
      <c r="A45" s="1"/>
      <c r="B45" s="1"/>
      <c r="C45" s="1"/>
      <c r="D45" s="1"/>
      <c r="E45" s="1"/>
      <c r="F45" s="1"/>
      <c r="G45" s="62"/>
      <c r="H45" s="62"/>
    </row>
    <row r="46" spans="1:9" ht="13.5" customHeight="1" thickBot="1">
      <c r="A46" s="1"/>
      <c r="B46" s="1"/>
      <c r="C46" s="1" t="s">
        <v>77</v>
      </c>
      <c r="D46" s="1"/>
      <c r="E46" s="1"/>
      <c r="F46" s="1">
        <f>SUM(E32:E47)</f>
        <v>243.05</v>
      </c>
      <c r="G46" s="62"/>
      <c r="H46" s="64">
        <f>SUM(G32:G47)</f>
        <v>0</v>
      </c>
    </row>
    <row r="47" spans="1:9" ht="13.5" customHeight="1">
      <c r="A47" s="1"/>
      <c r="B47" s="1"/>
      <c r="C47" s="1"/>
      <c r="D47" s="1"/>
      <c r="E47" s="1"/>
      <c r="F47" s="1"/>
      <c r="G47" s="62"/>
      <c r="H47" s="62"/>
    </row>
    <row r="48" spans="1:9" ht="13.5" customHeight="1">
      <c r="A48" s="1"/>
      <c r="B48" s="1"/>
      <c r="C48" s="1"/>
      <c r="D48" s="1"/>
      <c r="E48" s="1"/>
      <c r="F48" s="1"/>
      <c r="G48" s="62"/>
      <c r="H48" s="62"/>
    </row>
    <row r="49" spans="1:9" ht="13.5" customHeight="1" thickBot="1">
      <c r="A49" s="99" t="s">
        <v>59</v>
      </c>
      <c r="B49" s="99"/>
      <c r="C49" s="99"/>
      <c r="D49" s="99"/>
      <c r="E49" s="99"/>
      <c r="F49" s="99"/>
      <c r="G49" s="99"/>
      <c r="H49" s="99"/>
    </row>
    <row r="50" spans="1:9" ht="13.5" customHeight="1" thickTop="1">
      <c r="A50" s="100" t="s">
        <v>60</v>
      </c>
      <c r="B50" s="100"/>
      <c r="C50" s="100"/>
      <c r="D50" s="100"/>
      <c r="E50" s="100"/>
      <c r="F50" s="100"/>
      <c r="G50" s="100"/>
      <c r="H50" s="100"/>
    </row>
    <row r="51" spans="1:9" ht="13.5" customHeight="1">
      <c r="A51" s="101"/>
      <c r="B51" s="101"/>
      <c r="C51" s="101"/>
      <c r="D51" s="101"/>
      <c r="E51" s="101"/>
      <c r="F51" s="101"/>
      <c r="G51" s="62"/>
      <c r="H51" s="62"/>
    </row>
    <row r="52" spans="1:9" ht="13.5" customHeight="1">
      <c r="A52" s="1"/>
      <c r="B52" s="1"/>
      <c r="C52" s="1"/>
      <c r="D52" s="1"/>
      <c r="E52" s="1"/>
      <c r="F52" s="1"/>
      <c r="G52" s="62"/>
      <c r="H52" s="62"/>
    </row>
    <row r="53" spans="1:9" ht="13.5" customHeight="1">
      <c r="A53" s="1"/>
      <c r="B53" s="2" t="s">
        <v>72</v>
      </c>
      <c r="C53" s="1"/>
      <c r="D53" s="1"/>
      <c r="E53" s="1"/>
      <c r="F53" s="1"/>
      <c r="G53" s="62"/>
      <c r="H53" s="62"/>
    </row>
    <row r="54" spans="1:9" ht="13.5" customHeight="1">
      <c r="A54" s="1"/>
      <c r="B54" s="1"/>
      <c r="C54" s="1" t="s">
        <v>61</v>
      </c>
      <c r="D54" s="1"/>
      <c r="E54" s="4">
        <v>50</v>
      </c>
      <c r="F54" s="1"/>
      <c r="G54" s="102">
        <v>0</v>
      </c>
      <c r="H54" s="62"/>
    </row>
    <row r="55" spans="1:9" ht="13.5" customHeight="1" thickBot="1">
      <c r="A55" s="1"/>
      <c r="B55" s="1"/>
      <c r="C55" s="1" t="s">
        <v>62</v>
      </c>
      <c r="D55" s="1"/>
      <c r="E55" s="4">
        <v>20</v>
      </c>
      <c r="F55" s="1"/>
      <c r="G55" s="103"/>
      <c r="H55" s="62"/>
      <c r="I55" s="81" t="s">
        <v>454</v>
      </c>
    </row>
    <row r="56" spans="1:9" ht="13.5" customHeight="1">
      <c r="A56" s="1"/>
      <c r="B56" s="1"/>
      <c r="C56" s="1"/>
      <c r="D56" s="1"/>
      <c r="E56" s="1"/>
      <c r="F56" s="1"/>
      <c r="G56" s="62"/>
      <c r="H56" s="62"/>
    </row>
    <row r="57" spans="1:9" ht="13.5" customHeight="1">
      <c r="A57" s="1"/>
      <c r="B57" s="1"/>
      <c r="C57" s="1"/>
      <c r="D57" s="1"/>
      <c r="E57" s="1"/>
      <c r="F57" s="1"/>
      <c r="G57" s="62"/>
      <c r="H57" s="62"/>
    </row>
    <row r="58" spans="1:9" ht="13.5" customHeight="1">
      <c r="A58" s="1"/>
      <c r="B58" s="2" t="s">
        <v>64</v>
      </c>
      <c r="C58" s="1"/>
      <c r="D58" s="1"/>
      <c r="E58" s="1"/>
      <c r="F58" s="1"/>
      <c r="G58" s="62"/>
      <c r="H58" s="62"/>
    </row>
    <row r="59" spans="1:9" ht="13.5" customHeight="1">
      <c r="A59" s="1"/>
      <c r="B59" s="5" t="str">
        <f>"Target Date: June 18th 2010"</f>
        <v>Target Date: June 18th 2010</v>
      </c>
      <c r="C59" s="5"/>
      <c r="D59" s="1"/>
      <c r="E59" s="1"/>
      <c r="F59" s="1"/>
      <c r="G59" s="62"/>
    </row>
    <row r="60" spans="1:9" ht="13.5" customHeight="1" thickBot="1">
      <c r="A60" s="1"/>
      <c r="B60" s="1"/>
      <c r="C60" s="1" t="s">
        <v>65</v>
      </c>
      <c r="D60" s="1"/>
      <c r="E60" s="4">
        <v>200</v>
      </c>
      <c r="F60" s="1"/>
      <c r="G60" s="64">
        <v>0</v>
      </c>
      <c r="H60" s="62"/>
      <c r="I60" s="81" t="s">
        <v>455</v>
      </c>
    </row>
    <row r="61" spans="1:9" ht="13.5" customHeight="1" thickBot="1">
      <c r="A61" s="1"/>
      <c r="B61" s="1"/>
      <c r="C61" s="1" t="s">
        <v>89</v>
      </c>
      <c r="D61" s="1"/>
      <c r="E61" s="4">
        <v>100</v>
      </c>
      <c r="F61" s="1"/>
      <c r="G61" s="64">
        <v>0</v>
      </c>
      <c r="H61" s="62"/>
      <c r="I61" s="81" t="s">
        <v>453</v>
      </c>
    </row>
    <row r="62" spans="1:9" ht="13.5" customHeight="1" thickBot="1">
      <c r="A62" s="1"/>
      <c r="B62" s="1"/>
      <c r="C62" s="1" t="s">
        <v>63</v>
      </c>
      <c r="D62" s="1"/>
      <c r="E62" s="4">
        <v>125</v>
      </c>
      <c r="F62" s="1"/>
      <c r="G62" s="64">
        <v>0</v>
      </c>
      <c r="H62" s="62"/>
      <c r="I62" s="81" t="s">
        <v>456</v>
      </c>
    </row>
    <row r="63" spans="1:9" ht="13.5" customHeight="1">
      <c r="A63" s="1"/>
      <c r="B63" s="1"/>
      <c r="C63" s="1"/>
      <c r="D63" s="1"/>
      <c r="E63" s="1"/>
      <c r="F63" s="1"/>
      <c r="G63" s="62"/>
      <c r="H63" s="62"/>
      <c r="I63" s="81" t="s">
        <v>457</v>
      </c>
    </row>
    <row r="64" spans="1:9" ht="13.5" customHeight="1">
      <c r="A64" s="1"/>
      <c r="B64" s="2" t="s">
        <v>66</v>
      </c>
      <c r="C64" s="1"/>
      <c r="D64" s="1"/>
      <c r="E64" s="1"/>
      <c r="F64" s="1"/>
      <c r="G64" s="62"/>
      <c r="H64" s="62"/>
    </row>
    <row r="65" spans="1:9" ht="13.5" customHeight="1">
      <c r="A65" s="1"/>
      <c r="B65" s="5" t="str">
        <f>"Target Date: June 2"</f>
        <v>Target Date: June 2</v>
      </c>
      <c r="C65" s="5"/>
      <c r="D65" s="1"/>
      <c r="E65" s="1"/>
      <c r="F65" s="1"/>
      <c r="G65" s="62"/>
    </row>
    <row r="66" spans="1:9" ht="13.5" customHeight="1" thickBot="1">
      <c r="A66" s="1"/>
      <c r="B66" s="1"/>
      <c r="C66" s="1" t="s">
        <v>38</v>
      </c>
      <c r="D66" s="1"/>
      <c r="E66" s="4">
        <v>75</v>
      </c>
      <c r="F66" s="1"/>
      <c r="G66" s="64">
        <v>75</v>
      </c>
      <c r="H66" s="62"/>
      <c r="I66" s="81" t="s">
        <v>488</v>
      </c>
    </row>
    <row r="67" spans="1:9" ht="13.5" customHeight="1">
      <c r="A67" s="1"/>
      <c r="B67" s="1"/>
      <c r="C67" s="1"/>
      <c r="D67" s="1"/>
      <c r="E67" s="1"/>
      <c r="F67" s="1"/>
      <c r="G67" s="62"/>
      <c r="H67" s="62"/>
    </row>
    <row r="68" spans="1:9" ht="13.5" customHeight="1">
      <c r="A68" s="1"/>
      <c r="B68" s="2"/>
      <c r="C68" s="1"/>
      <c r="D68" s="1"/>
      <c r="E68" s="1"/>
      <c r="F68" s="1"/>
      <c r="G68" s="62"/>
    </row>
    <row r="69" spans="1:9" ht="13.5" customHeight="1" thickBot="1">
      <c r="A69" s="1"/>
      <c r="B69" s="1"/>
      <c r="C69" s="50" t="s">
        <v>489</v>
      </c>
      <c r="D69" s="1"/>
      <c r="E69" s="4">
        <f>SUM(E54:E66)</f>
        <v>570</v>
      </c>
      <c r="F69" s="1"/>
      <c r="H69" s="66">
        <f>SUM(G54:G66)</f>
        <v>75</v>
      </c>
    </row>
    <row r="70" spans="1:9" ht="13.5" customHeight="1">
      <c r="A70" s="1"/>
      <c r="B70" s="1"/>
      <c r="C70" s="1"/>
      <c r="D70" s="1"/>
      <c r="E70" s="1"/>
      <c r="F70" s="1"/>
      <c r="G70" s="62"/>
      <c r="H70" s="62"/>
    </row>
    <row r="71" spans="1:9" ht="13.5" customHeight="1" thickBot="1">
      <c r="A71" s="99" t="s">
        <v>67</v>
      </c>
      <c r="B71" s="99"/>
      <c r="C71" s="99"/>
      <c r="D71" s="99"/>
      <c r="E71" s="99"/>
      <c r="F71" s="99"/>
      <c r="G71" s="99"/>
      <c r="H71" s="99"/>
    </row>
    <row r="72" spans="1:9" ht="13.5" customHeight="1" thickTop="1">
      <c r="A72" s="100" t="s">
        <v>68</v>
      </c>
      <c r="B72" s="100"/>
      <c r="C72" s="100"/>
      <c r="D72" s="100"/>
      <c r="E72" s="100"/>
      <c r="F72" s="100"/>
      <c r="G72" s="100"/>
      <c r="H72" s="100"/>
    </row>
    <row r="73" spans="1:9" ht="13.5" customHeight="1">
      <c r="A73" s="101"/>
      <c r="B73" s="101"/>
      <c r="C73" s="101"/>
      <c r="D73" s="101"/>
      <c r="E73" s="101"/>
      <c r="F73" s="101"/>
      <c r="G73" s="62"/>
      <c r="H73" s="62"/>
    </row>
    <row r="74" spans="1:9" ht="13.5" customHeight="1">
      <c r="A74" s="1"/>
      <c r="B74" s="1"/>
      <c r="C74" s="1"/>
      <c r="D74" s="1"/>
      <c r="E74" s="1"/>
      <c r="F74" s="1"/>
      <c r="G74" s="62"/>
      <c r="H74" s="62"/>
    </row>
    <row r="75" spans="1:9" ht="13.5" customHeight="1">
      <c r="A75" s="1"/>
      <c r="B75" s="2" t="s">
        <v>72</v>
      </c>
      <c r="C75" s="1"/>
      <c r="D75" s="1"/>
      <c r="E75" s="1"/>
      <c r="F75" s="1"/>
      <c r="G75" s="62"/>
      <c r="H75" s="62"/>
    </row>
    <row r="76" spans="1:9" ht="13.5" customHeight="1">
      <c r="A76" s="1"/>
      <c r="B76" s="1"/>
      <c r="C76" s="1" t="s">
        <v>69</v>
      </c>
      <c r="D76" s="1"/>
      <c r="E76" s="4">
        <v>10</v>
      </c>
      <c r="F76" s="1"/>
      <c r="G76" s="102">
        <v>0</v>
      </c>
      <c r="H76" s="62"/>
    </row>
    <row r="77" spans="1:9" ht="13.5" customHeight="1">
      <c r="A77" s="1"/>
      <c r="B77" s="1"/>
      <c r="C77" s="1" t="s">
        <v>70</v>
      </c>
      <c r="D77" s="1"/>
      <c r="E77" s="4">
        <v>25</v>
      </c>
      <c r="F77" s="1"/>
      <c r="G77" s="102"/>
      <c r="H77" s="62"/>
    </row>
    <row r="78" spans="1:9" ht="13.5" customHeight="1">
      <c r="A78" s="1"/>
      <c r="B78" s="1"/>
      <c r="C78" s="1" t="s">
        <v>71</v>
      </c>
      <c r="D78" s="1"/>
      <c r="E78" s="4">
        <v>25</v>
      </c>
      <c r="F78" s="1"/>
      <c r="G78" s="102"/>
      <c r="H78" s="62"/>
    </row>
    <row r="79" spans="1:9" ht="13.5" customHeight="1">
      <c r="A79" s="1"/>
      <c r="B79" s="1"/>
      <c r="C79" s="1" t="s">
        <v>227</v>
      </c>
      <c r="D79" s="1"/>
      <c r="E79" s="4">
        <v>20</v>
      </c>
      <c r="F79" s="1"/>
      <c r="G79" s="102"/>
      <c r="H79" s="62"/>
    </row>
    <row r="80" spans="1:9" ht="13.5" customHeight="1">
      <c r="A80" s="1"/>
      <c r="B80" s="1"/>
      <c r="C80" s="1" t="s">
        <v>228</v>
      </c>
      <c r="D80" s="1"/>
      <c r="E80" s="4">
        <v>20</v>
      </c>
      <c r="F80" s="1"/>
      <c r="G80" s="102"/>
      <c r="H80" s="62"/>
    </row>
    <row r="81" spans="1:9" ht="13.5" customHeight="1">
      <c r="A81" s="1"/>
      <c r="B81" s="1"/>
      <c r="C81" s="1" t="s">
        <v>229</v>
      </c>
      <c r="D81" s="1"/>
      <c r="E81" s="4">
        <v>20</v>
      </c>
      <c r="F81" s="1"/>
      <c r="G81" s="102"/>
      <c r="H81" s="62"/>
    </row>
    <row r="82" spans="1:9" ht="13.5" customHeight="1">
      <c r="A82" s="1"/>
      <c r="B82" s="1"/>
      <c r="C82" s="1" t="s">
        <v>230</v>
      </c>
      <c r="D82" s="1"/>
      <c r="E82" s="4">
        <v>25</v>
      </c>
      <c r="F82" s="1"/>
      <c r="G82" s="102"/>
      <c r="H82" s="62"/>
    </row>
    <row r="83" spans="1:9" ht="13.5" customHeight="1" thickBot="1">
      <c r="A83" s="1"/>
      <c r="B83" s="1"/>
      <c r="C83" s="1" t="s">
        <v>231</v>
      </c>
      <c r="D83" s="1"/>
      <c r="E83" s="3">
        <v>111.95</v>
      </c>
      <c r="F83" s="1"/>
      <c r="G83" s="103"/>
      <c r="H83" s="62"/>
      <c r="I83" s="81" t="s">
        <v>490</v>
      </c>
    </row>
    <row r="84" spans="1:9" ht="13.5" customHeight="1">
      <c r="A84" s="1"/>
      <c r="B84" s="1"/>
      <c r="C84" s="1"/>
      <c r="D84" s="1"/>
      <c r="E84" s="1"/>
      <c r="F84" s="1"/>
      <c r="G84" s="62"/>
      <c r="H84" s="62"/>
    </row>
    <row r="85" spans="1:9" ht="13.5" customHeight="1">
      <c r="A85" s="1"/>
      <c r="B85" s="2" t="s">
        <v>232</v>
      </c>
      <c r="C85" s="1"/>
      <c r="D85" s="1"/>
      <c r="E85" s="1"/>
      <c r="F85" s="1"/>
      <c r="G85" s="62"/>
      <c r="H85" s="62"/>
    </row>
    <row r="86" spans="1:9" ht="13.5" customHeight="1">
      <c r="A86" s="1"/>
      <c r="B86" s="5" t="str">
        <f>"Target Date: 8/23/10 to 8/24/10"</f>
        <v>Target Date: 8/23/10 to 8/24/10</v>
      </c>
      <c r="C86" s="5"/>
      <c r="D86" s="1"/>
      <c r="E86" s="1"/>
      <c r="F86" s="1"/>
      <c r="G86" s="62"/>
    </row>
    <row r="87" spans="1:9" ht="13.5" customHeight="1">
      <c r="A87" s="1"/>
      <c r="B87" s="1"/>
      <c r="C87" s="1" t="s">
        <v>233</v>
      </c>
      <c r="D87" s="1"/>
      <c r="E87" s="3">
        <v>132.56</v>
      </c>
      <c r="F87" s="1"/>
      <c r="G87" s="102">
        <v>0</v>
      </c>
      <c r="H87" s="62"/>
      <c r="I87" s="81" t="s">
        <v>284</v>
      </c>
    </row>
    <row r="88" spans="1:9" ht="13.5" customHeight="1" thickBot="1">
      <c r="A88" s="1"/>
      <c r="B88" s="1"/>
      <c r="C88" s="1" t="s">
        <v>234</v>
      </c>
      <c r="D88" s="1"/>
      <c r="E88" s="3">
        <v>397.19</v>
      </c>
      <c r="F88" s="1"/>
      <c r="G88" s="103"/>
      <c r="H88" s="62"/>
      <c r="I88" s="81" t="s">
        <v>491</v>
      </c>
    </row>
    <row r="89" spans="1:9" ht="13.5" customHeight="1">
      <c r="A89" s="1"/>
      <c r="B89" s="1"/>
      <c r="C89" s="1"/>
      <c r="D89" s="1"/>
      <c r="E89" s="1"/>
      <c r="F89" s="1"/>
      <c r="G89" s="62"/>
      <c r="H89" s="62"/>
    </row>
    <row r="90" spans="1:9" ht="13.5" customHeight="1">
      <c r="A90" s="1"/>
      <c r="B90" s="2" t="s">
        <v>235</v>
      </c>
      <c r="C90" s="1"/>
      <c r="D90" s="1"/>
      <c r="E90" s="1"/>
      <c r="F90" s="1"/>
      <c r="G90" s="62"/>
      <c r="H90" s="62"/>
    </row>
    <row r="91" spans="1:9" ht="13.5" customHeight="1">
      <c r="A91" s="1"/>
      <c r="B91" s="5" t="str">
        <f>"Target Date: 9/5/10"</f>
        <v>Target Date: 9/5/10</v>
      </c>
      <c r="C91" s="5"/>
      <c r="D91" s="1"/>
      <c r="E91" s="1"/>
      <c r="F91" s="1"/>
      <c r="G91" s="62"/>
    </row>
    <row r="92" spans="1:9" ht="13.5" customHeight="1" thickBot="1">
      <c r="A92" s="1"/>
      <c r="B92" s="1"/>
      <c r="C92" s="1" t="s">
        <v>236</v>
      </c>
      <c r="D92" s="1"/>
      <c r="E92" s="4">
        <v>600</v>
      </c>
      <c r="F92" s="1"/>
      <c r="G92" s="64">
        <v>0</v>
      </c>
      <c r="H92" s="62"/>
      <c r="I92" s="81" t="s">
        <v>492</v>
      </c>
    </row>
    <row r="93" spans="1:9" ht="13.5" customHeight="1">
      <c r="A93" s="1"/>
      <c r="B93" s="1"/>
      <c r="C93" s="1"/>
      <c r="D93" s="1"/>
      <c r="E93" s="1"/>
      <c r="F93" s="1"/>
      <c r="G93" s="62"/>
      <c r="H93" s="62"/>
    </row>
    <row r="94" spans="1:9" ht="13.5" customHeight="1">
      <c r="A94" s="1"/>
      <c r="B94" s="2" t="s">
        <v>237</v>
      </c>
      <c r="C94" s="1"/>
      <c r="D94" s="1"/>
      <c r="E94" s="1"/>
      <c r="F94" s="1"/>
      <c r="G94" s="62"/>
      <c r="H94" s="62"/>
    </row>
    <row r="95" spans="1:9" ht="13.5" customHeight="1">
      <c r="A95" s="1"/>
      <c r="B95" s="5" t="str">
        <f>"Target Date: Not Indicated Yet - Not Indicated Yet"</f>
        <v>Target Date: Not Indicated Yet - Not Indicated Yet</v>
      </c>
      <c r="C95" s="5"/>
      <c r="D95" s="1"/>
      <c r="E95" s="1"/>
      <c r="F95" s="1"/>
      <c r="G95" s="62"/>
      <c r="H95" s="62"/>
    </row>
    <row r="96" spans="1:9" ht="13.5" customHeight="1" thickBot="1">
      <c r="A96" s="1"/>
      <c r="B96" s="1"/>
      <c r="C96" s="1" t="s">
        <v>238</v>
      </c>
      <c r="D96" s="1"/>
      <c r="E96" s="4">
        <v>50</v>
      </c>
      <c r="F96" s="1"/>
      <c r="G96" s="64">
        <v>0</v>
      </c>
      <c r="H96" s="62"/>
      <c r="I96" s="81" t="s">
        <v>493</v>
      </c>
    </row>
    <row r="97" spans="1:10" ht="13.5" customHeight="1">
      <c r="A97" s="1"/>
      <c r="B97" s="1"/>
      <c r="C97" s="1"/>
      <c r="D97" s="1"/>
      <c r="E97" s="1"/>
      <c r="F97" s="1"/>
      <c r="G97" s="62"/>
      <c r="H97" s="62"/>
    </row>
    <row r="98" spans="1:10" ht="13.5" customHeight="1" thickBot="1">
      <c r="A98" s="1"/>
      <c r="B98" s="1"/>
      <c r="C98" s="1" t="s">
        <v>77</v>
      </c>
      <c r="D98" s="1"/>
      <c r="E98" s="1"/>
      <c r="F98" s="1">
        <f>SUM(E73:E99)</f>
        <v>1436.7</v>
      </c>
      <c r="G98" s="62"/>
      <c r="H98" s="64">
        <f>SUM(G73:G99)</f>
        <v>0</v>
      </c>
    </row>
    <row r="99" spans="1:10" ht="13.5" customHeight="1">
      <c r="A99" s="1"/>
      <c r="B99" s="1"/>
      <c r="C99" s="1"/>
      <c r="D99" s="1"/>
      <c r="E99" s="1"/>
      <c r="F99" s="1"/>
      <c r="G99" s="62"/>
      <c r="H99" s="62"/>
    </row>
    <row r="100" spans="1:10" ht="13.5" customHeight="1">
      <c r="A100" s="1"/>
      <c r="B100" s="1"/>
      <c r="C100" s="1"/>
      <c r="D100" s="1"/>
      <c r="E100" s="1"/>
      <c r="F100" s="1"/>
      <c r="G100" s="62"/>
      <c r="H100" s="62"/>
    </row>
    <row r="101" spans="1:10" ht="13.5" customHeight="1" thickBot="1">
      <c r="A101" s="99" t="s">
        <v>239</v>
      </c>
      <c r="B101" s="99"/>
      <c r="C101" s="99"/>
      <c r="D101" s="99"/>
      <c r="E101" s="99"/>
      <c r="F101" s="99"/>
      <c r="G101" s="99"/>
      <c r="H101" s="99"/>
    </row>
    <row r="102" spans="1:10" ht="13.5" customHeight="1" thickTop="1">
      <c r="A102" s="100" t="s">
        <v>240</v>
      </c>
      <c r="B102" s="100"/>
      <c r="C102" s="100"/>
      <c r="D102" s="100"/>
      <c r="E102" s="100"/>
      <c r="F102" s="100"/>
      <c r="G102" s="100"/>
      <c r="H102" s="100"/>
    </row>
    <row r="103" spans="1:10" ht="13.5" customHeight="1">
      <c r="A103" s="101"/>
      <c r="B103" s="101"/>
      <c r="C103" s="101"/>
      <c r="D103" s="101"/>
      <c r="E103" s="101"/>
      <c r="F103" s="101"/>
      <c r="G103" s="62"/>
      <c r="H103" s="62"/>
    </row>
    <row r="104" spans="1:10" ht="13.5" customHeight="1">
      <c r="A104" s="1"/>
      <c r="B104" s="1"/>
      <c r="C104" s="1"/>
      <c r="D104" s="1"/>
      <c r="E104" s="1"/>
      <c r="F104" s="1"/>
      <c r="G104" s="62"/>
      <c r="H104" s="62"/>
    </row>
    <row r="105" spans="1:10" ht="13.5" customHeight="1">
      <c r="A105" s="1"/>
      <c r="B105" s="2" t="s">
        <v>72</v>
      </c>
      <c r="C105" s="1"/>
      <c r="D105" s="1"/>
      <c r="E105" s="1"/>
      <c r="F105" s="1"/>
      <c r="G105" s="62"/>
      <c r="H105" s="62"/>
    </row>
    <row r="106" spans="1:10" ht="13.5" customHeight="1">
      <c r="A106" s="1"/>
      <c r="B106" s="1"/>
      <c r="C106" s="1"/>
      <c r="D106" s="1"/>
      <c r="E106" s="1"/>
      <c r="F106" s="1"/>
      <c r="G106" s="62"/>
      <c r="H106" s="62"/>
    </row>
    <row r="107" spans="1:10" ht="13.5" customHeight="1">
      <c r="A107" s="1"/>
      <c r="B107" s="2" t="s">
        <v>241</v>
      </c>
      <c r="C107" s="1"/>
      <c r="D107" s="1"/>
      <c r="E107" s="1"/>
      <c r="F107" s="1"/>
      <c r="G107" s="62"/>
      <c r="H107" s="62"/>
    </row>
    <row r="108" spans="1:10" ht="13.5" customHeight="1">
      <c r="A108" s="1"/>
      <c r="B108" s="5" t="str">
        <f>"Target Date: September 10, 2010"</f>
        <v>Target Date: September 10, 2010</v>
      </c>
      <c r="C108" s="5"/>
      <c r="D108" s="1"/>
      <c r="E108" s="1"/>
      <c r="F108" s="1"/>
      <c r="G108" s="62"/>
    </row>
    <row r="109" spans="1:10" ht="13.5" customHeight="1">
      <c r="A109" s="1"/>
      <c r="B109" s="1"/>
      <c r="C109" s="1" t="s">
        <v>242</v>
      </c>
      <c r="D109" s="1"/>
      <c r="E109" s="4">
        <v>82</v>
      </c>
      <c r="F109" s="1"/>
      <c r="G109" s="102">
        <v>740</v>
      </c>
      <c r="H109" s="62"/>
      <c r="J109" s="53"/>
    </row>
    <row r="110" spans="1:10" ht="13.5" customHeight="1">
      <c r="A110" s="1"/>
      <c r="B110" s="1"/>
      <c r="C110" s="1" t="s">
        <v>86</v>
      </c>
      <c r="D110" s="1"/>
      <c r="E110" s="3">
        <v>205.7</v>
      </c>
      <c r="F110" s="1"/>
      <c r="G110" s="102"/>
      <c r="H110" s="62"/>
    </row>
    <row r="111" spans="1:10" ht="13.5" customHeight="1" thickBot="1">
      <c r="A111" s="1"/>
      <c r="B111" s="1"/>
      <c r="C111" s="1" t="s">
        <v>243</v>
      </c>
      <c r="D111" s="1"/>
      <c r="E111" s="3">
        <v>452.2</v>
      </c>
      <c r="F111" s="1"/>
      <c r="G111" s="103"/>
      <c r="H111" s="62"/>
    </row>
    <row r="112" spans="1:10" ht="13.5" customHeight="1" thickBot="1">
      <c r="A112" s="1"/>
      <c r="B112" s="1"/>
      <c r="C112" s="1" t="s">
        <v>244</v>
      </c>
      <c r="D112" s="1"/>
      <c r="E112" s="3">
        <v>224.5</v>
      </c>
      <c r="F112" s="1"/>
      <c r="G112" s="64">
        <v>0</v>
      </c>
      <c r="H112" s="62"/>
      <c r="I112" s="81" t="s">
        <v>494</v>
      </c>
    </row>
    <row r="113" spans="1:9" ht="13.5" customHeight="1">
      <c r="A113" s="1"/>
      <c r="B113" s="1"/>
      <c r="C113" s="1"/>
      <c r="D113" s="1"/>
      <c r="E113" s="1"/>
      <c r="F113" s="1"/>
      <c r="G113" s="62"/>
      <c r="H113" s="62"/>
      <c r="I113" s="81" t="s">
        <v>495</v>
      </c>
    </row>
    <row r="114" spans="1:9" ht="13.5" customHeight="1" thickBot="1">
      <c r="A114" s="1"/>
      <c r="B114" s="1"/>
      <c r="C114" s="1" t="s">
        <v>77</v>
      </c>
      <c r="D114" s="1"/>
      <c r="E114" s="1"/>
      <c r="F114" s="1">
        <f>SUM(E103:E115)</f>
        <v>964.4</v>
      </c>
      <c r="G114" s="62"/>
      <c r="H114" s="64">
        <f>SUM(G103:G115)</f>
        <v>740</v>
      </c>
    </row>
    <row r="115" spans="1:9" ht="13.5" customHeight="1">
      <c r="A115" s="1"/>
      <c r="B115" s="1"/>
      <c r="C115" s="1"/>
      <c r="D115" s="1"/>
      <c r="E115" s="1"/>
      <c r="F115" s="1"/>
      <c r="G115" s="62"/>
      <c r="H115" s="62"/>
    </row>
    <row r="116" spans="1:9" ht="13.5" customHeight="1">
      <c r="A116" s="1"/>
      <c r="B116" s="1"/>
      <c r="C116" s="1"/>
      <c r="D116" s="1"/>
      <c r="E116" s="1"/>
      <c r="F116" s="1"/>
      <c r="G116" s="62"/>
      <c r="H116" s="62"/>
    </row>
    <row r="117" spans="1:9" ht="13.5" customHeight="1">
      <c r="A117" s="1"/>
      <c r="B117" s="1"/>
      <c r="C117" s="1"/>
      <c r="D117" s="1"/>
      <c r="E117" s="1"/>
      <c r="F117" s="1"/>
      <c r="G117" s="62"/>
      <c r="H117" s="62"/>
    </row>
    <row r="118" spans="1:9" ht="13.5" customHeight="1" thickBot="1">
      <c r="A118" s="99" t="s">
        <v>245</v>
      </c>
      <c r="B118" s="99"/>
      <c r="C118" s="99"/>
      <c r="D118" s="99"/>
      <c r="E118" s="99"/>
      <c r="F118" s="99"/>
      <c r="G118" s="99"/>
      <c r="H118" s="99"/>
    </row>
    <row r="119" spans="1:9" ht="13.5" customHeight="1" thickTop="1">
      <c r="A119" s="100" t="s">
        <v>116</v>
      </c>
      <c r="B119" s="100"/>
      <c r="C119" s="100"/>
      <c r="D119" s="100"/>
      <c r="E119" s="100"/>
      <c r="F119" s="100"/>
      <c r="G119" s="100"/>
      <c r="H119" s="100"/>
    </row>
    <row r="120" spans="1:9" ht="13.5" customHeight="1">
      <c r="A120" s="101"/>
      <c r="B120" s="101"/>
      <c r="C120" s="101"/>
      <c r="D120" s="101"/>
      <c r="E120" s="101"/>
      <c r="F120" s="101"/>
      <c r="G120" s="62"/>
      <c r="H120" s="62"/>
    </row>
    <row r="121" spans="1:9" ht="13.5" customHeight="1">
      <c r="A121" s="1"/>
      <c r="B121" s="1"/>
      <c r="C121" s="1"/>
      <c r="D121" s="1"/>
      <c r="E121" s="1"/>
      <c r="F121" s="1"/>
      <c r="G121" s="62"/>
      <c r="H121" s="62"/>
    </row>
    <row r="122" spans="1:9" ht="13.5" customHeight="1">
      <c r="A122" s="1"/>
      <c r="B122" s="2" t="s">
        <v>72</v>
      </c>
      <c r="C122" s="1"/>
      <c r="D122" s="1"/>
      <c r="E122" s="1"/>
      <c r="F122" s="1"/>
      <c r="G122" s="62"/>
      <c r="H122" s="62"/>
    </row>
    <row r="123" spans="1:9" ht="13.5" customHeight="1">
      <c r="A123" s="1"/>
      <c r="B123" s="1"/>
      <c r="C123" s="1"/>
      <c r="D123" s="1"/>
      <c r="E123" s="1"/>
      <c r="F123" s="1"/>
      <c r="G123" s="62"/>
      <c r="H123" s="62"/>
    </row>
    <row r="124" spans="1:9" ht="13.5" customHeight="1">
      <c r="A124" s="1"/>
      <c r="B124" s="2" t="s">
        <v>246</v>
      </c>
      <c r="C124" s="1"/>
      <c r="D124" s="1"/>
      <c r="E124" s="1"/>
      <c r="F124" s="1"/>
      <c r="G124" s="62"/>
      <c r="H124" s="62"/>
    </row>
    <row r="125" spans="1:9" ht="13.5" customHeight="1">
      <c r="A125" s="1"/>
      <c r="B125" s="5" t="str">
        <f>"Target Date: 9/2/2010"</f>
        <v>Target Date: 9/2/2010</v>
      </c>
      <c r="C125" s="5"/>
      <c r="D125" s="1"/>
      <c r="E125" s="1"/>
      <c r="F125" s="1"/>
      <c r="G125" s="62"/>
    </row>
    <row r="126" spans="1:9" ht="13.5" customHeight="1">
      <c r="A126" s="1"/>
      <c r="B126" s="1"/>
      <c r="C126" s="1" t="s">
        <v>247</v>
      </c>
      <c r="D126" s="1"/>
      <c r="E126" s="4">
        <v>50000</v>
      </c>
      <c r="F126" s="1"/>
      <c r="G126" s="102">
        <v>0</v>
      </c>
      <c r="H126" s="62"/>
    </row>
    <row r="127" spans="1:9" ht="13.5" customHeight="1">
      <c r="A127" s="1"/>
      <c r="B127" s="1"/>
      <c r="C127" s="1" t="s">
        <v>248</v>
      </c>
      <c r="D127" s="1"/>
      <c r="E127" s="4">
        <v>21000</v>
      </c>
      <c r="F127" s="1"/>
      <c r="G127" s="102"/>
      <c r="H127" s="62"/>
    </row>
    <row r="128" spans="1:9" ht="13.5" customHeight="1">
      <c r="A128" s="1"/>
      <c r="B128" s="1"/>
      <c r="C128" s="1" t="s">
        <v>249</v>
      </c>
      <c r="D128" s="1"/>
      <c r="E128" s="4">
        <v>1500</v>
      </c>
      <c r="F128" s="1"/>
      <c r="G128" s="102"/>
      <c r="H128" s="62"/>
    </row>
    <row r="129" spans="1:9" ht="13.5" customHeight="1">
      <c r="A129" s="1"/>
      <c r="B129" s="1"/>
      <c r="C129" s="1" t="s">
        <v>250</v>
      </c>
      <c r="D129" s="1"/>
      <c r="E129" s="4">
        <v>1400</v>
      </c>
      <c r="F129" s="1"/>
      <c r="G129" s="102"/>
      <c r="H129" s="62"/>
    </row>
    <row r="130" spans="1:9" ht="13.5" customHeight="1" thickBot="1">
      <c r="A130" s="1"/>
      <c r="B130" s="1"/>
      <c r="C130" s="1" t="s">
        <v>251</v>
      </c>
      <c r="D130" s="1"/>
      <c r="E130" s="4">
        <v>400</v>
      </c>
      <c r="F130" s="1"/>
      <c r="G130" s="103"/>
      <c r="H130" s="62"/>
      <c r="I130" s="81" t="s">
        <v>496</v>
      </c>
    </row>
    <row r="131" spans="1:9" ht="13.5" customHeight="1">
      <c r="A131" s="1"/>
      <c r="B131" s="1"/>
      <c r="C131" s="1"/>
      <c r="D131" s="1"/>
      <c r="E131" s="1"/>
      <c r="F131" s="1"/>
      <c r="G131" s="62"/>
      <c r="H131" s="62"/>
      <c r="I131" s="81" t="s">
        <v>465</v>
      </c>
    </row>
    <row r="132" spans="1:9" ht="13.5" customHeight="1" thickBot="1">
      <c r="A132" s="1"/>
      <c r="B132" s="1"/>
      <c r="C132" s="1" t="s">
        <v>77</v>
      </c>
      <c r="D132" s="1"/>
      <c r="E132" s="1"/>
      <c r="F132" s="1">
        <f>SUM(E120:E133)</f>
        <v>74300</v>
      </c>
      <c r="G132" s="62"/>
      <c r="H132" s="64">
        <f>SUM(G120:G133)</f>
        <v>0</v>
      </c>
      <c r="I132" s="81" t="s">
        <v>466</v>
      </c>
    </row>
    <row r="133" spans="1:9" ht="13.5" customHeight="1">
      <c r="A133" s="1"/>
      <c r="B133" s="1"/>
      <c r="C133" s="1"/>
      <c r="D133" s="1"/>
      <c r="E133" s="1"/>
      <c r="F133" s="1"/>
      <c r="G133" s="62"/>
      <c r="H133" s="62"/>
    </row>
    <row r="134" spans="1:9" ht="13.5" customHeight="1">
      <c r="A134" s="1"/>
      <c r="B134" s="1"/>
      <c r="C134" s="1"/>
      <c r="D134" s="1"/>
      <c r="E134" s="1"/>
      <c r="F134" s="1"/>
      <c r="G134" s="62"/>
      <c r="H134" s="62"/>
    </row>
    <row r="135" spans="1:9" ht="13.5" customHeight="1" thickBot="1">
      <c r="A135" s="99" t="s">
        <v>96</v>
      </c>
      <c r="B135" s="99"/>
      <c r="C135" s="99"/>
      <c r="D135" s="99"/>
      <c r="E135" s="99"/>
      <c r="F135" s="99"/>
      <c r="G135" s="99"/>
      <c r="H135" s="99"/>
    </row>
    <row r="136" spans="1:9" ht="13.5" customHeight="1" thickTop="1">
      <c r="A136" s="100" t="s">
        <v>97</v>
      </c>
      <c r="B136" s="100"/>
      <c r="C136" s="100"/>
      <c r="D136" s="100"/>
      <c r="E136" s="100"/>
      <c r="F136" s="100"/>
      <c r="G136" s="100"/>
      <c r="H136" s="100"/>
    </row>
    <row r="137" spans="1:9" ht="13.5" customHeight="1">
      <c r="A137" s="101"/>
      <c r="B137" s="101"/>
      <c r="C137" s="101"/>
      <c r="D137" s="101"/>
      <c r="E137" s="101"/>
      <c r="F137" s="101"/>
      <c r="G137" s="62"/>
      <c r="H137" s="62"/>
    </row>
    <row r="138" spans="1:9" ht="13.5" customHeight="1">
      <c r="A138" s="1"/>
      <c r="B138" s="1"/>
      <c r="C138" s="1"/>
      <c r="D138" s="1"/>
      <c r="E138" s="1"/>
      <c r="F138" s="1"/>
      <c r="G138" s="62"/>
      <c r="H138" s="62"/>
    </row>
    <row r="139" spans="1:9" ht="13.5" customHeight="1">
      <c r="A139" s="1"/>
      <c r="B139" s="2" t="s">
        <v>72</v>
      </c>
      <c r="C139" s="1"/>
      <c r="D139" s="1"/>
      <c r="E139" s="1"/>
      <c r="F139" s="1"/>
      <c r="G139" s="62"/>
      <c r="H139" s="62"/>
    </row>
    <row r="140" spans="1:9" ht="13.5" customHeight="1">
      <c r="A140" s="1"/>
      <c r="B140" s="1"/>
      <c r="C140" s="1" t="s">
        <v>71</v>
      </c>
      <c r="D140" s="1"/>
      <c r="E140" s="4">
        <v>2</v>
      </c>
      <c r="F140" s="1"/>
      <c r="G140" s="102">
        <v>0</v>
      </c>
      <c r="H140" s="62"/>
    </row>
    <row r="141" spans="1:9" ht="13.5" customHeight="1">
      <c r="A141" s="1"/>
      <c r="B141" s="1"/>
      <c r="C141" s="1" t="s">
        <v>71</v>
      </c>
      <c r="D141" s="1"/>
      <c r="E141" s="4">
        <v>1</v>
      </c>
      <c r="F141" s="1"/>
      <c r="G141" s="102"/>
      <c r="H141" s="62"/>
    </row>
    <row r="142" spans="1:9" ht="13.5" customHeight="1" thickBot="1">
      <c r="A142" s="1"/>
      <c r="B142" s="1"/>
      <c r="C142" s="1" t="s">
        <v>98</v>
      </c>
      <c r="D142" s="1"/>
      <c r="E142" s="4">
        <v>12</v>
      </c>
      <c r="F142" s="1"/>
      <c r="G142" s="103"/>
      <c r="H142" s="62"/>
      <c r="I142" s="81" t="s">
        <v>490</v>
      </c>
    </row>
    <row r="143" spans="1:9" ht="13.5" customHeight="1">
      <c r="A143" s="1"/>
      <c r="B143" s="1"/>
      <c r="C143" s="1"/>
      <c r="D143" s="1"/>
      <c r="E143" s="1"/>
      <c r="F143" s="1"/>
      <c r="G143" s="62"/>
      <c r="H143" s="62"/>
    </row>
    <row r="144" spans="1:9" ht="13.5" customHeight="1">
      <c r="A144" s="1"/>
      <c r="B144" s="2" t="s">
        <v>99</v>
      </c>
      <c r="C144" s="1"/>
      <c r="D144" s="1"/>
      <c r="E144" s="1"/>
      <c r="F144" s="1"/>
      <c r="G144" s="62"/>
      <c r="H144" s="62"/>
    </row>
    <row r="145" spans="1:9" ht="13.5" customHeight="1">
      <c r="A145" s="1"/>
      <c r="B145" s="5" t="str">
        <f>"Target Date: September 7, 2010"</f>
        <v>Target Date: September 7, 2010</v>
      </c>
      <c r="C145" s="5"/>
      <c r="D145" s="1"/>
      <c r="E145" s="1"/>
      <c r="F145" s="1"/>
      <c r="G145" s="62"/>
    </row>
    <row r="146" spans="1:9" ht="13.5" customHeight="1" thickBot="1">
      <c r="A146" s="1"/>
      <c r="B146" s="1"/>
      <c r="C146" s="1" t="s">
        <v>100</v>
      </c>
      <c r="D146" s="1"/>
      <c r="E146" s="4">
        <v>1</v>
      </c>
      <c r="F146" s="1"/>
      <c r="G146" s="64">
        <v>0</v>
      </c>
      <c r="H146" s="62"/>
      <c r="I146" s="81" t="s">
        <v>467</v>
      </c>
    </row>
    <row r="147" spans="1:9" ht="13.5" customHeight="1" thickBot="1">
      <c r="A147" s="1"/>
      <c r="B147" s="1"/>
      <c r="C147" s="1" t="s">
        <v>101</v>
      </c>
      <c r="D147" s="1"/>
      <c r="E147" s="4">
        <v>2</v>
      </c>
      <c r="F147" s="1"/>
      <c r="G147" s="64">
        <v>0</v>
      </c>
      <c r="H147" s="62"/>
    </row>
    <row r="148" spans="1:9" ht="13.5" customHeight="1">
      <c r="A148" s="1"/>
      <c r="B148" s="1"/>
      <c r="C148" s="1"/>
      <c r="D148" s="1"/>
      <c r="E148" s="1"/>
      <c r="F148" s="1"/>
      <c r="G148" s="62"/>
      <c r="H148" s="62"/>
    </row>
    <row r="149" spans="1:9" ht="13.5" customHeight="1">
      <c r="A149" s="1"/>
      <c r="B149" s="2" t="s">
        <v>102</v>
      </c>
      <c r="C149" s="1"/>
      <c r="D149" s="1"/>
      <c r="E149" s="1"/>
      <c r="F149" s="1"/>
      <c r="G149" s="62"/>
      <c r="H149" s="62"/>
    </row>
    <row r="150" spans="1:9" ht="13.5" customHeight="1">
      <c r="A150" s="1"/>
      <c r="B150" s="5" t="str">
        <f>"Target Date: April 17, 2010"</f>
        <v>Target Date: April 17, 2010</v>
      </c>
      <c r="C150" s="5"/>
      <c r="D150" s="1"/>
      <c r="E150" s="1"/>
      <c r="F150" s="1"/>
      <c r="G150" s="62"/>
    </row>
    <row r="151" spans="1:9" ht="13.5" customHeight="1" thickBot="1">
      <c r="A151" s="1"/>
      <c r="B151" s="1"/>
      <c r="C151" s="1" t="s">
        <v>103</v>
      </c>
      <c r="D151" s="1"/>
      <c r="E151" s="4">
        <v>10</v>
      </c>
      <c r="F151" s="1"/>
      <c r="G151" s="64">
        <v>0</v>
      </c>
      <c r="H151" s="62"/>
      <c r="I151" s="81" t="s">
        <v>467</v>
      </c>
    </row>
    <row r="152" spans="1:9" ht="13.5" customHeight="1" thickBot="1">
      <c r="A152" s="1"/>
      <c r="B152" s="1"/>
      <c r="C152" s="1" t="s">
        <v>104</v>
      </c>
      <c r="D152" s="1"/>
      <c r="E152" s="4">
        <v>30</v>
      </c>
      <c r="F152" s="1"/>
      <c r="G152" s="64">
        <v>0</v>
      </c>
      <c r="H152" s="62"/>
    </row>
    <row r="153" spans="1:9" ht="13.5" customHeight="1" thickBot="1">
      <c r="A153" s="1"/>
      <c r="B153" s="1"/>
      <c r="C153" s="1" t="s">
        <v>105</v>
      </c>
      <c r="D153" s="1"/>
      <c r="E153" s="4">
        <v>1</v>
      </c>
      <c r="F153" s="1"/>
      <c r="G153" s="64">
        <v>0</v>
      </c>
      <c r="H153" s="62"/>
    </row>
    <row r="154" spans="1:9" ht="13.5" customHeight="1" thickBot="1">
      <c r="A154" s="1"/>
      <c r="B154" s="1"/>
      <c r="C154" s="1" t="s">
        <v>106</v>
      </c>
      <c r="D154" s="1"/>
      <c r="E154" s="4">
        <v>50</v>
      </c>
      <c r="F154" s="1"/>
      <c r="G154" s="64">
        <v>0</v>
      </c>
      <c r="H154" s="62"/>
    </row>
    <row r="155" spans="1:9" ht="13.5" customHeight="1">
      <c r="A155" s="1"/>
      <c r="B155" s="1"/>
      <c r="C155" s="1"/>
      <c r="D155" s="1"/>
      <c r="E155" s="1"/>
      <c r="F155" s="1"/>
      <c r="G155" s="62"/>
      <c r="H155" s="62"/>
    </row>
    <row r="156" spans="1:9" ht="13.5" customHeight="1">
      <c r="A156" s="1"/>
      <c r="B156" s="2" t="s">
        <v>107</v>
      </c>
      <c r="C156" s="1"/>
      <c r="D156" s="1"/>
      <c r="E156" s="1"/>
      <c r="F156" s="1"/>
      <c r="G156" s="62"/>
      <c r="H156" s="62"/>
    </row>
    <row r="157" spans="1:9" ht="13.5" customHeight="1">
      <c r="A157" s="1"/>
      <c r="B157" s="5" t="str">
        <f>"Target Date: September 7, 2010"</f>
        <v>Target Date: September 7, 2010</v>
      </c>
      <c r="C157" s="5"/>
      <c r="D157" s="1"/>
      <c r="E157" s="1"/>
      <c r="F157" s="1"/>
      <c r="G157" s="62"/>
    </row>
    <row r="158" spans="1:9" ht="13.5" customHeight="1" thickBot="1">
      <c r="A158" s="1"/>
      <c r="B158" s="1"/>
      <c r="C158" s="1" t="s">
        <v>108</v>
      </c>
      <c r="D158" s="1"/>
      <c r="E158" s="4">
        <v>30</v>
      </c>
      <c r="F158" s="1"/>
      <c r="G158" s="64">
        <v>0</v>
      </c>
      <c r="H158" s="62"/>
      <c r="I158" s="81" t="s">
        <v>467</v>
      </c>
    </row>
    <row r="159" spans="1:9" ht="13.5" customHeight="1" thickBot="1">
      <c r="A159" s="1"/>
      <c r="B159" s="1"/>
      <c r="C159" s="1" t="s">
        <v>101</v>
      </c>
      <c r="D159" s="1"/>
      <c r="E159" s="4">
        <v>1</v>
      </c>
      <c r="F159" s="1"/>
      <c r="G159" s="64">
        <v>0</v>
      </c>
      <c r="H159" s="62"/>
    </row>
    <row r="160" spans="1:9" ht="13.5" customHeight="1">
      <c r="A160" s="1"/>
      <c r="B160" s="1"/>
      <c r="C160" s="1"/>
      <c r="D160" s="1"/>
      <c r="E160" s="1"/>
      <c r="F160" s="1"/>
      <c r="G160" s="62"/>
      <c r="H160" s="62"/>
    </row>
    <row r="161" spans="1:9" ht="13.5" customHeight="1">
      <c r="A161" s="1"/>
      <c r="B161" s="1"/>
      <c r="C161" s="1"/>
      <c r="D161" s="1"/>
      <c r="E161" s="1"/>
      <c r="F161" s="1"/>
      <c r="G161" s="62"/>
      <c r="H161" s="62"/>
    </row>
    <row r="162" spans="1:9" ht="13.5" customHeight="1">
      <c r="A162" s="1"/>
      <c r="B162" s="2" t="s">
        <v>110</v>
      </c>
      <c r="C162" s="1"/>
      <c r="D162" s="1"/>
      <c r="E162" s="1"/>
      <c r="F162" s="1"/>
      <c r="G162" s="62"/>
      <c r="H162" s="62"/>
    </row>
    <row r="163" spans="1:9" ht="13.5" customHeight="1">
      <c r="A163" s="1"/>
      <c r="B163" s="5" t="str">
        <f>"Target Date: March 2010"</f>
        <v>Target Date: March 2010</v>
      </c>
      <c r="C163" s="5"/>
      <c r="D163" s="1"/>
      <c r="E163" s="1"/>
      <c r="F163" s="1"/>
      <c r="G163" s="62"/>
    </row>
    <row r="164" spans="1:9" ht="13.5" customHeight="1" thickBot="1">
      <c r="A164" s="1"/>
      <c r="B164" s="1"/>
      <c r="C164" s="1" t="s">
        <v>111</v>
      </c>
      <c r="D164" s="1"/>
      <c r="E164" s="4">
        <v>50</v>
      </c>
      <c r="F164" s="1"/>
      <c r="G164" s="64">
        <v>0</v>
      </c>
      <c r="H164" s="62"/>
      <c r="I164" s="81" t="s">
        <v>467</v>
      </c>
    </row>
    <row r="165" spans="1:9" ht="13.5" customHeight="1" thickBot="1">
      <c r="A165" s="1"/>
      <c r="B165" s="1"/>
      <c r="C165" s="1" t="s">
        <v>109</v>
      </c>
      <c r="D165" s="1"/>
      <c r="E165" s="4">
        <v>50</v>
      </c>
      <c r="F165" s="1"/>
      <c r="G165" s="64">
        <v>0</v>
      </c>
      <c r="H165" s="62"/>
    </row>
    <row r="166" spans="1:9" ht="13.5" customHeight="1">
      <c r="A166" s="1"/>
      <c r="B166" s="1"/>
      <c r="C166" s="1"/>
      <c r="D166" s="1"/>
      <c r="E166" s="1"/>
      <c r="F166" s="1"/>
      <c r="G166" s="62"/>
      <c r="H166" s="62"/>
    </row>
    <row r="167" spans="1:9" ht="13.5" customHeight="1">
      <c r="A167" s="1"/>
      <c r="B167" s="2" t="s">
        <v>112</v>
      </c>
      <c r="C167" s="1"/>
      <c r="D167" s="1"/>
      <c r="E167" s="1"/>
      <c r="F167" s="1"/>
      <c r="G167" s="62"/>
      <c r="H167" s="62"/>
    </row>
    <row r="168" spans="1:9" ht="13.5" customHeight="1">
      <c r="A168" s="1"/>
      <c r="B168" s="5" t="str">
        <f>"Target Date: May 2010"</f>
        <v>Target Date: May 2010</v>
      </c>
      <c r="C168" s="5"/>
      <c r="D168" s="1"/>
      <c r="E168" s="1"/>
      <c r="F168" s="1"/>
      <c r="G168" s="62"/>
    </row>
    <row r="169" spans="1:9" ht="13.5" customHeight="1" thickBot="1">
      <c r="A169" s="1"/>
      <c r="B169" s="1"/>
      <c r="C169" s="1" t="s">
        <v>113</v>
      </c>
      <c r="D169" s="1"/>
      <c r="E169" s="4">
        <v>8</v>
      </c>
      <c r="F169" s="1"/>
      <c r="G169" s="64">
        <v>0</v>
      </c>
      <c r="H169" s="62"/>
    </row>
    <row r="170" spans="1:9" ht="13.5" customHeight="1" thickBot="1">
      <c r="A170" s="1"/>
      <c r="B170" s="1"/>
      <c r="C170" s="1" t="s">
        <v>114</v>
      </c>
      <c r="D170" s="1"/>
      <c r="E170" s="4">
        <v>50</v>
      </c>
      <c r="F170" s="1"/>
      <c r="G170" s="64">
        <v>0</v>
      </c>
      <c r="H170" s="62"/>
      <c r="I170" s="67" t="s">
        <v>468</v>
      </c>
    </row>
    <row r="171" spans="1:9" ht="13.5" customHeight="1">
      <c r="A171" s="1"/>
      <c r="B171" s="1"/>
      <c r="C171" s="1"/>
      <c r="D171" s="1"/>
      <c r="E171" s="1"/>
      <c r="F171" s="1"/>
      <c r="G171" s="62"/>
      <c r="H171" s="62"/>
    </row>
    <row r="172" spans="1:9" ht="13.5" customHeight="1" thickBot="1">
      <c r="A172" s="1"/>
      <c r="B172" s="1"/>
      <c r="C172" s="1" t="s">
        <v>77</v>
      </c>
      <c r="D172" s="1"/>
      <c r="E172" s="1"/>
      <c r="F172" s="1">
        <f>SUM(E137:E173)</f>
        <v>298</v>
      </c>
      <c r="G172" s="62"/>
      <c r="H172" s="64">
        <f>SUM(G137:G173)</f>
        <v>0</v>
      </c>
    </row>
    <row r="173" spans="1:9" ht="13.5" customHeight="1">
      <c r="A173" s="1"/>
      <c r="B173" s="1"/>
      <c r="C173" s="1"/>
      <c r="D173" s="1"/>
      <c r="E173" s="1"/>
      <c r="F173" s="1"/>
      <c r="G173" s="62"/>
      <c r="H173" s="62"/>
    </row>
    <row r="174" spans="1:9" ht="13.5" customHeight="1">
      <c r="A174" s="1"/>
      <c r="B174" s="1"/>
      <c r="C174" s="1"/>
      <c r="D174" s="1"/>
      <c r="E174" s="1"/>
      <c r="F174" s="1"/>
      <c r="G174" s="62"/>
      <c r="H174" s="62"/>
    </row>
    <row r="175" spans="1:9" ht="13.5" customHeight="1" thickBot="1">
      <c r="A175" s="99" t="s">
        <v>259</v>
      </c>
      <c r="B175" s="99"/>
      <c r="C175" s="99"/>
      <c r="D175" s="99"/>
      <c r="E175" s="99"/>
      <c r="F175" s="99"/>
      <c r="G175" s="99"/>
      <c r="H175" s="99"/>
    </row>
    <row r="176" spans="1:9" ht="13.5" customHeight="1" thickTop="1">
      <c r="A176" s="100" t="s">
        <v>260</v>
      </c>
      <c r="B176" s="100"/>
      <c r="C176" s="100"/>
      <c r="D176" s="100"/>
      <c r="E176" s="100"/>
      <c r="F176" s="100"/>
      <c r="G176" s="100"/>
      <c r="H176" s="100"/>
    </row>
    <row r="177" spans="1:9" ht="13.5" customHeight="1">
      <c r="A177" s="101"/>
      <c r="B177" s="101"/>
      <c r="C177" s="101"/>
      <c r="D177" s="101"/>
      <c r="E177" s="101"/>
      <c r="F177" s="101"/>
      <c r="G177" s="62"/>
      <c r="H177" s="62"/>
    </row>
    <row r="178" spans="1:9" ht="13.5" customHeight="1">
      <c r="A178" s="1"/>
      <c r="B178" s="1"/>
      <c r="C178" s="1"/>
      <c r="D178" s="1"/>
      <c r="E178" s="1"/>
      <c r="F178" s="1"/>
      <c r="G178" s="62"/>
      <c r="H178" s="62"/>
    </row>
    <row r="179" spans="1:9" ht="13.5" customHeight="1">
      <c r="A179" s="1"/>
      <c r="B179" s="2" t="s">
        <v>72</v>
      </c>
      <c r="C179" s="1"/>
      <c r="D179" s="1"/>
      <c r="E179" s="1"/>
      <c r="F179" s="1"/>
      <c r="G179" s="62"/>
      <c r="H179" s="62"/>
    </row>
    <row r="180" spans="1:9" ht="13.5" customHeight="1">
      <c r="A180" s="1"/>
      <c r="B180" s="1"/>
      <c r="C180" s="1" t="s">
        <v>261</v>
      </c>
      <c r="D180" s="1"/>
      <c r="E180" s="4">
        <v>20</v>
      </c>
      <c r="F180" s="1"/>
      <c r="G180" s="102">
        <v>0</v>
      </c>
      <c r="H180" s="62"/>
    </row>
    <row r="181" spans="1:9" ht="13.5" customHeight="1" thickBot="1">
      <c r="A181" s="1"/>
      <c r="B181" s="1"/>
      <c r="C181" s="1" t="s">
        <v>262</v>
      </c>
      <c r="D181" s="1"/>
      <c r="E181" s="4">
        <v>10</v>
      </c>
      <c r="F181" s="1"/>
      <c r="G181" s="103"/>
      <c r="H181" s="62"/>
      <c r="I181" s="81" t="s">
        <v>490</v>
      </c>
    </row>
    <row r="182" spans="1:9" ht="13.5" customHeight="1">
      <c r="A182" s="1"/>
      <c r="B182" s="1"/>
      <c r="C182" s="1"/>
      <c r="D182" s="1"/>
      <c r="E182" s="1"/>
      <c r="F182" s="1"/>
      <c r="G182" s="62"/>
      <c r="H182" s="62"/>
    </row>
    <row r="183" spans="1:9" ht="13.5" customHeight="1">
      <c r="A183" s="1"/>
      <c r="B183" s="2" t="s">
        <v>263</v>
      </c>
      <c r="C183" s="1"/>
      <c r="D183" s="1"/>
      <c r="E183" s="1"/>
      <c r="F183" s="1"/>
      <c r="G183" s="62"/>
      <c r="H183" s="62"/>
    </row>
    <row r="184" spans="1:9" ht="13.5" customHeight="1">
      <c r="A184" s="1"/>
      <c r="B184" s="5" t="str">
        <f>"Target Date: 8/20/2010"</f>
        <v>Target Date: 8/20/2010</v>
      </c>
      <c r="C184" s="5"/>
      <c r="D184" s="1"/>
      <c r="E184" s="1"/>
      <c r="F184" s="1"/>
      <c r="G184" s="62"/>
    </row>
    <row r="185" spans="1:9" ht="13.5" customHeight="1" thickBot="1">
      <c r="A185" s="1"/>
      <c r="B185" s="1"/>
      <c r="C185" s="1" t="s">
        <v>264</v>
      </c>
      <c r="D185" s="1"/>
      <c r="E185" s="4">
        <v>200</v>
      </c>
      <c r="F185" s="1"/>
      <c r="G185" s="64">
        <v>35</v>
      </c>
      <c r="I185" s="81" t="s">
        <v>469</v>
      </c>
    </row>
    <row r="186" spans="1:9" ht="13.5" customHeight="1">
      <c r="A186" s="1"/>
      <c r="B186" s="1"/>
      <c r="C186" s="1"/>
      <c r="D186" s="1"/>
      <c r="E186" s="1"/>
      <c r="F186" s="1"/>
      <c r="G186" s="62"/>
      <c r="H186" s="62"/>
    </row>
    <row r="187" spans="1:9" ht="13.5" customHeight="1">
      <c r="A187" s="1"/>
      <c r="B187" s="2" t="s">
        <v>265</v>
      </c>
      <c r="C187" s="1"/>
      <c r="D187" s="1"/>
      <c r="E187" s="1"/>
      <c r="F187" s="1"/>
      <c r="G187" s="62"/>
      <c r="H187" s="62"/>
    </row>
    <row r="188" spans="1:9" ht="13.5" customHeight="1">
      <c r="A188" s="1"/>
      <c r="B188" s="5" t="str">
        <f>"Target Date: 9/2010"</f>
        <v>Target Date: 9/2010</v>
      </c>
      <c r="C188" s="5"/>
      <c r="D188" s="1"/>
      <c r="E188" s="1"/>
      <c r="F188" s="1"/>
      <c r="G188" s="62"/>
    </row>
    <row r="189" spans="1:9" ht="13.5" customHeight="1" thickBot="1">
      <c r="A189" s="1"/>
      <c r="B189" s="1"/>
      <c r="C189" s="1" t="s">
        <v>266</v>
      </c>
      <c r="D189" s="1"/>
      <c r="E189" s="4">
        <v>450</v>
      </c>
      <c r="F189" s="1"/>
      <c r="G189" s="64">
        <v>0</v>
      </c>
      <c r="H189" s="62"/>
    </row>
    <row r="190" spans="1:9" ht="13.5" customHeight="1" thickBot="1">
      <c r="A190" s="1"/>
      <c r="B190" s="1"/>
      <c r="C190" s="1" t="s">
        <v>267</v>
      </c>
      <c r="D190" s="1"/>
      <c r="E190" s="4">
        <v>40</v>
      </c>
      <c r="F190" s="1"/>
      <c r="G190" s="64">
        <v>0</v>
      </c>
      <c r="H190" s="62"/>
      <c r="I190" s="81" t="s">
        <v>470</v>
      </c>
    </row>
    <row r="191" spans="1:9" ht="13.5" customHeight="1" thickBot="1">
      <c r="A191" s="1"/>
      <c r="B191" s="1"/>
      <c r="C191" s="1" t="s">
        <v>264</v>
      </c>
      <c r="D191" s="1"/>
      <c r="E191" s="4">
        <v>50</v>
      </c>
      <c r="F191" s="1"/>
      <c r="G191" s="64">
        <v>10</v>
      </c>
      <c r="H191" s="62"/>
      <c r="I191" s="81" t="s">
        <v>471</v>
      </c>
    </row>
    <row r="192" spans="1:9" ht="13.5" customHeight="1">
      <c r="A192" s="1"/>
      <c r="B192" s="1"/>
      <c r="C192" s="1"/>
      <c r="D192" s="1"/>
      <c r="E192" s="1"/>
      <c r="F192" s="1"/>
      <c r="G192" s="62"/>
      <c r="H192" s="62"/>
    </row>
    <row r="193" spans="1:9" ht="13.5" customHeight="1" thickBot="1">
      <c r="A193" s="1"/>
      <c r="B193" s="1"/>
      <c r="C193" s="1" t="s">
        <v>77</v>
      </c>
      <c r="D193" s="1"/>
      <c r="E193" s="1"/>
      <c r="F193" s="1">
        <f>SUM(E177:E194)</f>
        <v>770</v>
      </c>
      <c r="G193" s="62"/>
      <c r="H193" s="64">
        <f>SUM(G177:G194)</f>
        <v>45</v>
      </c>
    </row>
    <row r="194" spans="1:9" ht="13.5" customHeight="1">
      <c r="A194" s="1"/>
      <c r="B194" s="1"/>
      <c r="C194" s="1"/>
      <c r="D194" s="1"/>
      <c r="E194" s="1"/>
      <c r="F194" s="1"/>
      <c r="G194" s="62"/>
      <c r="H194" s="62"/>
    </row>
    <row r="195" spans="1:9" ht="13.5" customHeight="1">
      <c r="A195" s="1"/>
      <c r="B195" s="1"/>
      <c r="C195" s="1"/>
      <c r="D195" s="1"/>
      <c r="E195" s="1"/>
      <c r="F195" s="1"/>
      <c r="G195" s="62"/>
      <c r="H195" s="62"/>
    </row>
    <row r="196" spans="1:9" ht="13.5" customHeight="1" thickBot="1">
      <c r="A196" s="99" t="s">
        <v>268</v>
      </c>
      <c r="B196" s="99"/>
      <c r="C196" s="99"/>
      <c r="D196" s="99"/>
      <c r="E196" s="99"/>
      <c r="F196" s="99"/>
      <c r="G196" s="99"/>
      <c r="H196" s="99"/>
    </row>
    <row r="197" spans="1:9" ht="13.5" customHeight="1" thickTop="1">
      <c r="A197" s="100" t="s">
        <v>60</v>
      </c>
      <c r="B197" s="100"/>
      <c r="C197" s="100"/>
      <c r="D197" s="100"/>
      <c r="E197" s="100"/>
      <c r="F197" s="100"/>
      <c r="G197" s="100"/>
      <c r="H197" s="100"/>
    </row>
    <row r="198" spans="1:9" ht="13.5" customHeight="1">
      <c r="A198" s="101"/>
      <c r="B198" s="101"/>
      <c r="C198" s="101"/>
      <c r="D198" s="101"/>
      <c r="E198" s="101"/>
      <c r="F198" s="101"/>
      <c r="G198" s="62"/>
      <c r="H198" s="62"/>
    </row>
    <row r="199" spans="1:9" ht="13.5" customHeight="1">
      <c r="A199" s="1"/>
      <c r="B199" s="1"/>
      <c r="C199" s="1"/>
      <c r="D199" s="1"/>
      <c r="E199" s="1"/>
      <c r="F199" s="1"/>
      <c r="G199" s="62"/>
      <c r="H199" s="62"/>
    </row>
    <row r="200" spans="1:9" ht="13.5" customHeight="1">
      <c r="A200" s="1"/>
      <c r="B200" s="2" t="s">
        <v>72</v>
      </c>
      <c r="C200" s="1"/>
      <c r="D200" s="1"/>
      <c r="E200" s="1"/>
      <c r="F200" s="1"/>
      <c r="G200" s="62"/>
      <c r="H200" s="62"/>
    </row>
    <row r="201" spans="1:9" ht="13.5" customHeight="1">
      <c r="A201" s="1"/>
      <c r="B201" s="1"/>
      <c r="C201" s="1" t="s">
        <v>269</v>
      </c>
      <c r="D201" s="1"/>
      <c r="E201" s="4">
        <v>150</v>
      </c>
      <c r="F201" s="1"/>
      <c r="G201" s="102">
        <v>0</v>
      </c>
      <c r="H201" s="62"/>
    </row>
    <row r="202" spans="1:9" ht="13.5" customHeight="1">
      <c r="A202" s="1"/>
      <c r="B202" s="1"/>
      <c r="C202" s="1" t="s">
        <v>270</v>
      </c>
      <c r="D202" s="1"/>
      <c r="E202" s="4">
        <v>100</v>
      </c>
      <c r="F202" s="1"/>
      <c r="G202" s="102"/>
      <c r="H202" s="62"/>
    </row>
    <row r="203" spans="1:9" ht="13.5" customHeight="1" thickBot="1">
      <c r="A203" s="1"/>
      <c r="B203" s="1"/>
      <c r="C203" s="1" t="s">
        <v>271</v>
      </c>
      <c r="D203" s="1"/>
      <c r="E203" s="4">
        <v>164</v>
      </c>
      <c r="F203" s="1"/>
      <c r="G203" s="103"/>
      <c r="H203" s="62"/>
      <c r="I203" s="81" t="s">
        <v>490</v>
      </c>
    </row>
    <row r="204" spans="1:9" ht="13.5" customHeight="1">
      <c r="A204" s="1"/>
      <c r="B204" s="1"/>
      <c r="C204" s="1"/>
      <c r="D204" s="1"/>
      <c r="E204" s="1"/>
      <c r="F204" s="1"/>
      <c r="G204" s="62"/>
      <c r="H204" s="62"/>
    </row>
    <row r="205" spans="1:9" ht="13.5" customHeight="1">
      <c r="A205" s="1"/>
      <c r="B205" s="2" t="s">
        <v>272</v>
      </c>
      <c r="C205" s="1"/>
      <c r="D205" s="1"/>
      <c r="E205" s="1"/>
      <c r="F205" s="1"/>
      <c r="G205" s="62"/>
      <c r="H205" s="62"/>
    </row>
    <row r="206" spans="1:9" ht="13.5" customHeight="1">
      <c r="A206" s="1"/>
      <c r="B206" s="5" t="str">
        <f>"Target Date: 7/17/10 - 7/18/10"</f>
        <v>Target Date: 7/17/10 - 7/18/10</v>
      </c>
      <c r="C206" s="5"/>
      <c r="D206" s="1"/>
      <c r="E206" s="1"/>
      <c r="F206" s="1"/>
      <c r="G206" s="62"/>
      <c r="H206" s="62"/>
    </row>
    <row r="207" spans="1:9" ht="13.5" customHeight="1">
      <c r="A207" s="1"/>
      <c r="B207" s="1"/>
      <c r="C207" s="1" t="s">
        <v>26</v>
      </c>
      <c r="D207" s="1"/>
      <c r="E207" s="4">
        <v>135</v>
      </c>
      <c r="F207" s="1"/>
      <c r="G207" s="102">
        <v>0</v>
      </c>
      <c r="H207" s="62"/>
    </row>
    <row r="208" spans="1:9" ht="13.5" customHeight="1">
      <c r="A208" s="1"/>
      <c r="B208" s="1"/>
      <c r="C208" s="1" t="s">
        <v>273</v>
      </c>
      <c r="D208" s="1"/>
      <c r="E208" s="4">
        <v>600</v>
      </c>
      <c r="F208" s="1"/>
      <c r="G208" s="102"/>
      <c r="H208" s="62"/>
    </row>
    <row r="209" spans="1:9" ht="13.5" customHeight="1" thickBot="1">
      <c r="A209" s="1"/>
      <c r="B209" s="1"/>
      <c r="C209" s="1" t="s">
        <v>274</v>
      </c>
      <c r="D209" s="1"/>
      <c r="E209" s="3">
        <v>599.94000000000005</v>
      </c>
      <c r="F209" s="1"/>
      <c r="G209" s="103"/>
      <c r="H209" s="62"/>
      <c r="I209" s="81" t="s">
        <v>493</v>
      </c>
    </row>
    <row r="210" spans="1:9" ht="13.5" customHeight="1">
      <c r="A210" s="1"/>
      <c r="B210" s="1"/>
      <c r="C210" s="1"/>
      <c r="D210" s="1"/>
      <c r="E210" s="1"/>
      <c r="F210" s="1"/>
      <c r="G210" s="62"/>
      <c r="H210" s="62"/>
    </row>
    <row r="211" spans="1:9" ht="13.5" customHeight="1" thickBot="1">
      <c r="A211" s="1"/>
      <c r="B211" s="1"/>
      <c r="C211" s="1" t="s">
        <v>77</v>
      </c>
      <c r="D211" s="1"/>
      <c r="E211" s="1"/>
      <c r="F211" s="1">
        <f>SUM(E198:E212)</f>
        <v>1748.94</v>
      </c>
      <c r="G211" s="62"/>
      <c r="H211" s="64">
        <f>SUM(G198:G212)</f>
        <v>0</v>
      </c>
    </row>
    <row r="212" spans="1:9" ht="13.5" customHeight="1">
      <c r="A212" s="1"/>
      <c r="B212" s="1"/>
      <c r="C212" s="1"/>
      <c r="D212" s="1"/>
      <c r="E212" s="1"/>
      <c r="F212" s="1"/>
      <c r="G212" s="62"/>
      <c r="H212" s="62"/>
    </row>
    <row r="213" spans="1:9" ht="13.5" customHeight="1">
      <c r="A213" s="1"/>
      <c r="B213" s="1"/>
      <c r="C213" s="1"/>
      <c r="D213" s="1"/>
      <c r="E213" s="1"/>
      <c r="F213" s="1"/>
      <c r="G213" s="62"/>
      <c r="H213" s="62"/>
    </row>
    <row r="214" spans="1:9" ht="13.5" customHeight="1" thickBot="1">
      <c r="A214" s="99" t="s">
        <v>275</v>
      </c>
      <c r="B214" s="99"/>
      <c r="C214" s="99"/>
      <c r="D214" s="99"/>
      <c r="E214" s="99"/>
      <c r="F214" s="99"/>
      <c r="G214" s="99"/>
      <c r="H214" s="99"/>
    </row>
    <row r="215" spans="1:9" ht="13.5" customHeight="1" thickTop="1">
      <c r="A215" s="100" t="s">
        <v>276</v>
      </c>
      <c r="B215" s="100"/>
      <c r="C215" s="100"/>
      <c r="D215" s="100"/>
      <c r="E215" s="100"/>
      <c r="F215" s="100"/>
      <c r="G215" s="100"/>
      <c r="H215" s="100"/>
    </row>
    <row r="216" spans="1:9" ht="13.5" customHeight="1">
      <c r="A216" s="101"/>
      <c r="B216" s="101"/>
      <c r="C216" s="101"/>
      <c r="D216" s="101"/>
      <c r="E216" s="101"/>
      <c r="F216" s="101"/>
      <c r="G216" s="62"/>
      <c r="H216" s="62"/>
    </row>
    <row r="217" spans="1:9" ht="13.5" customHeight="1">
      <c r="A217" s="1"/>
      <c r="B217" s="1"/>
      <c r="C217" s="1"/>
      <c r="D217" s="1"/>
      <c r="E217" s="1"/>
      <c r="F217" s="1"/>
      <c r="G217" s="62"/>
      <c r="H217" s="62"/>
    </row>
    <row r="218" spans="1:9" ht="13.5" customHeight="1">
      <c r="A218" s="1"/>
      <c r="B218" s="2" t="s">
        <v>72</v>
      </c>
      <c r="C218" s="1"/>
      <c r="D218" s="1"/>
      <c r="E218" s="1"/>
      <c r="F218" s="1"/>
      <c r="G218" s="62"/>
      <c r="H218" s="62"/>
    </row>
    <row r="219" spans="1:9" ht="13.5" customHeight="1" thickBot="1">
      <c r="A219" s="1"/>
      <c r="B219" s="1"/>
      <c r="C219" s="1" t="s">
        <v>262</v>
      </c>
      <c r="D219" s="1"/>
      <c r="E219" s="4">
        <v>10</v>
      </c>
      <c r="F219" s="1"/>
      <c r="G219" s="64">
        <v>0</v>
      </c>
      <c r="H219" s="62"/>
      <c r="I219" s="81" t="s">
        <v>490</v>
      </c>
    </row>
    <row r="220" spans="1:9" ht="13.5" customHeight="1">
      <c r="A220" s="1"/>
      <c r="B220" s="1"/>
      <c r="C220" s="1"/>
      <c r="D220" s="1"/>
      <c r="E220" s="1"/>
      <c r="F220" s="1"/>
      <c r="G220" s="62"/>
      <c r="H220" s="62"/>
    </row>
    <row r="221" spans="1:9" ht="13.5" customHeight="1">
      <c r="A221" s="1"/>
      <c r="B221" s="2" t="s">
        <v>277</v>
      </c>
      <c r="C221" s="1"/>
      <c r="D221" s="1"/>
      <c r="E221" s="1"/>
      <c r="F221" s="1"/>
      <c r="G221" s="62"/>
      <c r="H221" s="62"/>
    </row>
    <row r="222" spans="1:9" ht="13.5" customHeight="1">
      <c r="A222" s="1"/>
      <c r="B222" s="5" t="str">
        <f>"Target Date: 8/2010"</f>
        <v>Target Date: 8/2010</v>
      </c>
      <c r="C222" s="5"/>
      <c r="D222" s="1"/>
      <c r="E222" s="1"/>
      <c r="F222" s="1"/>
      <c r="G222" s="62"/>
    </row>
    <row r="223" spans="1:9" ht="13.5" customHeight="1" thickBot="1">
      <c r="A223" s="1"/>
      <c r="B223" s="1"/>
      <c r="C223" s="1" t="s">
        <v>278</v>
      </c>
      <c r="D223" s="1"/>
      <c r="E223" s="4">
        <v>30</v>
      </c>
      <c r="F223" s="1"/>
      <c r="G223" s="64">
        <v>30</v>
      </c>
      <c r="H223" s="62"/>
    </row>
    <row r="224" spans="1:9" ht="13.5" customHeight="1" thickBot="1">
      <c r="A224" s="1"/>
      <c r="B224" s="1"/>
      <c r="C224" s="1" t="s">
        <v>137</v>
      </c>
      <c r="D224" s="1"/>
      <c r="E224" s="4">
        <v>90</v>
      </c>
      <c r="F224" s="1"/>
      <c r="G224" s="64"/>
      <c r="H224" s="62"/>
    </row>
    <row r="225" spans="1:9" ht="13.5" customHeight="1" thickBot="1">
      <c r="A225" s="1"/>
      <c r="B225" s="1"/>
      <c r="C225" s="1" t="s">
        <v>138</v>
      </c>
      <c r="D225" s="1"/>
      <c r="E225" s="4">
        <v>60</v>
      </c>
      <c r="F225" s="1"/>
      <c r="G225" s="64"/>
      <c r="H225" s="62"/>
    </row>
    <row r="226" spans="1:9" ht="13.5" customHeight="1" thickBot="1">
      <c r="A226" s="1"/>
      <c r="B226" s="1"/>
      <c r="C226" s="1" t="s">
        <v>264</v>
      </c>
      <c r="D226" s="1"/>
      <c r="E226" s="4">
        <v>70</v>
      </c>
      <c r="F226" s="1"/>
      <c r="G226" s="64">
        <v>35</v>
      </c>
      <c r="H226" s="62"/>
      <c r="I226" s="81" t="s">
        <v>500</v>
      </c>
    </row>
    <row r="227" spans="1:9" ht="13.5" customHeight="1">
      <c r="A227" s="1"/>
      <c r="B227" s="1"/>
      <c r="C227" s="1"/>
      <c r="D227" s="1"/>
      <c r="E227" s="1"/>
      <c r="F227" s="1"/>
      <c r="G227" s="62"/>
      <c r="H227" s="62"/>
    </row>
    <row r="228" spans="1:9" ht="13.5" customHeight="1">
      <c r="A228" s="1"/>
      <c r="B228" s="2" t="s">
        <v>139</v>
      </c>
      <c r="C228" s="1"/>
      <c r="D228" s="1"/>
      <c r="E228" s="1"/>
      <c r="F228" s="1"/>
      <c r="G228" s="62"/>
      <c r="H228" s="62"/>
    </row>
    <row r="229" spans="1:9" ht="13.5" customHeight="1">
      <c r="A229" s="1"/>
      <c r="B229" s="5" t="str">
        <f>"Target Date: 8/2010"</f>
        <v>Target Date: 8/2010</v>
      </c>
      <c r="C229" s="5"/>
      <c r="D229" s="1"/>
      <c r="E229" s="1"/>
      <c r="F229" s="1"/>
      <c r="G229" s="62"/>
      <c r="I229" s="81" t="s">
        <v>470</v>
      </c>
    </row>
    <row r="230" spans="1:9" ht="13.5" customHeight="1" thickBot="1">
      <c r="A230" s="1"/>
      <c r="B230" s="1"/>
      <c r="C230" s="1" t="s">
        <v>267</v>
      </c>
      <c r="D230" s="1"/>
      <c r="E230" s="4">
        <v>500</v>
      </c>
      <c r="F230" s="1"/>
      <c r="G230" s="64">
        <v>0</v>
      </c>
      <c r="H230" s="62"/>
      <c r="I230" s="81" t="s">
        <v>501</v>
      </c>
    </row>
    <row r="231" spans="1:9" ht="13.5" customHeight="1">
      <c r="A231" s="1"/>
      <c r="B231" s="1"/>
      <c r="C231" s="1"/>
      <c r="D231" s="1"/>
      <c r="E231" s="1"/>
      <c r="F231" s="1"/>
      <c r="G231" s="62"/>
      <c r="H231" s="62">
        <f>SUM(G219:G230)</f>
        <v>65</v>
      </c>
    </row>
    <row r="234" spans="1:9">
      <c r="D234" t="s">
        <v>502</v>
      </c>
      <c r="H234" s="65">
        <f>SUM(H1:H231)</f>
        <v>1479</v>
      </c>
    </row>
  </sheetData>
  <mergeCells count="41">
    <mergeCell ref="G126:G130"/>
    <mergeCell ref="G207:G209"/>
    <mergeCell ref="A216:F216"/>
    <mergeCell ref="A135:H135"/>
    <mergeCell ref="A136:H136"/>
    <mergeCell ref="A137:F137"/>
    <mergeCell ref="A175:H175"/>
    <mergeCell ref="A176:H176"/>
    <mergeCell ref="A177:F177"/>
    <mergeCell ref="A196:H196"/>
    <mergeCell ref="A197:H197"/>
    <mergeCell ref="A198:F198"/>
    <mergeCell ref="A214:H214"/>
    <mergeCell ref="A215:H215"/>
    <mergeCell ref="G140:G142"/>
    <mergeCell ref="G180:G181"/>
    <mergeCell ref="G201:G203"/>
    <mergeCell ref="A120:F120"/>
    <mergeCell ref="A49:H49"/>
    <mergeCell ref="A50:H50"/>
    <mergeCell ref="A51:F51"/>
    <mergeCell ref="A71:H71"/>
    <mergeCell ref="A72:H72"/>
    <mergeCell ref="A73:F73"/>
    <mergeCell ref="A101:H101"/>
    <mergeCell ref="A102:H102"/>
    <mergeCell ref="A103:F103"/>
    <mergeCell ref="A118:H118"/>
    <mergeCell ref="A119:H119"/>
    <mergeCell ref="G54:G55"/>
    <mergeCell ref="G76:G83"/>
    <mergeCell ref="G87:G88"/>
    <mergeCell ref="G109:G111"/>
    <mergeCell ref="A32:F32"/>
    <mergeCell ref="A2:H2"/>
    <mergeCell ref="A3:H3"/>
    <mergeCell ref="A4:F4"/>
    <mergeCell ref="A30:H30"/>
    <mergeCell ref="A31:H31"/>
    <mergeCell ref="G7:G11"/>
    <mergeCell ref="G15:G24"/>
  </mergeCells>
  <phoneticPr fontId="32"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30"/>
  <sheetViews>
    <sheetView tabSelected="1" workbookViewId="0">
      <selection activeCell="E27" sqref="E27"/>
    </sheetView>
  </sheetViews>
  <sheetFormatPr baseColWidth="10" defaultColWidth="8.83203125" defaultRowHeight="15"/>
  <cols>
    <col min="1" max="1" width="27.5" style="31" bestFit="1" customWidth="1"/>
    <col min="2" max="3" width="17.6640625" style="31" customWidth="1"/>
    <col min="4" max="4" width="21.83203125" style="31" bestFit="1" customWidth="1"/>
    <col min="5" max="5" width="28.83203125" style="31" bestFit="1" customWidth="1"/>
    <col min="6" max="6" width="13.6640625" style="31" bestFit="1" customWidth="1"/>
    <col min="7" max="7" width="9.5" style="31" bestFit="1" customWidth="1"/>
    <col min="8" max="9" width="12.6640625" style="31" bestFit="1" customWidth="1"/>
    <col min="10" max="10" width="11.6640625" style="31" customWidth="1"/>
    <col min="11" max="11" width="12.6640625" style="38" bestFit="1" customWidth="1"/>
    <col min="12" max="12" width="14.6640625" style="31" bestFit="1" customWidth="1"/>
    <col min="13" max="13" width="12.6640625" style="31" bestFit="1" customWidth="1"/>
    <col min="14" max="16384" width="8.83203125" style="31"/>
  </cols>
  <sheetData>
    <row r="1" spans="1:14" ht="16" thickBot="1">
      <c r="A1" s="107" t="s">
        <v>154</v>
      </c>
      <c r="B1" s="108"/>
      <c r="C1" s="24" t="s">
        <v>55</v>
      </c>
      <c r="D1" s="107" t="s">
        <v>292</v>
      </c>
      <c r="E1" s="108"/>
      <c r="F1" s="30" t="s">
        <v>287</v>
      </c>
      <c r="H1" s="35" t="s">
        <v>311</v>
      </c>
      <c r="I1" s="36" t="s">
        <v>152</v>
      </c>
      <c r="J1" s="36" t="s">
        <v>153</v>
      </c>
      <c r="K1" s="46" t="s">
        <v>153</v>
      </c>
    </row>
    <row r="2" spans="1:14" ht="16" thickBot="1">
      <c r="A2" s="11" t="s">
        <v>286</v>
      </c>
      <c r="B2" s="12">
        <v>139668</v>
      </c>
      <c r="C2" s="24">
        <v>484</v>
      </c>
      <c r="D2" s="13">
        <v>0.3</v>
      </c>
      <c r="E2" s="12">
        <f>B2*0.3</f>
        <v>41900.400000000001</v>
      </c>
      <c r="F2" s="14"/>
      <c r="G2" s="10" t="s">
        <v>149</v>
      </c>
      <c r="H2" s="33">
        <v>10000</v>
      </c>
      <c r="I2" s="32">
        <v>8800</v>
      </c>
      <c r="J2" s="54">
        <v>7400</v>
      </c>
      <c r="K2" s="47">
        <v>7400</v>
      </c>
    </row>
    <row r="3" spans="1:14">
      <c r="A3" s="16" t="s">
        <v>288</v>
      </c>
      <c r="B3" s="12">
        <v>7400</v>
      </c>
      <c r="C3" s="24">
        <v>489</v>
      </c>
      <c r="D3" s="13">
        <v>0.35</v>
      </c>
      <c r="E3" s="12">
        <f>B2*0.35</f>
        <v>48883.799999999996</v>
      </c>
      <c r="F3" s="14">
        <v>11.2</v>
      </c>
      <c r="G3" s="10" t="s">
        <v>145</v>
      </c>
      <c r="H3" s="33">
        <v>4429</v>
      </c>
      <c r="I3" s="32">
        <v>6544</v>
      </c>
      <c r="J3" s="33">
        <v>5800</v>
      </c>
      <c r="K3" s="47">
        <f t="shared" ref="K3:K8" si="0">$E$7*(F3/100)</f>
        <v>8603.5488000000005</v>
      </c>
      <c r="L3" s="56">
        <f>(J3-I3)/I3</f>
        <v>-0.11369193154034229</v>
      </c>
    </row>
    <row r="4" spans="1:14">
      <c r="A4" s="14" t="s">
        <v>289</v>
      </c>
      <c r="B4" s="21">
        <v>47500</v>
      </c>
      <c r="C4" s="24"/>
      <c r="D4" s="13">
        <v>0.4</v>
      </c>
      <c r="E4" s="12">
        <f>B2*0.4</f>
        <v>55867.200000000004</v>
      </c>
      <c r="F4" s="14">
        <v>7.4</v>
      </c>
      <c r="G4" s="10" t="s">
        <v>142</v>
      </c>
      <c r="H4" s="33">
        <v>2187</v>
      </c>
      <c r="I4" s="32">
        <v>6978</v>
      </c>
      <c r="J4" s="33">
        <v>6675</v>
      </c>
      <c r="K4" s="47">
        <f t="shared" si="0"/>
        <v>5684.4876000000013</v>
      </c>
      <c r="L4" s="56">
        <f t="shared" ref="L4:L8" si="1">(J4-I4)/I4</f>
        <v>-4.3422184006878764E-2</v>
      </c>
    </row>
    <row r="5" spans="1:14">
      <c r="A5" s="95" t="s">
        <v>57</v>
      </c>
      <c r="B5" s="96">
        <v>15000</v>
      </c>
      <c r="C5" s="24">
        <v>480</v>
      </c>
      <c r="D5" s="13">
        <v>0.45</v>
      </c>
      <c r="E5" s="12">
        <f>B2*0.45</f>
        <v>62850.6</v>
      </c>
      <c r="F5" s="14">
        <v>63.5</v>
      </c>
      <c r="G5" s="10" t="s">
        <v>141</v>
      </c>
      <c r="H5" s="33">
        <v>11277</v>
      </c>
      <c r="I5" s="32">
        <v>17988</v>
      </c>
      <c r="J5" s="33">
        <v>17375</v>
      </c>
      <c r="K5" s="47">
        <f t="shared" si="0"/>
        <v>48779.049000000006</v>
      </c>
      <c r="L5" s="56">
        <f t="shared" si="1"/>
        <v>-3.4078274405158995E-2</v>
      </c>
    </row>
    <row r="6" spans="1:14">
      <c r="A6" s="95" t="s">
        <v>118</v>
      </c>
      <c r="B6" s="96">
        <v>12500</v>
      </c>
      <c r="C6" s="24">
        <v>479</v>
      </c>
      <c r="D6" s="17">
        <v>0.5</v>
      </c>
      <c r="E6" s="18">
        <f>B2*0.5</f>
        <v>69834</v>
      </c>
      <c r="F6" s="14">
        <v>10.9</v>
      </c>
      <c r="G6" s="10" t="s">
        <v>143</v>
      </c>
      <c r="H6" s="33">
        <v>6835</v>
      </c>
      <c r="I6" s="32">
        <v>7915</v>
      </c>
      <c r="J6" s="33">
        <v>5755</v>
      </c>
      <c r="K6" s="47">
        <f t="shared" si="0"/>
        <v>8373.0966000000008</v>
      </c>
      <c r="L6" s="56">
        <f t="shared" si="1"/>
        <v>-0.27289955780164243</v>
      </c>
    </row>
    <row r="7" spans="1:14" ht="16" thickBot="1">
      <c r="A7" s="95" t="s">
        <v>56</v>
      </c>
      <c r="B7" s="96">
        <v>20000</v>
      </c>
      <c r="C7" s="24">
        <v>481</v>
      </c>
      <c r="D7" s="87">
        <v>0.55000000000000004</v>
      </c>
      <c r="E7" s="88">
        <f>B2*0.55</f>
        <v>76817.400000000009</v>
      </c>
      <c r="F7" s="14">
        <v>1.8</v>
      </c>
      <c r="G7" s="10" t="s">
        <v>147</v>
      </c>
      <c r="H7" s="33">
        <v>3646</v>
      </c>
      <c r="I7" s="32">
        <v>3400</v>
      </c>
      <c r="J7" s="33">
        <v>4200</v>
      </c>
      <c r="K7" s="47">
        <f t="shared" si="0"/>
        <v>1382.7132000000004</v>
      </c>
      <c r="L7" s="56">
        <f t="shared" si="1"/>
        <v>0.23529411764705882</v>
      </c>
    </row>
    <row r="8" spans="1:14" ht="16" thickBot="1">
      <c r="A8" s="11" t="s">
        <v>54</v>
      </c>
      <c r="B8" s="19">
        <f>B2-SUM(B3,B4,B10,B20)</f>
        <v>36270</v>
      </c>
      <c r="C8" s="24">
        <v>484</v>
      </c>
      <c r="D8" s="20">
        <v>0.6</v>
      </c>
      <c r="E8" s="21">
        <f>B2*0.6</f>
        <v>83800.800000000003</v>
      </c>
      <c r="F8" s="14">
        <v>5.0999999999999996</v>
      </c>
      <c r="G8" s="10" t="s">
        <v>290</v>
      </c>
      <c r="H8" s="33">
        <v>850</v>
      </c>
      <c r="I8" s="32">
        <v>6680</v>
      </c>
      <c r="J8" s="33">
        <v>7214</v>
      </c>
      <c r="K8" s="47">
        <f t="shared" si="0"/>
        <v>3917.6874000000003</v>
      </c>
      <c r="L8" s="56">
        <f t="shared" si="1"/>
        <v>7.9940119760479045E-2</v>
      </c>
    </row>
    <row r="9" spans="1:14" ht="16" thickBot="1">
      <c r="A9" s="10"/>
      <c r="B9" s="12"/>
      <c r="C9" s="24"/>
      <c r="D9" s="28">
        <v>0.65</v>
      </c>
      <c r="E9" s="29">
        <f>B2*0.65</f>
        <v>90784.2</v>
      </c>
      <c r="F9" s="34">
        <f>SUM(F3:F8)</f>
        <v>99.899999999999991</v>
      </c>
      <c r="G9" s="10" t="s">
        <v>291</v>
      </c>
      <c r="H9" s="25">
        <f>SUM(H2:H8)</f>
        <v>39224</v>
      </c>
      <c r="I9" s="25">
        <f t="shared" ref="I9" si="2">SUM(I2:I8)</f>
        <v>58305</v>
      </c>
      <c r="J9" s="54">
        <f>SUM(J2:J8)</f>
        <v>54419</v>
      </c>
      <c r="K9" s="48">
        <f>SUM(K2:K8)</f>
        <v>84140.582600000009</v>
      </c>
      <c r="L9" s="55"/>
    </row>
    <row r="10" spans="1:14" ht="16" thickBot="1">
      <c r="A10" s="23" t="s">
        <v>292</v>
      </c>
      <c r="B10" s="69">
        <f>SUM(B11:B16)</f>
        <v>47019</v>
      </c>
      <c r="C10" s="91">
        <f>B10/B2</f>
        <v>0.33664833748603834</v>
      </c>
      <c r="D10" s="107" t="s">
        <v>293</v>
      </c>
      <c r="E10" s="108"/>
      <c r="F10" s="10"/>
      <c r="H10" s="10"/>
      <c r="I10" s="10"/>
      <c r="J10" s="10"/>
      <c r="K10" s="37"/>
      <c r="L10" s="10"/>
      <c r="M10" s="10"/>
      <c r="N10" s="10"/>
    </row>
    <row r="11" spans="1:14">
      <c r="A11" s="24" t="s">
        <v>294</v>
      </c>
      <c r="B11" s="33">
        <v>5800</v>
      </c>
      <c r="C11" s="89"/>
      <c r="D11" s="13">
        <v>0.7</v>
      </c>
      <c r="E11" s="12">
        <f>$B$2-E2</f>
        <v>97767.6</v>
      </c>
      <c r="F11" s="10"/>
      <c r="I11" s="31">
        <v>45000</v>
      </c>
      <c r="J11" s="31">
        <v>45000</v>
      </c>
      <c r="K11" s="37"/>
      <c r="L11" s="10"/>
      <c r="M11" s="10"/>
      <c r="N11" s="10"/>
    </row>
    <row r="12" spans="1:14">
      <c r="A12" s="24" t="s">
        <v>295</v>
      </c>
      <c r="B12" s="33">
        <v>6675</v>
      </c>
      <c r="C12" s="89"/>
      <c r="D12" s="13">
        <v>0.65</v>
      </c>
      <c r="E12" s="12">
        <f t="shared" ref="E12:E18" si="3">$B$2-E3</f>
        <v>90784.200000000012</v>
      </c>
      <c r="F12" s="10"/>
      <c r="I12" s="75">
        <f>SUM(I9:I11)</f>
        <v>103305</v>
      </c>
      <c r="J12" s="76">
        <f>SUM(J9:J11)</f>
        <v>99419</v>
      </c>
      <c r="L12" s="10"/>
      <c r="M12" s="10"/>
    </row>
    <row r="13" spans="1:14">
      <c r="A13" s="24" t="s">
        <v>296</v>
      </c>
      <c r="B13" s="33">
        <v>17375</v>
      </c>
      <c r="C13" s="89"/>
      <c r="D13" s="13">
        <v>0.6</v>
      </c>
      <c r="E13" s="12">
        <f t="shared" si="3"/>
        <v>83800.799999999988</v>
      </c>
      <c r="F13" s="22"/>
      <c r="I13" s="31">
        <v>131000</v>
      </c>
      <c r="J13" s="10">
        <v>140000</v>
      </c>
      <c r="L13" s="10"/>
      <c r="M13" s="10"/>
    </row>
    <row r="14" spans="1:14">
      <c r="A14" s="24" t="s">
        <v>297</v>
      </c>
      <c r="B14" s="33">
        <v>5755</v>
      </c>
      <c r="C14" s="89"/>
      <c r="D14" s="13">
        <v>0.55000000000000004</v>
      </c>
      <c r="E14" s="12">
        <f t="shared" si="3"/>
        <v>76817.399999999994</v>
      </c>
      <c r="F14" s="10"/>
      <c r="G14" s="31" t="s">
        <v>342</v>
      </c>
      <c r="I14" s="75">
        <f>I13-I12</f>
        <v>27695</v>
      </c>
      <c r="J14" s="75">
        <f>J13-J12</f>
        <v>40581</v>
      </c>
      <c r="L14" s="10"/>
      <c r="M14" s="10"/>
    </row>
    <row r="15" spans="1:14">
      <c r="A15" s="24" t="s">
        <v>298</v>
      </c>
      <c r="B15" s="33">
        <v>4200</v>
      </c>
      <c r="C15" s="89"/>
      <c r="D15" s="17">
        <v>0.5</v>
      </c>
      <c r="E15" s="12">
        <f t="shared" si="3"/>
        <v>69834</v>
      </c>
      <c r="F15" s="10"/>
      <c r="H15" s="31" t="s">
        <v>343</v>
      </c>
      <c r="I15" s="31" t="s">
        <v>344</v>
      </c>
      <c r="J15" s="10" t="s">
        <v>345</v>
      </c>
      <c r="K15" s="38" t="s">
        <v>219</v>
      </c>
      <c r="L15" s="25"/>
      <c r="M15" s="25"/>
    </row>
    <row r="16" spans="1:14">
      <c r="A16" s="24" t="s">
        <v>299</v>
      </c>
      <c r="B16" s="33">
        <v>7214</v>
      </c>
      <c r="C16" s="89"/>
      <c r="D16" s="87">
        <v>0.45</v>
      </c>
      <c r="E16" s="12">
        <f t="shared" si="3"/>
        <v>62850.599999999991</v>
      </c>
      <c r="F16" s="10"/>
      <c r="G16" s="10" t="s">
        <v>145</v>
      </c>
      <c r="H16" s="32">
        <v>6544</v>
      </c>
      <c r="I16" s="32">
        <v>6035</v>
      </c>
      <c r="J16" s="25"/>
      <c r="K16" s="49">
        <f>H16-I16</f>
        <v>509</v>
      </c>
      <c r="L16" s="25"/>
      <c r="M16" s="25"/>
    </row>
    <row r="17" spans="1:14">
      <c r="A17" s="14"/>
      <c r="B17" s="70"/>
      <c r="C17" s="90"/>
      <c r="D17" s="20">
        <v>0.4</v>
      </c>
      <c r="E17" s="12">
        <f t="shared" si="3"/>
        <v>55867.199999999997</v>
      </c>
      <c r="F17" s="15"/>
      <c r="G17" s="10" t="s">
        <v>142</v>
      </c>
      <c r="H17" s="32"/>
      <c r="I17" s="32"/>
      <c r="J17" s="25"/>
      <c r="K17" s="49"/>
      <c r="L17" s="25"/>
      <c r="M17" s="10"/>
    </row>
    <row r="18" spans="1:14">
      <c r="A18" s="10"/>
      <c r="B18" s="25"/>
      <c r="C18" s="10"/>
      <c r="D18" s="28">
        <v>0.35</v>
      </c>
      <c r="E18" s="12">
        <f t="shared" si="3"/>
        <v>48883.8</v>
      </c>
      <c r="F18" s="22"/>
      <c r="G18" s="10" t="s">
        <v>141</v>
      </c>
      <c r="H18" s="32">
        <v>20165</v>
      </c>
      <c r="I18" s="32">
        <v>13915</v>
      </c>
      <c r="J18" s="25">
        <v>5900</v>
      </c>
      <c r="K18" s="49">
        <f>H18-SUM(I18:J18)</f>
        <v>350</v>
      </c>
      <c r="L18" s="10"/>
      <c r="M18" s="10"/>
    </row>
    <row r="19" spans="1:14" ht="16" thickBot="1">
      <c r="A19" s="10"/>
      <c r="B19" s="25"/>
      <c r="C19" s="10"/>
      <c r="D19" s="10"/>
      <c r="E19" s="10"/>
      <c r="F19" s="10"/>
      <c r="G19" s="10" t="s">
        <v>143</v>
      </c>
      <c r="H19" s="25">
        <v>7915</v>
      </c>
      <c r="I19" s="25">
        <v>7850</v>
      </c>
      <c r="J19" s="25"/>
      <c r="K19" s="49">
        <f>H19-I19</f>
        <v>65</v>
      </c>
      <c r="L19" s="25"/>
      <c r="M19" s="25"/>
    </row>
    <row r="20" spans="1:14" ht="16" thickBot="1">
      <c r="A20" s="11" t="s">
        <v>300</v>
      </c>
      <c r="B20" s="71">
        <f>SUM(B21:B30)</f>
        <v>1479</v>
      </c>
      <c r="C20" s="80"/>
      <c r="D20" s="51"/>
      <c r="E20" s="15"/>
      <c r="F20" s="27"/>
      <c r="G20" s="10" t="s">
        <v>147</v>
      </c>
      <c r="H20" s="25">
        <v>21370</v>
      </c>
      <c r="I20" s="25">
        <v>11251</v>
      </c>
      <c r="J20" s="25">
        <v>8719</v>
      </c>
      <c r="K20" s="39">
        <f>H20-SUM(I20:J20)</f>
        <v>1400</v>
      </c>
      <c r="L20" s="25"/>
      <c r="M20" s="25"/>
      <c r="N20" s="10"/>
    </row>
    <row r="21" spans="1:14">
      <c r="A21" s="44" t="s">
        <v>301</v>
      </c>
      <c r="B21" s="33">
        <v>554</v>
      </c>
      <c r="C21" s="26"/>
      <c r="D21" s="15"/>
      <c r="E21" s="15"/>
      <c r="F21" s="10"/>
      <c r="G21" s="10" t="s">
        <v>290</v>
      </c>
      <c r="H21" s="25">
        <v>6680</v>
      </c>
      <c r="I21" s="31">
        <v>1716</v>
      </c>
      <c r="J21" s="25">
        <v>4939</v>
      </c>
      <c r="K21" s="39">
        <f>H21-SUM(I21:J21)</f>
        <v>25</v>
      </c>
      <c r="L21" s="25"/>
      <c r="M21" s="10"/>
      <c r="N21" s="10"/>
    </row>
    <row r="22" spans="1:14" ht="16" thickBot="1">
      <c r="A22" s="44" t="s">
        <v>302</v>
      </c>
      <c r="B22" s="33">
        <v>0</v>
      </c>
      <c r="C22" s="14"/>
      <c r="F22" s="10"/>
      <c r="G22" s="10"/>
      <c r="H22" s="10"/>
      <c r="I22" s="10"/>
      <c r="J22" s="10"/>
      <c r="K22" s="37"/>
      <c r="L22" s="10"/>
      <c r="M22" s="10"/>
      <c r="N22" s="10"/>
    </row>
    <row r="23" spans="1:14" ht="16" thickBot="1">
      <c r="A23" s="45" t="s">
        <v>303</v>
      </c>
      <c r="B23" s="54">
        <v>75</v>
      </c>
      <c r="D23" s="109" t="s">
        <v>520</v>
      </c>
      <c r="E23" s="110"/>
    </row>
    <row r="24" spans="1:14">
      <c r="A24" s="45" t="s">
        <v>304</v>
      </c>
      <c r="B24" s="54">
        <v>0</v>
      </c>
      <c r="C24" s="52"/>
      <c r="D24" s="65">
        <v>1625452</v>
      </c>
      <c r="E24" t="s">
        <v>513</v>
      </c>
    </row>
    <row r="25" spans="1:14">
      <c r="A25" s="45" t="s">
        <v>305</v>
      </c>
      <c r="B25" s="54">
        <v>740</v>
      </c>
      <c r="D25" s="65">
        <v>162500</v>
      </c>
      <c r="E25" t="s">
        <v>514</v>
      </c>
    </row>
    <row r="26" spans="1:14">
      <c r="A26" s="45" t="s">
        <v>306</v>
      </c>
      <c r="B26" s="54">
        <v>0</v>
      </c>
      <c r="D26" s="65">
        <v>181000</v>
      </c>
      <c r="E26" t="s">
        <v>515</v>
      </c>
    </row>
    <row r="27" spans="1:14">
      <c r="A27" s="45" t="s">
        <v>307</v>
      </c>
      <c r="B27" s="54">
        <v>0</v>
      </c>
      <c r="D27" s="65">
        <v>700000</v>
      </c>
      <c r="E27" t="s">
        <v>516</v>
      </c>
    </row>
    <row r="28" spans="1:14">
      <c r="A28" s="45" t="s">
        <v>308</v>
      </c>
      <c r="B28" s="54">
        <v>45</v>
      </c>
      <c r="D28" s="65">
        <f>D24-SUM(D25:D27)</f>
        <v>581952</v>
      </c>
      <c r="E28" t="s">
        <v>517</v>
      </c>
    </row>
    <row r="29" spans="1:14">
      <c r="A29" s="45" t="s">
        <v>309</v>
      </c>
      <c r="B29" s="54">
        <v>0</v>
      </c>
      <c r="D29" s="65">
        <f>0.76*D28</f>
        <v>442283.52000000002</v>
      </c>
      <c r="E29" t="s">
        <v>518</v>
      </c>
    </row>
    <row r="30" spans="1:14">
      <c r="A30" s="45" t="s">
        <v>310</v>
      </c>
      <c r="B30" s="54">
        <v>65</v>
      </c>
      <c r="D30" s="65">
        <f>0.24*D28</f>
        <v>139668.47999999998</v>
      </c>
      <c r="E30" t="s">
        <v>519</v>
      </c>
    </row>
  </sheetData>
  <mergeCells count="4">
    <mergeCell ref="A1:B1"/>
    <mergeCell ref="D1:E1"/>
    <mergeCell ref="D10:E10"/>
    <mergeCell ref="D23:E23"/>
  </mergeCells>
  <phoneticPr fontId="32"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MG</vt:lpstr>
      <vt:lpstr>Others</vt:lpstr>
      <vt:lpstr>Balance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SABAC Report</dc:title>
  <dc:creator>Tim</dc:creator>
  <cp:lastModifiedBy>Lyndsay Harshman</cp:lastModifiedBy>
  <dcterms:created xsi:type="dcterms:W3CDTF">2010-04-11T08:30:48Z</dcterms:created>
  <dcterms:modified xsi:type="dcterms:W3CDTF">2010-10-13T02:57:02Z</dcterms:modified>
</cp:coreProperties>
</file>