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9095" windowHeight="8670"/>
  </bookViews>
  <sheets>
    <sheet name="BR_Report" sheetId="1" r:id="rId1"/>
  </sheets>
  <calcPr calcId="125725"/>
</workbook>
</file>

<file path=xl/calcChain.xml><?xml version="1.0" encoding="utf-8"?>
<calcChain xmlns="http://schemas.openxmlformats.org/spreadsheetml/2006/main">
  <c r="H1297" i="1"/>
  <c r="E1295"/>
  <c r="E1294"/>
  <c r="E1293"/>
  <c r="E1292"/>
  <c r="E1291"/>
  <c r="B1290"/>
  <c r="H170"/>
  <c r="E1297" l="1"/>
  <c r="B139"/>
  <c r="B134"/>
  <c r="H1280"/>
  <c r="F1169"/>
  <c r="F1201"/>
  <c r="F1240"/>
  <c r="F1280"/>
  <c r="B1276"/>
  <c r="B1270"/>
  <c r="B1258"/>
  <c r="B1254"/>
  <c r="B1250"/>
  <c r="H1240"/>
  <c r="B1232"/>
  <c r="H1222" l="1"/>
  <c r="F1222"/>
  <c r="H1213"/>
  <c r="F1213"/>
  <c r="F1300" s="1"/>
  <c r="B1195"/>
  <c r="B1189"/>
  <c r="H1201"/>
  <c r="B1183"/>
  <c r="H1169"/>
  <c r="B1164"/>
  <c r="B1151"/>
  <c r="H1140"/>
  <c r="F1140"/>
  <c r="B1137"/>
  <c r="B1133"/>
  <c r="H1123"/>
  <c r="F1123"/>
  <c r="B1116"/>
  <c r="H1104"/>
  <c r="F1104"/>
  <c r="B1097"/>
  <c r="H1087"/>
  <c r="F1087"/>
  <c r="B1081"/>
  <c r="H1070"/>
  <c r="F1070"/>
  <c r="B1064"/>
  <c r="B1059"/>
  <c r="H1045"/>
  <c r="F1045"/>
  <c r="B1038"/>
  <c r="H1028"/>
  <c r="F1028"/>
  <c r="H1014"/>
  <c r="F1014"/>
  <c r="B1012"/>
  <c r="H1002"/>
  <c r="F1002"/>
  <c r="B998"/>
  <c r="H981"/>
  <c r="F981"/>
  <c r="B977"/>
  <c r="B972"/>
  <c r="H962"/>
  <c r="F962"/>
  <c r="B958"/>
  <c r="B952"/>
  <c r="H942"/>
  <c r="F942"/>
  <c r="B933"/>
  <c r="H919"/>
  <c r="F919"/>
  <c r="B916"/>
  <c r="B912"/>
  <c r="H902"/>
  <c r="F902"/>
  <c r="B893"/>
  <c r="H878"/>
  <c r="F878"/>
  <c r="B873"/>
  <c r="B864"/>
  <c r="H851"/>
  <c r="F851"/>
  <c r="B848"/>
  <c r="H838"/>
  <c r="F838"/>
  <c r="B835"/>
  <c r="B831"/>
  <c r="B827"/>
  <c r="H814"/>
  <c r="F814"/>
  <c r="B808"/>
  <c r="B803"/>
  <c r="H793"/>
  <c r="F793"/>
  <c r="B784"/>
  <c r="B780"/>
  <c r="B773"/>
  <c r="H763"/>
  <c r="F763"/>
  <c r="B758"/>
  <c r="B753"/>
  <c r="B747"/>
  <c r="H736"/>
  <c r="F736"/>
  <c r="B732"/>
  <c r="H722"/>
  <c r="F722"/>
  <c r="B714"/>
  <c r="B705"/>
  <c r="B699"/>
  <c r="H682"/>
  <c r="F682"/>
  <c r="H667"/>
  <c r="F667"/>
  <c r="B661"/>
  <c r="H651"/>
  <c r="F651"/>
  <c r="B645"/>
  <c r="B638"/>
  <c r="H628"/>
  <c r="F628"/>
  <c r="B617"/>
  <c r="H607"/>
  <c r="F607"/>
  <c r="B599"/>
  <c r="H589"/>
  <c r="F589"/>
  <c r="B582"/>
  <c r="H572"/>
  <c r="F572"/>
  <c r="H559"/>
  <c r="F559"/>
  <c r="B556"/>
  <c r="H546"/>
  <c r="F546"/>
  <c r="B541"/>
  <c r="B534"/>
  <c r="H522"/>
  <c r="F522"/>
  <c r="B518"/>
  <c r="B514"/>
  <c r="H504"/>
  <c r="F504"/>
  <c r="B501"/>
  <c r="B497"/>
  <c r="B493"/>
  <c r="H483"/>
  <c r="F483"/>
  <c r="B480"/>
  <c r="B477"/>
  <c r="B472"/>
  <c r="B467"/>
  <c r="H457"/>
  <c r="F457"/>
  <c r="B454"/>
  <c r="B445"/>
  <c r="H435"/>
  <c r="F435"/>
  <c r="B430"/>
  <c r="B422"/>
  <c r="H405"/>
  <c r="F405"/>
  <c r="B400"/>
  <c r="H389"/>
  <c r="F389"/>
  <c r="B384"/>
  <c r="B375"/>
  <c r="B370"/>
  <c r="B364"/>
  <c r="B355"/>
  <c r="B348"/>
  <c r="B343"/>
  <c r="B336"/>
  <c r="B329"/>
  <c r="H314"/>
  <c r="F314"/>
  <c r="B309"/>
  <c r="H299"/>
  <c r="F299"/>
  <c r="B293"/>
  <c r="B282"/>
  <c r="H266"/>
  <c r="F266"/>
  <c r="B258"/>
  <c r="B248"/>
  <c r="H238"/>
  <c r="F238"/>
  <c r="B235"/>
  <c r="H225"/>
  <c r="F225"/>
  <c r="B220"/>
  <c r="B214"/>
  <c r="H201"/>
  <c r="F201"/>
  <c r="H188"/>
  <c r="F188"/>
  <c r="B180"/>
  <c r="H156"/>
  <c r="F170"/>
  <c r="B168"/>
  <c r="F156"/>
  <c r="H143"/>
  <c r="F143"/>
  <c r="H124"/>
  <c r="F124"/>
  <c r="B114"/>
  <c r="B107"/>
  <c r="H97"/>
  <c r="F97"/>
  <c r="B89"/>
  <c r="B82"/>
  <c r="H72"/>
  <c r="F72"/>
  <c r="B67"/>
  <c r="H57"/>
  <c r="F57"/>
  <c r="B52"/>
  <c r="B45"/>
  <c r="B37"/>
  <c r="H27"/>
  <c r="F27"/>
  <c r="B25"/>
  <c r="B19"/>
  <c r="B12"/>
  <c r="H1300" l="1"/>
</calcChain>
</file>

<file path=xl/sharedStrings.xml><?xml version="1.0" encoding="utf-8"?>
<sst xmlns="http://schemas.openxmlformats.org/spreadsheetml/2006/main" count="982" uniqueCount="653">
  <si>
    <t>Ceramics Society - Acct#:279</t>
  </si>
  <si>
    <t>Membership: 100</t>
  </si>
  <si>
    <t>Office Supplies</t>
  </si>
  <si>
    <t>honoraria</t>
  </si>
  <si>
    <t>lodging</t>
  </si>
  <si>
    <t>travel- flight</t>
  </si>
  <si>
    <t>acedemic event area</t>
  </si>
  <si>
    <t>Jason Briggs, Visiting Artist</t>
  </si>
  <si>
    <t>Honoraria</t>
  </si>
  <si>
    <t>Lodging</t>
  </si>
  <si>
    <t>Travel</t>
  </si>
  <si>
    <t>Advertising</t>
  </si>
  <si>
    <t>NCECA</t>
  </si>
  <si>
    <t>Registration</t>
  </si>
  <si>
    <t>Hotel</t>
  </si>
  <si>
    <t>Total Requested:</t>
  </si>
  <si>
    <t>Chabad Jewish Student Association - Acct#:257</t>
  </si>
  <si>
    <t>Membership: 49</t>
  </si>
  <si>
    <t>Sinai Scholars Field Trip</t>
  </si>
  <si>
    <t>travel</t>
  </si>
  <si>
    <t>dinning</t>
  </si>
  <si>
    <t>scribe visit</t>
  </si>
  <si>
    <t>visiting a Jewish philanthropist</t>
  </si>
  <si>
    <t>womans Mikvah</t>
  </si>
  <si>
    <t>United Jewish Shabbaton</t>
  </si>
  <si>
    <t>Meal</t>
  </si>
  <si>
    <t>Chair and Table Rental</t>
  </si>
  <si>
    <t>Clean up</t>
  </si>
  <si>
    <t>Paper goods</t>
  </si>
  <si>
    <t>Leadership Conference</t>
  </si>
  <si>
    <t>African Student Association - Acct#:14</t>
  </si>
  <si>
    <t>Membership: 140</t>
  </si>
  <si>
    <t>Taste of Africa Night</t>
  </si>
  <si>
    <t>Room Rental</t>
  </si>
  <si>
    <t>Food and Drinks</t>
  </si>
  <si>
    <t>Flyers and Posters</t>
  </si>
  <si>
    <t>Organization for the Active Support of International Students (OASIS) - Acct#:241</t>
  </si>
  <si>
    <t>Membership: 2373</t>
  </si>
  <si>
    <t>Halloween Soccer Tournament</t>
  </si>
  <si>
    <t>Food</t>
  </si>
  <si>
    <t>Beverages</t>
  </si>
  <si>
    <t>Facility Rental</t>
  </si>
  <si>
    <t>Cultural Ball</t>
  </si>
  <si>
    <t>Sound equipment</t>
  </si>
  <si>
    <t>advertising</t>
  </si>
  <si>
    <t>decorations</t>
  </si>
  <si>
    <t>Chinese Students and Scholars Association (CSSA) - Acct#:143</t>
  </si>
  <si>
    <t>Membership: 1000</t>
  </si>
  <si>
    <t>Halloween Shout</t>
  </si>
  <si>
    <t>Room rental</t>
  </si>
  <si>
    <t>Food and Beverages</t>
  </si>
  <si>
    <t>Spring Festival Celebration</t>
  </si>
  <si>
    <t>Decorations</t>
  </si>
  <si>
    <t>Performance</t>
  </si>
  <si>
    <t>Tickets printing</t>
  </si>
  <si>
    <t>Student Model United Nations - Acct#:208</t>
  </si>
  <si>
    <t>Membership: 20</t>
  </si>
  <si>
    <t>Iowa Journal of Cultural Studies - Acct#:107</t>
  </si>
  <si>
    <t>Membership: 30</t>
  </si>
  <si>
    <t>Printing</t>
  </si>
  <si>
    <t>Mailing</t>
  </si>
  <si>
    <t>Software</t>
  </si>
  <si>
    <t>Invisible Children at Iowa City - Acct#:365</t>
  </si>
  <si>
    <t>Membership: 9</t>
  </si>
  <si>
    <t>Paper Products</t>
  </si>
  <si>
    <t>Writing Utensils</t>
  </si>
  <si>
    <t>American Society of Health-Systems Pharmacists (U of I) - Acct#:149</t>
  </si>
  <si>
    <t>Membership: 146</t>
  </si>
  <si>
    <t>44th ASHP Midyear Clinical Meeting and Exhibition</t>
  </si>
  <si>
    <t>Flight</t>
  </si>
  <si>
    <t>American Rehabilitation Counseling Association - Acct#:383</t>
  </si>
  <si>
    <t>T-Shirts</t>
  </si>
  <si>
    <t>Refreshments</t>
  </si>
  <si>
    <t>Wrapping Paper</t>
  </si>
  <si>
    <t>Tape</t>
  </si>
  <si>
    <t>Amnesty International (U of I) - Acct#:39</t>
  </si>
  <si>
    <t>Membership: 35</t>
  </si>
  <si>
    <t>Stamps</t>
  </si>
  <si>
    <t>Envelopes</t>
  </si>
  <si>
    <t>[J]amnesty</t>
  </si>
  <si>
    <t>Publicity</t>
  </si>
  <si>
    <t>Honorarium</t>
  </si>
  <si>
    <t>Amnesty International USA Midwest Regional Conference</t>
  </si>
  <si>
    <t>Registration Fees</t>
  </si>
  <si>
    <t>Transportation</t>
  </si>
  <si>
    <t>Organization for Women Law Students &amp; Staff (OWLSS) - Acct#:242</t>
  </si>
  <si>
    <t>Ms. JD Annual Women in Law Conference</t>
  </si>
  <si>
    <t>American Institute of Aeronautics and Astronautics - Acct#:127</t>
  </si>
  <si>
    <t>Membership: 25</t>
  </si>
  <si>
    <t>SAE Aero Design Competition</t>
  </si>
  <si>
    <t>Airfare</t>
  </si>
  <si>
    <t>Rental Car</t>
  </si>
  <si>
    <t>Servo Motors</t>
  </si>
  <si>
    <t>Receivers</t>
  </si>
  <si>
    <t>Electric Motor</t>
  </si>
  <si>
    <t>Electronic Speed Controller</t>
  </si>
  <si>
    <t>Batteries</t>
  </si>
  <si>
    <t>ESRA Rocket Launch Competition</t>
  </si>
  <si>
    <t>Motor Hardware</t>
  </si>
  <si>
    <t>Motor Retention Device</t>
  </si>
  <si>
    <t>Fiberglass cloth or sock</t>
  </si>
  <si>
    <t>Parachutes</t>
  </si>
  <si>
    <t>American Cancer Society Relay for Life - Colleges Against Cancer (U of I) - Acct#:22</t>
  </si>
  <si>
    <t>Membership: 67</t>
  </si>
  <si>
    <t>Cancer Awareness Ribbons</t>
  </si>
  <si>
    <t>Advocacy Letter Writing</t>
  </si>
  <si>
    <t>Education Materials</t>
  </si>
  <si>
    <t>Hope Lodge Crafts</t>
  </si>
  <si>
    <t>Relay for Life</t>
  </si>
  <si>
    <t>Audio/Video</t>
  </si>
  <si>
    <t>Copies</t>
  </si>
  <si>
    <t>Postage</t>
  </si>
  <si>
    <t>Rentals</t>
  </si>
  <si>
    <t>Supplies</t>
  </si>
  <si>
    <t>Facility Fee</t>
  </si>
  <si>
    <t>Protect Your Balls- Dodgeball Tournament</t>
  </si>
  <si>
    <t>Physical Therapy Student Organization (U of I) - Acct#:399</t>
  </si>
  <si>
    <t>Membership: 108</t>
  </si>
  <si>
    <t>American Physical Therapy Association Combined Sections Meeting</t>
  </si>
  <si>
    <t>Association of Nursing Students (UIANS) - Acct#:380</t>
  </si>
  <si>
    <t>Membership: 570</t>
  </si>
  <si>
    <t>Printer Cartridges</t>
  </si>
  <si>
    <t>Paper</t>
  </si>
  <si>
    <t>Binders</t>
  </si>
  <si>
    <t>December BSN Pinning Ceremony</t>
  </si>
  <si>
    <t>Audio/Visual</t>
  </si>
  <si>
    <t>May Pinning Ceremony</t>
  </si>
  <si>
    <t>Dare to Care Day</t>
  </si>
  <si>
    <t>Nursing Formal</t>
  </si>
  <si>
    <t>Security</t>
  </si>
  <si>
    <t>MSN:CNL May Pinning Ceremony and Reception</t>
  </si>
  <si>
    <t>DVD</t>
  </si>
  <si>
    <t>MSN:CNL Mentoring Experience on Orientation Day</t>
  </si>
  <si>
    <t>Door Prizes</t>
  </si>
  <si>
    <t>Iowa Association of Nursing Students State Convention</t>
  </si>
  <si>
    <t>Travel expenses</t>
  </si>
  <si>
    <t>Progressive Nursing Day</t>
  </si>
  <si>
    <t>Parking Passes</t>
  </si>
  <si>
    <t>Program Printing</t>
  </si>
  <si>
    <t>Brochure Printing</t>
  </si>
  <si>
    <t>Flyer Printing</t>
  </si>
  <si>
    <t>National Student Nursing Association Conference</t>
  </si>
  <si>
    <t>Flights</t>
  </si>
  <si>
    <t>Shuttle</t>
  </si>
  <si>
    <t>Graduate Social Work Student Association, Iowa City Group - Acct#:75</t>
  </si>
  <si>
    <t>MLK Human Rights Week Forum on Immigration/Refugee Rights</t>
  </si>
  <si>
    <t>Asian American Coalition (U of I) - Acct#:91</t>
  </si>
  <si>
    <t>Membership: 200</t>
  </si>
  <si>
    <t>Printing Paper</t>
  </si>
  <si>
    <t>Markers</t>
  </si>
  <si>
    <t>Construction Paper</t>
  </si>
  <si>
    <t>Glue</t>
  </si>
  <si>
    <t>Eraser Fluid</t>
  </si>
  <si>
    <t>Erasers</t>
  </si>
  <si>
    <t>Pens</t>
  </si>
  <si>
    <t>Multicultural Fashion Show</t>
  </si>
  <si>
    <t>Venue</t>
  </si>
  <si>
    <t>Staging/Lighting</t>
  </si>
  <si>
    <t>Curtis Chin Documentary Screening</t>
  </si>
  <si>
    <t>Actuarial Science Club - Acct#:340</t>
  </si>
  <si>
    <t>Membership: 120</t>
  </si>
  <si>
    <t>Club Library Material Sharing</t>
  </si>
  <si>
    <t>2 P Manuals</t>
  </si>
  <si>
    <t>2 FM Manuals</t>
  </si>
  <si>
    <t>2 MLC Manuals</t>
  </si>
  <si>
    <t>2 MFE Manuals</t>
  </si>
  <si>
    <t>2 C Manuals</t>
  </si>
  <si>
    <t>Club Camaraderie</t>
  </si>
  <si>
    <t>Club t-shirts</t>
  </si>
  <si>
    <t>Law Students for Reproductive Justice - Acct#:66</t>
  </si>
  <si>
    <t>Membership: 90</t>
  </si>
  <si>
    <t>Law Students for Reproductive Justice Annual Midwestern Regional Conference</t>
  </si>
  <si>
    <t>local travel</t>
  </si>
  <si>
    <t>Careers in Reproductive Justice Panel</t>
  </si>
  <si>
    <t>Marketing/Publicity for All Events</t>
  </si>
  <si>
    <t>Tourney for a Cause</t>
  </si>
  <si>
    <t>Food/Beverages</t>
  </si>
  <si>
    <t>Unite for Sight - Acct#:221</t>
  </si>
  <si>
    <t>Membership: 12</t>
  </si>
  <si>
    <t>ORBIS Guest Speaker</t>
  </si>
  <si>
    <t>Snacks</t>
  </si>
  <si>
    <t>Iowa Kid Sight Speaker</t>
  </si>
  <si>
    <t>The Unite For Sight Global Health and Innovation Conference 2010</t>
  </si>
  <si>
    <t>plane tickets</t>
  </si>
  <si>
    <t>Bridges International (UI Chapter) - Acct#:478</t>
  </si>
  <si>
    <t>Membership: 38</t>
  </si>
  <si>
    <t>Volunteering at Ronald McDonald House</t>
  </si>
  <si>
    <t>Foodstuffs</t>
  </si>
  <si>
    <t>Bridges Vision 09 - New York</t>
  </si>
  <si>
    <t>Scholarships</t>
  </si>
  <si>
    <t>Vietnamese Student Association - Acct#:443</t>
  </si>
  <si>
    <t>Ink Cartridges</t>
  </si>
  <si>
    <t>Vietnamese Lunar New Year</t>
  </si>
  <si>
    <t>Dinner</t>
  </si>
  <si>
    <t>Sound System Rental</t>
  </si>
  <si>
    <t>Basketball Tournament</t>
  </si>
  <si>
    <t>Water</t>
  </si>
  <si>
    <t>Fieldhouse Rental</t>
  </si>
  <si>
    <t>Trophies</t>
  </si>
  <si>
    <t>Art History Society - Acct#:40</t>
  </si>
  <si>
    <t>Art History Society 25th Annual Graduate Art History Symposium</t>
  </si>
  <si>
    <t>Iowa House lodging supplement, 2 nights</t>
  </si>
  <si>
    <t>Hawks Nest - Acct#:476</t>
  </si>
  <si>
    <t>Membership: 500</t>
  </si>
  <si>
    <t>Advertising/Marketing</t>
  </si>
  <si>
    <t>Printing/Copying</t>
  </si>
  <si>
    <t>Website</t>
  </si>
  <si>
    <t>Turkish Student Association - Acct#:462</t>
  </si>
  <si>
    <t xml:space="preserve">Celebration of Turkish Republic Day and Commemorating Ataturk </t>
  </si>
  <si>
    <t>paper materials</t>
  </si>
  <si>
    <t>drinks</t>
  </si>
  <si>
    <t>food</t>
  </si>
  <si>
    <t>audio-visual materials</t>
  </si>
  <si>
    <t>Black Law Students Association - Acct#:51</t>
  </si>
  <si>
    <t>Invisible Children</t>
  </si>
  <si>
    <t>Posters</t>
  </si>
  <si>
    <t>pictures</t>
  </si>
  <si>
    <t>Food/ Beverage</t>
  </si>
  <si>
    <t>IMU Seond Floor Ballroom</t>
  </si>
  <si>
    <t>Projector/ Screen</t>
  </si>
  <si>
    <t>Associated Iowa Honors Students - Acct#:479</t>
  </si>
  <si>
    <t>Membership: 164</t>
  </si>
  <si>
    <t>Masquerade Ball</t>
  </si>
  <si>
    <t>Plastic Cups</t>
  </si>
  <si>
    <t>Paper Cups</t>
  </si>
  <si>
    <t>Tokens</t>
  </si>
  <si>
    <t>Masks</t>
  </si>
  <si>
    <t>Napkins</t>
  </si>
  <si>
    <t>Cotton Candy Machine</t>
  </si>
  <si>
    <t>Popcorn Machine</t>
  </si>
  <si>
    <t>Swing Dance Club - Acct#:140</t>
  </si>
  <si>
    <t>Valentines Swing Formal</t>
  </si>
  <si>
    <t>Band</t>
  </si>
  <si>
    <t>Audio</t>
  </si>
  <si>
    <t>Mobsters Ball</t>
  </si>
  <si>
    <t>RiverFest - Acct#:303</t>
  </si>
  <si>
    <t>Membership: 8</t>
  </si>
  <si>
    <t>RiverFest 2010</t>
  </si>
  <si>
    <t>Facilities</t>
  </si>
  <si>
    <t>Marketing</t>
  </si>
  <si>
    <t>Events</t>
  </si>
  <si>
    <t>Music Talent</t>
  </si>
  <si>
    <t>KRUI-FM - Acct#:188</t>
  </si>
  <si>
    <t>Membership: 220</t>
  </si>
  <si>
    <t>Sound Exchange Fees</t>
  </si>
  <si>
    <t>Computer Monitors</t>
  </si>
  <si>
    <t>Sports Banner</t>
  </si>
  <si>
    <t>Laptop + Soundcard</t>
  </si>
  <si>
    <t>Microphone Set Up</t>
  </si>
  <si>
    <t>Encoding Computer</t>
  </si>
  <si>
    <t>Transnational Law &amp; Contemporary Problems - Acct#:273</t>
  </si>
  <si>
    <t>Membership: 40</t>
  </si>
  <si>
    <t>copying</t>
  </si>
  <si>
    <t>printing</t>
  </si>
  <si>
    <t>pens</t>
  </si>
  <si>
    <t>pencils</t>
  </si>
  <si>
    <t>tape</t>
  </si>
  <si>
    <t>scissors</t>
  </si>
  <si>
    <t>different color paper for announcements</t>
  </si>
  <si>
    <t>Spring International Law Symposium: A Critical Juncture: Human Rights and the U.S. Standing in the World under the Obama Adminis</t>
  </si>
  <si>
    <t>audio/visiual</t>
  </si>
  <si>
    <t>hotel - IMU hotel</t>
  </si>
  <si>
    <t>airfare</t>
  </si>
  <si>
    <t>TLCP Banquet</t>
  </si>
  <si>
    <t>certificate paper for awards</t>
  </si>
  <si>
    <t>invitations materials</t>
  </si>
  <si>
    <t>lodging - IMU hotel</t>
  </si>
  <si>
    <t>Trandafir International Business Law Competition</t>
  </si>
  <si>
    <t>Copying</t>
  </si>
  <si>
    <t>Additional Publicity on UI Campus to UI Grad Students</t>
  </si>
  <si>
    <t>Math Club - Acct#:18</t>
  </si>
  <si>
    <t>Membership: 15</t>
  </si>
  <si>
    <t>Nebraska Conference for Undergraduate Women in Mathematics</t>
  </si>
  <si>
    <t>Registration fee</t>
  </si>
  <si>
    <t>Native American Law Student Association - Acct#:227</t>
  </si>
  <si>
    <t>National Native American Law Students Association (NNALSA) Membership Fee</t>
  </si>
  <si>
    <t>Alternative Spring Break Service Trip</t>
  </si>
  <si>
    <t>Cost of Program</t>
  </si>
  <si>
    <t>NNALSA Moot Court Competition</t>
  </si>
  <si>
    <t>Federal Bar Association 35th Indian Law Conference</t>
  </si>
  <si>
    <t>Indian Student Alliance (ISA) - Acct#:186</t>
  </si>
  <si>
    <t>Membership: 858</t>
  </si>
  <si>
    <t>Multi-Cultural Fashion Show</t>
  </si>
  <si>
    <t>Stage and Lighting</t>
  </si>
  <si>
    <t>ISA Bollywood Movie</t>
  </si>
  <si>
    <t>Movie Reel</t>
  </si>
  <si>
    <t>ISA Formal</t>
  </si>
  <si>
    <t>Sound</t>
  </si>
  <si>
    <t>Entertainment</t>
  </si>
  <si>
    <t>Table Centerpieces</t>
  </si>
  <si>
    <t>Dance Setup</t>
  </si>
  <si>
    <t>The Language Connection - Acct#:299</t>
  </si>
  <si>
    <t>Membership: 250</t>
  </si>
  <si>
    <t>Pictionary</t>
  </si>
  <si>
    <t>Notecards</t>
  </si>
  <si>
    <t>Oversized Legal Pad</t>
  </si>
  <si>
    <t>Valentine's Day Party</t>
  </si>
  <si>
    <t>Glitter</t>
  </si>
  <si>
    <t>Theta Tau-Professional Engineering Fraternity - Acct#:410</t>
  </si>
  <si>
    <t>Calculators</t>
  </si>
  <si>
    <t>Easel</t>
  </si>
  <si>
    <t>Go Cart Racing</t>
  </si>
  <si>
    <t>Professional Development Dinner</t>
  </si>
  <si>
    <t>Room</t>
  </si>
  <si>
    <t>Theta Tau Regional Conference</t>
  </si>
  <si>
    <t>gas</t>
  </si>
  <si>
    <t>American Indian Student Assoc. -AISA - Acct#:83</t>
  </si>
  <si>
    <t>Membership: 130</t>
  </si>
  <si>
    <t>2010 University of Iowa Powwow</t>
  </si>
  <si>
    <t>Facilities Rental</t>
  </si>
  <si>
    <t>Global Health Club - Acct#:374</t>
  </si>
  <si>
    <t>Sharpies</t>
  </si>
  <si>
    <t>ICRed</t>
  </si>
  <si>
    <t>fliers</t>
  </si>
  <si>
    <t>Cambus fliers</t>
  </si>
  <si>
    <t>handouts</t>
  </si>
  <si>
    <t>Poster Board</t>
  </si>
  <si>
    <t>Paint</t>
  </si>
  <si>
    <t>The Unite for Sight Global Health &amp; Innovation 2010 Conference</t>
  </si>
  <si>
    <t>Airplane tickets</t>
  </si>
  <si>
    <t>Hotel Room</t>
  </si>
  <si>
    <t>Omicron Delta Kappa - Acct#:228</t>
  </si>
  <si>
    <t>Flyers/copies</t>
  </si>
  <si>
    <t>Room Rentals</t>
  </si>
  <si>
    <t>Volunteer at Ronald McDonald House</t>
  </si>
  <si>
    <t>Vegetables</t>
  </si>
  <si>
    <t>Meat</t>
  </si>
  <si>
    <t>Bread</t>
  </si>
  <si>
    <t>Fruit</t>
  </si>
  <si>
    <t>Muffins</t>
  </si>
  <si>
    <t>Cookies</t>
  </si>
  <si>
    <t>Refreshment</t>
  </si>
  <si>
    <t>Mock Trial Club (U of I) - Acct#:112</t>
  </si>
  <si>
    <t>Membership: 50</t>
  </si>
  <si>
    <t>GAMTI</t>
  </si>
  <si>
    <t>CUBAIT</t>
  </si>
  <si>
    <t>Journal of Gender, Race &amp; Justice - Acct#:217</t>
  </si>
  <si>
    <t>Membership: 42</t>
  </si>
  <si>
    <t>Phone Services</t>
  </si>
  <si>
    <t>Long Distance</t>
  </si>
  <si>
    <t>Symposium</t>
  </si>
  <si>
    <t>Keynote Speaker</t>
  </si>
  <si>
    <t>Insurance</t>
  </si>
  <si>
    <t>Tippie Leadership Association - Acct#:249</t>
  </si>
  <si>
    <t>Membership: 125</t>
  </si>
  <si>
    <t xml:space="preserve">Visit - Josh Berman, Co-founder MySpace; SlingShot Labs; A law firm; Distressed Hospital </t>
  </si>
  <si>
    <t>Hotel Rooms</t>
  </si>
  <si>
    <t>Charter Bus</t>
  </si>
  <si>
    <t>TLA Day</t>
  </si>
  <si>
    <t>school supplies</t>
  </si>
  <si>
    <t>parking</t>
  </si>
  <si>
    <t>Malaysian Student Society - Acct#:198</t>
  </si>
  <si>
    <t>Muktamar MISG-IMSA 2009</t>
  </si>
  <si>
    <t>Midwest Games 2010</t>
  </si>
  <si>
    <t>Public Relations Student Society of America (PRSSA) - Acct#:290</t>
  </si>
  <si>
    <t>Membership: 60</t>
  </si>
  <si>
    <t>4 Binders</t>
  </si>
  <si>
    <t>Tacks</t>
  </si>
  <si>
    <t>Other misc office supplies</t>
  </si>
  <si>
    <t>Data CDs</t>
  </si>
  <si>
    <t>Web Design</t>
  </si>
  <si>
    <t>PR Day</t>
  </si>
  <si>
    <t>IMU Room Rental</t>
  </si>
  <si>
    <t>Earthwords - Acct#:401</t>
  </si>
  <si>
    <t>Membership: 26</t>
  </si>
  <si>
    <t>earthwords literary magazin</t>
  </si>
  <si>
    <t>Environmental Law Society - Acct#:98</t>
  </si>
  <si>
    <t>Recyling at Law School</t>
  </si>
  <si>
    <t>Environmental Law Syposium</t>
  </si>
  <si>
    <t>Raptor Adoption</t>
  </si>
  <si>
    <t>Awareness Campaign</t>
  </si>
  <si>
    <t>Office Costs</t>
  </si>
  <si>
    <t>Math Graduate Board (MGB) - Acct#:310</t>
  </si>
  <si>
    <t>Membership: 118</t>
  </si>
  <si>
    <t>Joint Mathematics Meetings</t>
  </si>
  <si>
    <t>Ground Transportation</t>
  </si>
  <si>
    <t>Hotel rooms</t>
  </si>
  <si>
    <t>Korean American Student Association (KASA) - Acct#:437</t>
  </si>
  <si>
    <t>Membership: 44</t>
  </si>
  <si>
    <t>Cultural Diversity Fair</t>
  </si>
  <si>
    <t>Buchaechum</t>
  </si>
  <si>
    <t>Venue (Second Floor Ballroom)</t>
  </si>
  <si>
    <t>eXchanges - Acct#:363</t>
  </si>
  <si>
    <t>Essential Web Design for Spring 2010 Issue of eXchanges</t>
  </si>
  <si>
    <t>Distinguished Translator Reading</t>
  </si>
  <si>
    <t>Craft, Critique, Culture Conference Planning Committee - Acct#:284</t>
  </si>
  <si>
    <t>Craft, Critique, Culture Conference</t>
  </si>
  <si>
    <t>Food/Beverage</t>
  </si>
  <si>
    <t>The 10,000 Hours Show (10K) - Acct#:327</t>
  </si>
  <si>
    <t>Membership: 31</t>
  </si>
  <si>
    <t>Pop-Up Tent</t>
  </si>
  <si>
    <t>The 10,000 Hours Show Show</t>
  </si>
  <si>
    <t>Talent Fee</t>
  </si>
  <si>
    <t>Concert Production</t>
  </si>
  <si>
    <t>Misc.</t>
  </si>
  <si>
    <t>American Society of Mechanical Engineers - Acct#:271</t>
  </si>
  <si>
    <t>Membership: 34</t>
  </si>
  <si>
    <t>Trip to UNI</t>
  </si>
  <si>
    <t>Personal Vehicle</t>
  </si>
  <si>
    <t>Manufacturing Tours</t>
  </si>
  <si>
    <t>TOTAL - Fiscal Year 2010 - Supplemental Funding II</t>
  </si>
  <si>
    <t>Requested</t>
  </si>
  <si>
    <t>Duplicate information - see the Jason Briggs entry below</t>
  </si>
  <si>
    <t>Consider reapplying with more information and exact details so we can better gague how to consider funding this and how it will impact others in the organization.</t>
  </si>
  <si>
    <t>Should consider charging admission to offset costs.</t>
  </si>
  <si>
    <t>To what extent are sponsors providing funds for this?</t>
  </si>
  <si>
    <t>Tandon:  fund room rental and flyers.  No second.  Motion Fails.</t>
  </si>
  <si>
    <t>Encourage other sponsorships.</t>
  </si>
  <si>
    <t>Walsh:  $0 fund FG/tenets - no food or decorations.  Reichart 2nd.</t>
  </si>
  <si>
    <t>Consider increasing the admission by $1.</t>
  </si>
  <si>
    <t>$0 Tenets/ FG.  Walsh/Reichart</t>
  </si>
  <si>
    <t>$100 discretionary.  Lancianese/Carlson</t>
  </si>
  <si>
    <t>$0 Fund per tenets:  Tandon/shuster</t>
  </si>
  <si>
    <t>$200 discretionary Lancianese.  Thomas. Seconds.</t>
  </si>
  <si>
    <t>AMUN</t>
  </si>
  <si>
    <t>HNMUN</t>
  </si>
  <si>
    <t>What is makeup of students attending?</t>
  </si>
  <si>
    <t>Also out of scope to fund sending this many people.</t>
  </si>
  <si>
    <t>Contact UI Library for electonic journal assistance per bylaws V.C.15.</t>
  </si>
  <si>
    <t>Walsh: $0 Fund - encourage numerous FREE options for publishing (per V.C.15 bylaws).  Lancianese 2nd.  UP.</t>
  </si>
  <si>
    <t>Software is available for free in labs in the University.</t>
  </si>
  <si>
    <t>These are event supplies - so we should see an entry for an event not just office supplies.</t>
  </si>
  <si>
    <t>Tandon: abstains from voting.</t>
  </si>
  <si>
    <t>GPAC discussed at length this request.  While there is indeed an opportunity to interact with other student chapter orgs, it seems the strong focus is networking.</t>
  </si>
  <si>
    <t>What exactly is the organizational benefit?</t>
  </si>
  <si>
    <t>What can be learned at this event that can be obtained in other ways?  i.e.  Can you email other groups and get ideas on funding in the same manner?</t>
  </si>
  <si>
    <t>Pass (not unanimous).</t>
  </si>
  <si>
    <t xml:space="preserve">Per Tenets: $25 have office. shuster </t>
  </si>
  <si>
    <t>Max funding per FG is 2 people/per org/year.  So per FG and tenets, funding lowered.</t>
  </si>
  <si>
    <t>Not clear of the organizational benefit.</t>
  </si>
  <si>
    <t>Not clear of benefit beyond individual networking</t>
  </si>
  <si>
    <t>Walsh:  Apply to PAGs, per FG not an eligible conference.  Tandon: seconds. UP</t>
  </si>
  <si>
    <t>Carlson: $0 Fund.  Tandon 2nd.  Question ownership of items and long term benefit to organization per bylaws V.C.10-11.</t>
  </si>
  <si>
    <t>What location?   Lower cost options</t>
  </si>
  <si>
    <t>shuster: $0 fund.  Event is out of scope of GPAC funding priority per Tenets.  Walsh second.  Pass.</t>
  </si>
  <si>
    <t>Walsh: $0 fund.  Event is out of scope of GPAC funding priority per Tenets. Tandon second.  Pass.</t>
  </si>
  <si>
    <t>$0 Tandon Per FG and bylaws V.C.12, do they have office? Walsh: seconds.  UP.</t>
  </si>
  <si>
    <t>Received PII Budget from SABAC, got Supplemental I from GPAC, have a large 00</t>
  </si>
  <si>
    <t>$0 Fund request.  Lancianese. Tandon 2nd.</t>
  </si>
  <si>
    <t>Contact Dinette Myers to be included in some programming - they will do some advertising.</t>
  </si>
  <si>
    <t>There are so many events this week for MLK week - be sure to uitilize other on campus units already working on events for the same week.</t>
  </si>
  <si>
    <t>See:  www.uiowa.edu/~mlk/schedule.html</t>
  </si>
  <si>
    <t>APAC Cultural center involvement/collaboration?</t>
  </si>
  <si>
    <t>Perhaps contact Emma Goldman and Planned Parenthood to see if they would help offset costs.</t>
  </si>
  <si>
    <t>$0 fund as this is out of scope of what GPAC funds per FG.  They can receive a $100 scholarship if they are one of the first 300 to register per the conference website.</t>
  </si>
  <si>
    <t>GPAC looks forward to seeing campus wide advertising.</t>
  </si>
  <si>
    <t>As worded - it appeared only open to men - this is concerning.</t>
  </si>
  <si>
    <t>Flaherty:  $0 Fund all - out of funding priority for GPAC per Tenets.  Reichart: 2nd.  UP</t>
  </si>
  <si>
    <t>For advertising and printing - these need to corresdpond with specific events.  Websites can be hosted for FREE at UI and poll students to find free creation of content.</t>
  </si>
  <si>
    <t>GPAC discussed that this is a topic of general interest, and could be done, for example, at the Public Library where facilities are free.</t>
  </si>
  <si>
    <t>There is an organization on campus - Invisible Children at Iowa City - you should collaborate on this event.</t>
  </si>
  <si>
    <t>$0 fund Tandon/shuster.  Already funded in Supplemental 1 to the best of our ability.</t>
  </si>
  <si>
    <t>Reichart Abstains</t>
  </si>
  <si>
    <t>Reichart: $200 per FG and Tenets.  Tandon 2nd.</t>
  </si>
  <si>
    <t>Tandon Abstain.</t>
  </si>
  <si>
    <t>Tandon: $0 Fund - Per Tenets: Not GPAC funding priority. Walsh: 2nd.  UP.</t>
  </si>
  <si>
    <t>Tandon: Aren't clear from minimal description what this event is all about.  Walsh: 2nd.  UP.</t>
  </si>
  <si>
    <t>Reichart Abstain</t>
  </si>
  <si>
    <t>Sleeves for the cards</t>
  </si>
  <si>
    <t>Card Stock Yellow Paper</t>
  </si>
  <si>
    <t>Fall Monthly Meetings</t>
  </si>
  <si>
    <t>Spring Monthly Meetings</t>
  </si>
  <si>
    <t>Social Gatherings at Cultural Center or events in the community</t>
  </si>
  <si>
    <t>Grillo G85 –  7.5 Hp B&amp;S Vangaurd Tiller</t>
  </si>
  <si>
    <t>UI Trans Week</t>
  </si>
  <si>
    <t>This new total is $1350</t>
  </si>
  <si>
    <t>shuster abstains</t>
  </si>
  <si>
    <t>Fast-a-Thon</t>
  </si>
  <si>
    <t>hand sanitizer</t>
  </si>
  <si>
    <t>room fee</t>
  </si>
  <si>
    <t>decorations (worldly flags, and baloons</t>
  </si>
  <si>
    <t>board games</t>
  </si>
  <si>
    <t>posters</t>
  </si>
  <si>
    <t>fliers, passport, stamps</t>
  </si>
  <si>
    <t>large world maps, pins</t>
  </si>
  <si>
    <t>markers</t>
  </si>
  <si>
    <t>paper cups</t>
  </si>
  <si>
    <t>Honduras Trip</t>
  </si>
  <si>
    <t>13 dollar a day pay</t>
  </si>
  <si>
    <t>airport tax</t>
  </si>
  <si>
    <t>Resolve-National Resolve to Fight Poverty Conference</t>
  </si>
  <si>
    <t>Conference Fees</t>
  </si>
  <si>
    <t>Gas Milage (424 roundtrip)</t>
  </si>
  <si>
    <t>Discretionary - no games, decoorations, or paper cups.</t>
  </si>
  <si>
    <t>out of scope - lower GPAC priority.</t>
  </si>
  <si>
    <t>Not clear it fits our FG.</t>
  </si>
  <si>
    <t>Geneva Forum Lecture Committee - Acct#: 115</t>
  </si>
  <si>
    <t>Membership:</t>
  </si>
  <si>
    <t>“Jesus, Justice, &amp; Poverty:  Stop the Traffic”</t>
  </si>
  <si>
    <t>Budget</t>
  </si>
  <si>
    <t>Professional Outreach and Development Societies - Acct#: ???</t>
  </si>
  <si>
    <t>Personal Health Information Cards</t>
  </si>
  <si>
    <t>First Generation Iowa - Acct#: ???</t>
  </si>
  <si>
    <t>Iowa Agni - Acct#: ???</t>
  </si>
  <si>
    <t>Costumes</t>
  </si>
  <si>
    <t>Pitch Pipe</t>
  </si>
  <si>
    <t>Audio/Visual Director</t>
  </si>
  <si>
    <t>Total Requested</t>
  </si>
  <si>
    <t>University of Iowa Environmental Coalition - Acct#: ???</t>
  </si>
  <si>
    <t>on Amazon.com - pitch pipes are about $10-$20</t>
  </si>
  <si>
    <t>$0 fund low GPAC priority; Consider renting and consider fundraising for this purchase.  tandon/Walsh</t>
  </si>
  <si>
    <t>GLBTAU - Acct#: 121</t>
  </si>
  <si>
    <t>Keynote Speaker Honorarium</t>
  </si>
  <si>
    <t>Keynote Speaker Accomdations at Iowa House</t>
  </si>
  <si>
    <t>Musician Fee</t>
  </si>
  <si>
    <t>Musician Travel Cost</t>
  </si>
  <si>
    <t>Film Screening</t>
  </si>
  <si>
    <t>Office paper</t>
  </si>
  <si>
    <t>Notebooks</t>
  </si>
  <si>
    <t>Ledger</t>
  </si>
  <si>
    <t>Pizza (December meeting only)</t>
  </si>
  <si>
    <t>Paper products such as plates, cups, napkins, etc</t>
  </si>
  <si>
    <t>Drink</t>
  </si>
  <si>
    <t>Movie rentals</t>
  </si>
  <si>
    <t>Event admission (ice skating)</t>
  </si>
  <si>
    <t>Passing Out Hand Sanitizer</t>
  </si>
  <si>
    <t>Canned Food Drive at HyVee</t>
  </si>
  <si>
    <t>Requested Total</t>
  </si>
  <si>
    <t>Start Budgeting Meeting at 10:27 AM</t>
  </si>
  <si>
    <t>KEY:</t>
  </si>
  <si>
    <t>FG = GPAC Funding Guidelines Document (on ECGPS and SG@UI website)</t>
  </si>
  <si>
    <t>PAGs = ECGPS Professional Advancement Grants - see ECGPS Grants Website</t>
  </si>
  <si>
    <t>UP = Unanimous Pass</t>
  </si>
  <si>
    <t>Tandon:  Fund advertising - primarily undergraduate focus.  Tenets.  Thomas 2nd.  UP</t>
  </si>
  <si>
    <t>$0 out of FG and tenets - seek from PAGs if eligible.  Lancianese/Walsh/UP</t>
  </si>
  <si>
    <t>$0 Fund - need more information - cannot make determination from information submitted. Walsh/shuster/UP</t>
  </si>
  <si>
    <t>Walsh $0 event - tenets, no food.  Tandon 2nd.  Where on campus is this located? UP</t>
  </si>
  <si>
    <t>Thomas:  $200 per tenets.  Lancianese 2nd/UP</t>
  </si>
  <si>
    <t>shuster - moves to apply budget reduction.  $150 for eligible conferences instead of $200.</t>
  </si>
  <si>
    <t>$0 Fund - tenets and FG.  shuster/Carlson/UP</t>
  </si>
  <si>
    <t>shuster: $0 facilities.  Reichart 2nd.  Seems like the cost of field rental could be dispersed among all members of each team and it would be a more minimal cost.  GPAC Committee members commented that they have not seen much advertising for these events.   UP</t>
  </si>
  <si>
    <t>Carlson:  motions to fund $30 advertising. Lancianese seconds.  Note:  use other free forms of advertising.  UP</t>
  </si>
  <si>
    <t>bylaws = GPAC Bylaws (on ECGPS and SG@UI website).  Please refer to these when reviewing GPAC decisions.  Not all parts are cited, but are included in GPAC justifications.</t>
  </si>
  <si>
    <t>Walsh:  $300.  Lower cost options in the IMU.  Approximately 50% of what we would cover.  i.e. 2nd Floor Ballroom is $310 for up to 240 people.  Tandon 2nd/Pass</t>
  </si>
  <si>
    <t>$150 on room, sound equip, advertising. Thomas 2nd./Pass</t>
  </si>
  <si>
    <t>GPAC: need to improve mass advertising appeal - send mass email.</t>
  </si>
  <si>
    <t>Walsh: $0 Fund - low priority tenets.  Reichart seconds/UP</t>
  </si>
  <si>
    <t>$0 fund event.  Walsh/Thomas.  Low priority per tenets/UP</t>
  </si>
  <si>
    <t>$0 fund event.  Walsh/Thomas.  Low priority per tenets. UP</t>
  </si>
  <si>
    <t>$200 Lancianese.  Thomas 2nds.  GPAC is concerned about the organizational benefit - but will entertain funding.  GPAC will want to be certain that attendees are bringing back to UI.  UPFormal follow up report will be required.</t>
  </si>
  <si>
    <t>$0 Fund: don't fund gifts tenets/bylaws.  Shuster/Lancianese/UP</t>
  </si>
  <si>
    <t>$0 fund tenets: Carlson/Reichart/UP</t>
  </si>
  <si>
    <t>Reichart/Thomas fully fund.  UP</t>
  </si>
  <si>
    <t>Tandon/Reichart Fund $25 advertising tenets and FG.  UP</t>
  </si>
  <si>
    <t>This is for am emcee - not for a speaker.  Not funded as similar to performace and per tenets, we aren't able to fund performances. $0 fund shuster/Reichart/UP</t>
  </si>
  <si>
    <t>shuster: $150.  Walsh second/UP</t>
  </si>
  <si>
    <t>$0 Fund.  Apply to PAGs per Tenets. Walsh/Carlson/UP</t>
  </si>
  <si>
    <t>Tandon:  Apply to PAGs, per FG not an eligible conference.  Lancianese: seconds. UP</t>
  </si>
  <si>
    <t>Carlson: $0 Fund.  Tandon 2nd.  Question ownership of items and long term benefit to organization per bylaws V.C.10-11.  UP</t>
  </si>
  <si>
    <t>Reichart $25 per tenets.  Shuster. UP</t>
  </si>
  <si>
    <t>shuster: $0 per FG and Tenets, we don't fund t-shirts or gifts.  Flaherty 2nd.  UP</t>
  </si>
  <si>
    <t>Flaherty: $88 per FG. Calrson 2nd.  UP</t>
  </si>
  <si>
    <t>$0 Fund: Flaherty - unclear why this event can't be funded off the top from initial revenue collected.  Lower cost options.  Don't fund t shirts… Lower cost options for facilityh?  Walsh 2nd.  UP</t>
  </si>
  <si>
    <t>Tandon: $30 for publicity.  Flaherty 2nd.  UP</t>
  </si>
  <si>
    <t>$0 Fund.  Apply to PAGs.  Carlson/Flaherty/UP</t>
  </si>
  <si>
    <t>GPAC already funded our maxiumum amount in Supplemental I - not additional funds to be allocated in the interest of equity.  Lancianese/Reichart/UP'</t>
  </si>
  <si>
    <t>Office?  $0 fund per tenets.  Walsh/Tandon/UP</t>
  </si>
  <si>
    <t>$200 discretionary - no food, no gift cards (must pay honoraria differently - see SOBO).  Flaherty second.  UP</t>
  </si>
  <si>
    <t>Office?  FG/Tenets/  Walsh/Tandon/UP</t>
  </si>
  <si>
    <t>Reichart:  $50 discretionary.  Tandon 2nd.  Lower cost options - collaborate with other orgs.  Lower priority.  No food or decorations. UP</t>
  </si>
  <si>
    <t>Tandon:  $0 fund.   Walsh 2nd.  Unclear about the target population, number in attendance, etc.  Unclear from description provided. UP</t>
  </si>
  <si>
    <t>Flaherty/Reichart.  $0 Fund - out of scope. GPAC unclear why older/free exams can't be used as a library resource.  Collect dues from members to offset cost?  Consult with department for some funding?  Website has past exam questions: www.soa.org/education/exam-req/edu-exam-p-detail.aspx</t>
  </si>
  <si>
    <t>Carlson/Tandon $0 Fund - per tenets and FG - don't fund tshirts.  UP</t>
  </si>
  <si>
    <t>Tandon/Walsh $0 Fund no food per tenets.  UP</t>
  </si>
  <si>
    <t>V.C.15 lower cost alternatives.  Lancianese/Walsh $0.  UP</t>
  </si>
  <si>
    <t>Lancianese: discretionary - no food.  shuster 2nd.  UP</t>
  </si>
  <si>
    <t>$0 fund - all requests for marketing/publicity must be requested concurrent with a specific event.  GPAC does not have the funds to give general marketing. Ulrike/Reichart/UP</t>
  </si>
  <si>
    <t>$0 fund - no food per tenets and FG.  UP</t>
  </si>
  <si>
    <t>$0 no food per FG Tenets - limited funds available.  Tandon/shuster/UP.</t>
  </si>
  <si>
    <t>$0 Fund - out of scope - apply to PAGs - doesn’t appear to be for organizations benefit - but personal.  shuster/Walsh/UP</t>
  </si>
  <si>
    <t>$0 no food per FG.  Walsh/Tandon/UP</t>
  </si>
  <si>
    <t>shuster/Carlson/UP</t>
  </si>
  <si>
    <t>Office?  $0 Fund per tenets.  Walsh/Tandon/UP</t>
  </si>
  <si>
    <t>$0 Fund - per FG no food. Lancianese/shuster/UP</t>
  </si>
  <si>
    <t>$0 Fund - per FG no decorations. Carlson/Walsh/UP</t>
  </si>
  <si>
    <t>$200 discretionary, no food.  Tandon. Reichart.  UP</t>
  </si>
  <si>
    <t>Limited funding available.  Don't fund trophies (gifts), no food/beverage per FG.  Lancianese/Reichart.  UP</t>
  </si>
  <si>
    <t>Flaherty/Lancianese $0 fund - GPAC thinks that presenters should cover their own costs or perhaps different lodging (free) could be obtain.  Stay with local grad students, for example. UP</t>
  </si>
  <si>
    <t>$30 Flaherty/Tandon 2nd per tenets and FG.  UP</t>
  </si>
  <si>
    <t>GPAC is not sure about legalities and licensing with this type of showings.  Per funding history, we have not been funding these until certain all licensing/legal matters are arranged in advanced.  UP</t>
  </si>
  <si>
    <t>$25 discretionary for advertising purposes per tenets and FG.  Walsh/Lancianese.  UP</t>
  </si>
  <si>
    <t>$0 Fund food per FG.  Tandon/Walsh/UP.</t>
  </si>
  <si>
    <t>$0 Fund - Tandon - lowest GPAC priority per FG.  Reichart 2nd.  UP</t>
  </si>
  <si>
    <t>Have received significant funding from SABAC for an array of events in addition to Supplemental I funds from both GPAC and SABAC.</t>
  </si>
  <si>
    <t>$0: don't cover entertainment/performers per FG and tenets.  Walsh/Tandon/UP</t>
  </si>
  <si>
    <t>$0: don't fund decorations per FG and tenets.  Walsh/Tandon/UP</t>
  </si>
  <si>
    <t>$0 Fund - CFO, lowest priority.  Work with the budget received from Finance Committee. Tandon/shuster/UP</t>
  </si>
  <si>
    <t>Funded $25, max FG, in Supp I.  $0 fund this request per FG and tenets.  Lancianese/shuster/UP</t>
  </si>
  <si>
    <t>Walsh/Tandon - Funded what we could in Supp I, do not have additional funds to expend in the interest of equity.  UP</t>
  </si>
  <si>
    <t>Flaherty: $100 to offset costs associated with bringing in Eric Rose per tenets and limited funds available this cycle.  Walsh 2nd.  UP</t>
  </si>
  <si>
    <t>$200 Discretionary for this event per tenets/FG and limited fund availability.  Lancianese.  shuster 2nd.  UP</t>
  </si>
  <si>
    <t>Walsh/Tandon $0 out of scope of GPAC FG and tenets.  UP</t>
  </si>
  <si>
    <t>$0 Do not pay membership fees.  Walsh/Tandon/UP</t>
  </si>
  <si>
    <t>Walsh/Carlson.  Apply to ASB when they determine the funds availabe.  Fundraise in the meantime.  $0  UP</t>
  </si>
  <si>
    <t>Tandon:  GPAC FG funding up to 2 people - use this discretionary.  Carlson/UP</t>
  </si>
  <si>
    <t>shuster/Reichart:  funded the max we had available in Supplemental I.  Org has received an annual budget from SABAC, and supplemental I funds from SABAC and GPAC.  Limited funds available, not able to equitably fund beyond what's already been allocated.  UP</t>
  </si>
  <si>
    <t>Office?  These should be associated with events.  Tandon/Walsh $0/UP</t>
  </si>
  <si>
    <t>$0 Fund - no information given in the request, unclear the scope and inclusion.  Walsh/Tandon/UP</t>
  </si>
  <si>
    <t>$0 Fund - need more information - venue, date, time, etc.  Walsh/Tandon/UP</t>
  </si>
  <si>
    <t>Flaherty: $200 towards this event - look into lower cost options, well known event. Limited fund availability - multiple sources might help fulfill more of need.  Walsh seconds. UP</t>
  </si>
  <si>
    <t>Office?  $0 Fund.  Tandon/Reichart/UP</t>
  </si>
  <si>
    <t>shuster: $20 for advertising per tenets and FG.  Flaherty: 2nd.  UP</t>
  </si>
  <si>
    <t>$0 Fund - this event is not the within FG of what we fund. Walsh/shuster.  UP.</t>
  </si>
  <si>
    <t>Office?  $0 Fund.  Also - these need to be event-associated and not in general.  Tandon/Walsh/Pass</t>
  </si>
  <si>
    <t>Flaherty/Tandon: $0 Fund - don't fund food FG right now.  UP.</t>
  </si>
  <si>
    <t>$0 Fund - these out of scope of GPAC FG and tenets - limited inclusion/involvement of graduate/professional students.  Lancianese/Flaherty.  UP</t>
  </si>
  <si>
    <t>Limited funding available.  Lower funding alternatives Bylaws V.C.15.  Encourage to use a cell phone or skype or another media.</t>
  </si>
  <si>
    <t>Walsh/shuster: $25 per FG (Reichart verified office).  UP</t>
  </si>
  <si>
    <t>Motion to fund $775 toward honoraria.  Flaherty.  Carlson. Second.  UP</t>
  </si>
  <si>
    <t>Flaherty: $200 discretionary, no food, per tenets and previous funding record for GPAC.  Walsh 2nd.  Pass.</t>
  </si>
  <si>
    <t>Out of scope - professional development.  Maybe PAGs - we also only fund up to 2 people/org/year.  $0 shuster/Tandon/UP.</t>
  </si>
  <si>
    <t>Lancianese: $50. We need some more details about this and have questions about the busses.  This should help offset.  Flaherty 2nd.  UP</t>
  </si>
  <si>
    <t>Tandon: $0 fund - out of scope of GPAC funding priorities and also out of scope of our FG for conferences.  Carlson 2nd.  UP</t>
  </si>
  <si>
    <t>Please reapply when you have more details including, location, lodging information, etc.  Not enough information to make an informed funding recommendation.  Tandon/Walsh/UP.</t>
  </si>
  <si>
    <t>Office?  Per FG and tenets.  Find student to make website for free.  Tandon/Walsh/UP</t>
  </si>
  <si>
    <t>Reichart: $50 discretionary due to limited funds availabililty.  Tandon 2nd.  UP</t>
  </si>
  <si>
    <t>??  Submitted application without any line item funding.  Tandon/shuster/UP.</t>
  </si>
  <si>
    <t>Office?  Per FG and tenets.  $0 Fund Lancianese/Tandon/UP.</t>
  </si>
  <si>
    <t>$0 Fund.  Out scope.   FG and type of conference funded by GPAC - apply to PAGs per individual need.  Tandon/shuster/UP</t>
  </si>
  <si>
    <t>FG.  Copies and printing must fall under events - no funds available for general purpose.  Lancianese/Walsh/UP</t>
  </si>
  <si>
    <t>Tandon:  $35 per FG.  Lancianese 2nd.  UP</t>
  </si>
  <si>
    <t>Tandon:  $0 Fund - GPAC concerned over licensing and legal issues of screening - please check with Tom Baker about this.  Lancianese 2nd.  UP</t>
  </si>
  <si>
    <t>Lancianese: $150 for venue and publicity discretionary.  Carlson 2nd.  UP</t>
  </si>
  <si>
    <t>$0 Fund: Walsh, Lancianese per V.C.15.  Not a clear case or details to support this need.  UP.</t>
  </si>
  <si>
    <t>We have a lot of questions about this.  Your website is a WordPress site - which can be updated and maintained by non-skilled student across campus (web-based).  Many different groups on campus (ITS, CTS, Marketing and Design) are also familiar with WordPress and charge student organizations only $25/hour.  Not clear what $800 is going toward.</t>
  </si>
  <si>
    <t>Walsh:  Motion to defer to next supplemental - this will allow eXchanges to clarify and explain the missing details from this request.  We need more details to make an informed decision.  Tandon second.  UP</t>
  </si>
  <si>
    <t>SABAC funded you $300 in Supplemental I - total request does not reflect this!</t>
  </si>
  <si>
    <t>Lancianese:  30% of remainder less food and funding from SABAC. $200.  Tandon.  UP</t>
  </si>
  <si>
    <t>Tandon/Carlson:  $0 Fund - lowest GPAC priority by tenets - CFO has already received sizable budget from Finance Committee.  Limited Funds availability.  UP.</t>
  </si>
  <si>
    <t>Flaherty: Fund Gas to travel.  No 2nd.  Fail</t>
  </si>
  <si>
    <t>Lancianese: $0 Fund Gas. This seems like personal development.  Why not invite them to campus instead?  Walsh 2nd.  Pass</t>
  </si>
  <si>
    <t>$0 Fund - FG/Tenets  Carlson/shuster.  UP</t>
  </si>
  <si>
    <t>$0 Fund:  Tandon/Lancianese.  There isn't enough information for us to deliberate - we need line items and a specific budget.  The document submitted is seriously lacking necessary information found on the actual online document.  UP</t>
  </si>
  <si>
    <t>$200 discretionary - work with UI Printing and try and minimize cost.  Good idea and project, limited funds available.  Lancianese/Reichart.  UP</t>
  </si>
  <si>
    <t>Office?  FG $0 Fund. Tandon/Walsh.  UP</t>
  </si>
  <si>
    <t>Limited funds available and per FG, do not fund food for regular meetings.  Lancianese/shuster/UP.</t>
  </si>
  <si>
    <t>Out of scope - low priority per tenets.  Walsh/Carlson/UP.</t>
  </si>
  <si>
    <t>Out of scope - low pritory per tenets and FG.  Limited application to graduate/professional students from what we could obtain from funding request.  Lancianese/Carlson/UP.</t>
  </si>
  <si>
    <t>GPAC understands the justification to purchase a tiller, however this type of purchase is not something we have funds to directly purchase.  Instead, we strongly encourage a fundraising campaign.  Further, this would be property of Student Governments if funds were committed, and it's unlikely any other orgs on campus would have use for a tiller.  Fundraise and obtain sponsorship from local businesses for this.</t>
  </si>
  <si>
    <t>GPAC FG and Tenets:  Not funding performers or associated travel costs for them, and max funding for Honoraria is $1000.  Changing the total we will consider.</t>
  </si>
  <si>
    <t>Tandon:  motion $400 discretionary (about 30% consistent with FG and tenets and previous funding from GPAC) - less what we don't cover.  Lancianese seconds.  UP</t>
  </si>
  <si>
    <t>Walsh $0 Fund.  This should be something that can be arranged with the Iowa Department of Public Health…or more locally UI College of Public Health.  Cost reduction per bylaws V.C.15.  Tandon second.  UP.</t>
  </si>
  <si>
    <t>Reichart/Carlson fund per tenets and FG.  UP.</t>
  </si>
  <si>
    <t>Flaherty: $30 Event/Walsh.  This is a significant amount of money for an innately low cost event.  Should be able to find low/no-cost option on campus.  Certainly a no fee room can be obtained within the IMU or a classroom or something similar.  With new event, size may not need main ball room.  UP</t>
  </si>
  <si>
    <t>Out of scope - $0.  Per FG, not the type of event funded by GPAC.  Shuster/Carlson/UP.</t>
  </si>
  <si>
    <t>Flaherty/Walsh/UP</t>
  </si>
  <si>
    <t>Carlson: seals budget at 4:10 PM.  Walsh seconds.</t>
  </si>
  <si>
    <t>Rex Montgomery Physician Assistant Student Society - Acct#: ???</t>
  </si>
  <si>
    <t>World Health Initiative - Acct#: ???</t>
  </si>
  <si>
    <t>2010 AAPA Annual Conference</t>
  </si>
  <si>
    <t>Gas</t>
  </si>
  <si>
    <t>Vehicle Rental</t>
  </si>
  <si>
    <t>Lancianese: Motion for $150 with the caveat of attending a session or something in regards to betterment of the student organization because that is not clear.  Representing #1 program in the country doesn't necessarily mean their travel is within GPAC funding guidelines.  Reichart second.  Pass</t>
  </si>
</sst>
</file>

<file path=xl/styles.xml><?xml version="1.0" encoding="utf-8"?>
<styleSheet xmlns="http://schemas.openxmlformats.org/spreadsheetml/2006/main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_(&quot;$&quot;* #,##0_);_(&quot;$&quot;* \(#,##0\);_(&quot;$&quot;* &quot;-&quot;??_);_(@_)"/>
  </numFmts>
  <fonts count="27">
    <font>
      <sz val="10"/>
      <color theme="1"/>
      <name val="Calibri"/>
      <family val="2"/>
    </font>
    <font>
      <sz val="10"/>
      <color theme="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0"/>
      <color rgb="FF006100"/>
      <name val="Calibri"/>
      <family val="2"/>
    </font>
    <font>
      <sz val="10"/>
      <color rgb="FF9C0006"/>
      <name val="Calibri"/>
      <family val="2"/>
    </font>
    <font>
      <sz val="10"/>
      <color rgb="FF9C6500"/>
      <name val="Calibri"/>
      <family val="2"/>
    </font>
    <font>
      <sz val="10"/>
      <color rgb="FF3F3F76"/>
      <name val="Calibri"/>
      <family val="2"/>
    </font>
    <font>
      <b/>
      <sz val="10"/>
      <color rgb="FF3F3F3F"/>
      <name val="Calibri"/>
      <family val="2"/>
    </font>
    <font>
      <b/>
      <sz val="10"/>
      <color rgb="FFFA7D00"/>
      <name val="Calibri"/>
      <family val="2"/>
    </font>
    <font>
      <sz val="10"/>
      <color rgb="FFFA7D00"/>
      <name val="Calibri"/>
      <family val="2"/>
    </font>
    <font>
      <b/>
      <sz val="10"/>
      <color theme="0"/>
      <name val="Calibri"/>
      <family val="2"/>
    </font>
    <font>
      <sz val="10"/>
      <color rgb="FFFF0000"/>
      <name val="Calibri"/>
      <family val="2"/>
    </font>
    <font>
      <i/>
      <sz val="10"/>
      <color rgb="FF7F7F7F"/>
      <name val="Calibri"/>
      <family val="2"/>
    </font>
    <font>
      <b/>
      <sz val="10"/>
      <color theme="1"/>
      <name val="Calibri"/>
      <family val="2"/>
    </font>
    <font>
      <sz val="10"/>
      <color theme="0"/>
      <name val="Calibri"/>
      <family val="2"/>
    </font>
    <font>
      <sz val="10"/>
      <color theme="1"/>
      <name val="Garamond"/>
      <family val="1"/>
    </font>
    <font>
      <b/>
      <sz val="10"/>
      <color theme="1"/>
      <name val="Garamond"/>
      <family val="1"/>
    </font>
    <font>
      <i/>
      <sz val="10"/>
      <color rgb="FFFFFFFF"/>
      <name val="Garamond"/>
      <family val="1"/>
    </font>
    <font>
      <sz val="10"/>
      <color theme="1"/>
      <name val="Calibri"/>
      <family val="2"/>
      <scheme val="minor"/>
    </font>
    <font>
      <sz val="10"/>
      <color indexed="8"/>
      <name val="Garamond"/>
      <family val="1"/>
    </font>
    <font>
      <sz val="10"/>
      <name val="Garamond"/>
      <family val="1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00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8">
    <xf numFmtId="0" fontId="0" fillId="0" borderId="0" xfId="0"/>
    <xf numFmtId="0" fontId="19" fillId="0" borderId="0" xfId="0" applyFont="1"/>
    <xf numFmtId="0" fontId="20" fillId="33" borderId="0" xfId="0" applyFont="1" applyFill="1"/>
    <xf numFmtId="8" fontId="18" fillId="0" borderId="0" xfId="0" applyNumberFormat="1" applyFont="1"/>
    <xf numFmtId="0" fontId="18" fillId="0" borderId="0" xfId="0" applyFont="1"/>
    <xf numFmtId="0" fontId="18" fillId="0" borderId="10" xfId="0" applyFont="1" applyBorder="1"/>
    <xf numFmtId="0" fontId="18" fillId="0" borderId="12" xfId="0" applyFont="1" applyBorder="1"/>
    <xf numFmtId="0" fontId="18" fillId="0" borderId="10" xfId="0" applyFont="1" applyBorder="1"/>
    <xf numFmtId="0" fontId="18" fillId="0" borderId="12" xfId="0" applyFont="1" applyBorder="1"/>
    <xf numFmtId="0" fontId="18" fillId="0" borderId="0" xfId="0" applyFont="1"/>
    <xf numFmtId="20" fontId="18" fillId="0" borderId="0" xfId="0" applyNumberFormat="1" applyFont="1"/>
    <xf numFmtId="0" fontId="18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44" fontId="22" fillId="0" borderId="0" xfId="1" applyFont="1" applyFill="1" applyBorder="1" applyAlignment="1">
      <alignment horizontal="center"/>
    </xf>
    <xf numFmtId="0" fontId="18" fillId="0" borderId="0" xfId="0" applyFont="1" applyFill="1" applyBorder="1"/>
    <xf numFmtId="44" fontId="18" fillId="0" borderId="0" xfId="1" applyFont="1" applyFill="1" applyBorder="1" applyAlignment="1">
      <alignment horizontal="center"/>
    </xf>
    <xf numFmtId="0" fontId="23" fillId="0" borderId="0" xfId="0" applyFont="1" applyFill="1" applyBorder="1"/>
    <xf numFmtId="0" fontId="18" fillId="0" borderId="0" xfId="0" applyFont="1" applyFill="1" applyBorder="1" applyAlignment="1">
      <alignment vertical="center"/>
    </xf>
    <xf numFmtId="0" fontId="18" fillId="0" borderId="0" xfId="0" applyFont="1" applyFill="1"/>
    <xf numFmtId="44" fontId="22" fillId="0" borderId="0" xfId="1" applyFont="1" applyFill="1" applyBorder="1" applyAlignment="1">
      <alignment horizontal="center" wrapText="1"/>
    </xf>
    <xf numFmtId="164" fontId="22" fillId="0" borderId="0" xfId="1" applyNumberFormat="1" applyFont="1" applyFill="1" applyBorder="1" applyAlignment="1">
      <alignment horizontal="center"/>
    </xf>
    <xf numFmtId="164" fontId="18" fillId="0" borderId="0" xfId="1" applyNumberFormat="1" applyFont="1" applyFill="1" applyBorder="1" applyAlignment="1">
      <alignment horizontal="center"/>
    </xf>
    <xf numFmtId="164" fontId="18" fillId="0" borderId="0" xfId="0" applyNumberFormat="1" applyFont="1" applyBorder="1" applyAlignment="1">
      <alignment horizontal="center"/>
    </xf>
    <xf numFmtId="0" fontId="21" fillId="0" borderId="0" xfId="0" applyFont="1"/>
    <xf numFmtId="0" fontId="24" fillId="0" borderId="0" xfId="0" applyFont="1" applyFill="1"/>
    <xf numFmtId="6" fontId="21" fillId="0" borderId="0" xfId="0" applyNumberFormat="1" applyFont="1"/>
    <xf numFmtId="164" fontId="18" fillId="0" borderId="11" xfId="0" applyNumberFormat="1" applyFont="1" applyBorder="1" applyAlignment="1">
      <alignment horizontal="center"/>
    </xf>
    <xf numFmtId="164" fontId="18" fillId="0" borderId="0" xfId="0" applyNumberFormat="1" applyFont="1" applyAlignment="1">
      <alignment horizontal="center"/>
    </xf>
    <xf numFmtId="164" fontId="18" fillId="0" borderId="14" xfId="0" applyNumberFormat="1" applyFont="1" applyBorder="1" applyAlignment="1">
      <alignment horizontal="center"/>
    </xf>
    <xf numFmtId="164" fontId="18" fillId="0" borderId="15" xfId="0" applyNumberFormat="1" applyFont="1" applyBorder="1" applyAlignment="1">
      <alignment horizontal="center"/>
    </xf>
    <xf numFmtId="164" fontId="18" fillId="0" borderId="10" xfId="0" applyNumberFormat="1" applyFont="1" applyBorder="1" applyAlignment="1">
      <alignment horizontal="center"/>
    </xf>
    <xf numFmtId="164" fontId="18" fillId="0" borderId="12" xfId="0" applyNumberFormat="1" applyFont="1" applyBorder="1" applyAlignment="1">
      <alignment horizontal="center"/>
    </xf>
    <xf numFmtId="164" fontId="18" fillId="0" borderId="0" xfId="0" applyNumberFormat="1" applyFont="1" applyFill="1" applyAlignment="1">
      <alignment horizontal="center"/>
    </xf>
    <xf numFmtId="44" fontId="18" fillId="0" borderId="0" xfId="1" applyFont="1" applyAlignment="1">
      <alignment horizontal="center"/>
    </xf>
    <xf numFmtId="44" fontId="18" fillId="0" borderId="10" xfId="1" applyFont="1" applyBorder="1" applyAlignment="1">
      <alignment horizontal="center"/>
    </xf>
    <xf numFmtId="44" fontId="18" fillId="0" borderId="12" xfId="1" applyFont="1" applyBorder="1" applyAlignment="1">
      <alignment horizontal="center"/>
    </xf>
    <xf numFmtId="44" fontId="18" fillId="0" borderId="0" xfId="1" applyFont="1" applyFill="1" applyAlignment="1">
      <alignment horizontal="center"/>
    </xf>
    <xf numFmtId="44" fontId="19" fillId="0" borderId="0" xfId="1" applyFont="1" applyAlignment="1">
      <alignment horizontal="center"/>
    </xf>
    <xf numFmtId="164" fontId="19" fillId="0" borderId="0" xfId="0" applyNumberFormat="1" applyFont="1" applyBorder="1" applyAlignment="1">
      <alignment horizontal="center"/>
    </xf>
    <xf numFmtId="164" fontId="19" fillId="0" borderId="11" xfId="0" applyNumberFormat="1" applyFont="1" applyBorder="1" applyAlignment="1">
      <alignment horizontal="center"/>
    </xf>
    <xf numFmtId="164" fontId="19" fillId="0" borderId="0" xfId="0" applyNumberFormat="1" applyFont="1" applyAlignment="1">
      <alignment horizontal="center"/>
    </xf>
    <xf numFmtId="164" fontId="22" fillId="0" borderId="0" xfId="0" applyNumberFormat="1" applyFont="1" applyFill="1" applyBorder="1" applyAlignment="1">
      <alignment horizontal="center"/>
    </xf>
    <xf numFmtId="164" fontId="18" fillId="0" borderId="0" xfId="0" applyNumberFormat="1" applyFont="1" applyFill="1" applyBorder="1" applyAlignment="1">
      <alignment horizontal="center"/>
    </xf>
    <xf numFmtId="0" fontId="25" fillId="0" borderId="0" xfId="0" applyFont="1"/>
    <xf numFmtId="0" fontId="21" fillId="0" borderId="0" xfId="0" applyFont="1" applyFill="1"/>
    <xf numFmtId="0" fontId="26" fillId="0" borderId="0" xfId="0" applyFont="1" applyFill="1"/>
    <xf numFmtId="165" fontId="22" fillId="0" borderId="0" xfId="1" applyNumberFormat="1" applyFont="1" applyAlignment="1">
      <alignment horizontal="center"/>
    </xf>
    <xf numFmtId="0" fontId="18" fillId="0" borderId="0" xfId="0" applyFont="1" applyBorder="1"/>
    <xf numFmtId="44" fontId="18" fillId="0" borderId="0" xfId="1" applyFont="1" applyBorder="1" applyAlignment="1">
      <alignment horizontal="center"/>
    </xf>
    <xf numFmtId="164" fontId="18" fillId="0" borderId="0" xfId="0" applyNumberFormat="1" applyFont="1" applyBorder="1" applyAlignment="1">
      <alignment horizontal="center"/>
    </xf>
    <xf numFmtId="164" fontId="18" fillId="0" borderId="14" xfId="0" applyNumberFormat="1" applyFont="1" applyBorder="1" applyAlignment="1">
      <alignment horizontal="center"/>
    </xf>
    <xf numFmtId="164" fontId="18" fillId="0" borderId="11" xfId="0" applyNumberFormat="1" applyFont="1" applyBorder="1" applyAlignment="1">
      <alignment horizontal="center"/>
    </xf>
    <xf numFmtId="0" fontId="18" fillId="0" borderId="0" xfId="0" applyFont="1"/>
    <xf numFmtId="164" fontId="18" fillId="0" borderId="13" xfId="0" applyNumberFormat="1" applyFont="1" applyBorder="1" applyAlignment="1">
      <alignment horizontal="center"/>
    </xf>
    <xf numFmtId="0" fontId="18" fillId="0" borderId="10" xfId="0" applyFont="1" applyBorder="1"/>
    <xf numFmtId="0" fontId="18" fillId="0" borderId="12" xfId="0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300"/>
  <sheetViews>
    <sheetView tabSelected="1" topLeftCell="A1269" workbookViewId="0">
      <selection activeCell="D1307" sqref="D1307"/>
    </sheetView>
  </sheetViews>
  <sheetFormatPr defaultRowHeight="12.75"/>
  <cols>
    <col min="1" max="1" width="8.140625" style="4" customWidth="1"/>
    <col min="2" max="2" width="21.7109375" style="4" customWidth="1"/>
    <col min="3" max="3" width="22.140625" style="4" customWidth="1"/>
    <col min="4" max="4" width="13.5703125" style="4" customWidth="1"/>
    <col min="5" max="5" width="13.7109375" style="35" customWidth="1"/>
    <col min="6" max="6" width="17.28515625" style="29" customWidth="1"/>
    <col min="7" max="8" width="17.42578125" style="29" customWidth="1"/>
    <col min="9" max="9" width="9.140625" style="25"/>
    <col min="10" max="16384" width="9.140625" style="4"/>
  </cols>
  <sheetData>
    <row r="1" spans="1:10" ht="13.5" customHeight="1" thickBot="1">
      <c r="A1" s="56" t="s">
        <v>0</v>
      </c>
      <c r="B1" s="56"/>
      <c r="C1" s="56"/>
      <c r="D1" s="56"/>
      <c r="E1" s="56"/>
      <c r="F1" s="56"/>
      <c r="G1" s="56"/>
      <c r="H1" s="56"/>
      <c r="I1" s="47" t="s">
        <v>519</v>
      </c>
      <c r="J1" s="10"/>
    </row>
    <row r="2" spans="1:10" ht="13.5" customHeight="1" thickTop="1">
      <c r="A2" s="57" t="s">
        <v>1</v>
      </c>
      <c r="B2" s="57"/>
      <c r="C2" s="57"/>
      <c r="D2" s="57"/>
      <c r="E2" s="57"/>
      <c r="F2" s="57"/>
      <c r="G2" s="57"/>
      <c r="H2" s="57"/>
      <c r="I2" s="47" t="s">
        <v>520</v>
      </c>
    </row>
    <row r="3" spans="1:10" ht="13.5" customHeight="1">
      <c r="A3" s="54"/>
      <c r="B3" s="54"/>
      <c r="C3" s="54"/>
      <c r="D3" s="54"/>
      <c r="E3" s="54"/>
      <c r="F3" s="54"/>
      <c r="I3" s="47" t="s">
        <v>532</v>
      </c>
    </row>
    <row r="4" spans="1:10" ht="13.5" customHeight="1">
      <c r="I4" s="47" t="s">
        <v>521</v>
      </c>
    </row>
    <row r="5" spans="1:10" ht="13.5" customHeight="1">
      <c r="B5" s="1" t="s">
        <v>2</v>
      </c>
      <c r="I5" s="47" t="s">
        <v>522</v>
      </c>
    </row>
    <row r="6" spans="1:10" ht="13.5" customHeight="1">
      <c r="C6" s="4" t="s">
        <v>3</v>
      </c>
      <c r="E6" s="35">
        <v>1000</v>
      </c>
      <c r="G6" s="51">
        <v>0</v>
      </c>
    </row>
    <row r="7" spans="1:10" ht="13.5" customHeight="1">
      <c r="C7" s="4" t="s">
        <v>4</v>
      </c>
      <c r="E7" s="35">
        <v>150</v>
      </c>
      <c r="G7" s="51"/>
      <c r="I7" s="25" t="s">
        <v>518</v>
      </c>
    </row>
    <row r="8" spans="1:10" ht="13.5" customHeight="1">
      <c r="C8" s="4" t="s">
        <v>5</v>
      </c>
      <c r="E8" s="35">
        <v>250</v>
      </c>
      <c r="G8" s="51"/>
    </row>
    <row r="9" spans="1:10" ht="13.5" customHeight="1" thickBot="1">
      <c r="C9" s="4" t="s">
        <v>6</v>
      </c>
      <c r="E9" s="35">
        <v>35</v>
      </c>
      <c r="G9" s="53"/>
      <c r="I9" s="25" t="s">
        <v>402</v>
      </c>
    </row>
    <row r="10" spans="1:10" ht="13.5" customHeight="1"/>
    <row r="11" spans="1:10" ht="13.5" customHeight="1">
      <c r="B11" s="1" t="s">
        <v>7</v>
      </c>
    </row>
    <row r="12" spans="1:10" ht="13.5" customHeight="1">
      <c r="B12" s="2" t="str">
        <f>"Target Date: 10/25/09-10/27/09"</f>
        <v>Target Date: 10/25/09-10/27/09</v>
      </c>
      <c r="C12" s="2"/>
    </row>
    <row r="13" spans="1:10" ht="13.5" customHeight="1" thickBot="1">
      <c r="C13" s="4" t="s">
        <v>8</v>
      </c>
      <c r="E13" s="35">
        <v>1000</v>
      </c>
      <c r="G13" s="28">
        <v>0</v>
      </c>
    </row>
    <row r="14" spans="1:10" ht="13.5" customHeight="1" thickBot="1">
      <c r="C14" s="4" t="s">
        <v>9</v>
      </c>
      <c r="E14" s="35">
        <v>140</v>
      </c>
      <c r="G14" s="28">
        <v>0</v>
      </c>
    </row>
    <row r="15" spans="1:10" ht="13.5" customHeight="1" thickBot="1">
      <c r="C15" s="4" t="s">
        <v>10</v>
      </c>
      <c r="E15" s="35">
        <v>250</v>
      </c>
      <c r="G15" s="28">
        <v>0</v>
      </c>
    </row>
    <row r="16" spans="1:10" ht="13.5" customHeight="1" thickBot="1">
      <c r="C16" s="4" t="s">
        <v>11</v>
      </c>
      <c r="E16" s="35">
        <v>30</v>
      </c>
      <c r="G16" s="28">
        <v>30</v>
      </c>
      <c r="I16" s="25" t="s">
        <v>523</v>
      </c>
    </row>
    <row r="17" spans="1:9" ht="13.5" customHeight="1"/>
    <row r="18" spans="1:9" ht="13.5" customHeight="1">
      <c r="B18" s="1" t="s">
        <v>12</v>
      </c>
    </row>
    <row r="19" spans="1:9" ht="13.5" customHeight="1">
      <c r="B19" s="2" t="str">
        <f>"Target Date: 3/31/09 - 4/3/09"</f>
        <v>Target Date: 3/31/09 - 4/3/09</v>
      </c>
      <c r="C19" s="2"/>
    </row>
    <row r="20" spans="1:9" ht="13.5" customHeight="1">
      <c r="C20" s="4" t="s">
        <v>13</v>
      </c>
      <c r="E20" s="35">
        <v>1500</v>
      </c>
      <c r="G20" s="51">
        <v>0</v>
      </c>
    </row>
    <row r="21" spans="1:9" ht="13.5" customHeight="1">
      <c r="C21" s="4" t="s">
        <v>14</v>
      </c>
      <c r="E21" s="35">
        <v>2730</v>
      </c>
      <c r="G21" s="51"/>
    </row>
    <row r="22" spans="1:9" ht="13.5" customHeight="1" thickBot="1">
      <c r="C22" s="4" t="s">
        <v>10</v>
      </c>
      <c r="E22" s="35">
        <v>1592</v>
      </c>
      <c r="G22" s="53"/>
      <c r="I22" s="25" t="s">
        <v>524</v>
      </c>
    </row>
    <row r="23" spans="1:9" ht="13.5" customHeight="1"/>
    <row r="24" spans="1:9" ht="13.5" customHeight="1">
      <c r="B24" s="1"/>
    </row>
    <row r="25" spans="1:9" ht="13.5" customHeight="1">
      <c r="B25" s="2" t="str">
        <f>"Target Date: Null - Null"</f>
        <v>Target Date: Null - Null</v>
      </c>
      <c r="C25" s="2"/>
    </row>
    <row r="26" spans="1:9" ht="13.5" customHeight="1"/>
    <row r="27" spans="1:9" ht="13.5" customHeight="1" thickBot="1">
      <c r="C27" s="4" t="s">
        <v>15</v>
      </c>
      <c r="F27" s="29">
        <f>SUM(E3:E28)</f>
        <v>8677</v>
      </c>
      <c r="H27" s="28">
        <f>SUM(G3:G28)</f>
        <v>30</v>
      </c>
    </row>
    <row r="28" spans="1:9" ht="13.5" customHeight="1"/>
    <row r="29" spans="1:9" ht="13.5" customHeight="1"/>
    <row r="30" spans="1:9" ht="13.5" customHeight="1" thickBot="1">
      <c r="A30" s="56" t="s">
        <v>16</v>
      </c>
      <c r="B30" s="56"/>
      <c r="C30" s="56"/>
      <c r="D30" s="56"/>
      <c r="E30" s="56"/>
      <c r="F30" s="56"/>
      <c r="G30" s="56"/>
      <c r="H30" s="56"/>
    </row>
    <row r="31" spans="1:9" ht="13.5" customHeight="1" thickTop="1">
      <c r="A31" s="57" t="s">
        <v>17</v>
      </c>
      <c r="B31" s="57"/>
      <c r="C31" s="57"/>
      <c r="D31" s="57"/>
      <c r="E31" s="57"/>
      <c r="F31" s="57"/>
      <c r="G31" s="57"/>
      <c r="H31" s="57"/>
    </row>
    <row r="32" spans="1:9" ht="13.5" customHeight="1">
      <c r="A32" s="54"/>
      <c r="B32" s="54"/>
      <c r="C32" s="54"/>
      <c r="D32" s="54"/>
      <c r="E32" s="54"/>
      <c r="F32" s="54"/>
    </row>
    <row r="33" spans="2:9" ht="13.5" customHeight="1"/>
    <row r="34" spans="2:9" ht="13.5" customHeight="1">
      <c r="B34" s="1" t="s">
        <v>2</v>
      </c>
    </row>
    <row r="35" spans="2:9" ht="13.5" customHeight="1"/>
    <row r="36" spans="2:9" ht="13.5" customHeight="1">
      <c r="B36" s="1" t="s">
        <v>18</v>
      </c>
    </row>
    <row r="37" spans="2:9" ht="13.5" customHeight="1">
      <c r="B37" s="2" t="str">
        <f>"Target Date: December 7"</f>
        <v>Target Date: December 7</v>
      </c>
      <c r="C37" s="2"/>
    </row>
    <row r="38" spans="2:9" ht="13.5" customHeight="1">
      <c r="C38" s="4" t="s">
        <v>19</v>
      </c>
      <c r="E38" s="35">
        <v>350</v>
      </c>
      <c r="G38" s="51">
        <v>0</v>
      </c>
    </row>
    <row r="39" spans="2:9" ht="13.5" customHeight="1">
      <c r="C39" s="4" t="s">
        <v>20</v>
      </c>
      <c r="E39" s="35">
        <v>500</v>
      </c>
      <c r="G39" s="51"/>
    </row>
    <row r="40" spans="2:9" ht="13.5" customHeight="1">
      <c r="C40" s="4" t="s">
        <v>21</v>
      </c>
      <c r="E40" s="35">
        <v>150</v>
      </c>
      <c r="G40" s="51"/>
    </row>
    <row r="41" spans="2:9" ht="13.5" customHeight="1">
      <c r="C41" s="4" t="s">
        <v>22</v>
      </c>
      <c r="E41" s="35">
        <v>0</v>
      </c>
      <c r="G41" s="51"/>
      <c r="I41" s="25" t="s">
        <v>525</v>
      </c>
    </row>
    <row r="42" spans="2:9" ht="13.5" customHeight="1" thickBot="1">
      <c r="C42" s="4" t="s">
        <v>23</v>
      </c>
      <c r="E42" s="35">
        <v>100</v>
      </c>
      <c r="G42" s="53"/>
      <c r="I42" s="25" t="s">
        <v>403</v>
      </c>
    </row>
    <row r="43" spans="2:9" ht="13.5" customHeight="1"/>
    <row r="44" spans="2:9" ht="13.5" customHeight="1">
      <c r="B44" s="1" t="s">
        <v>24</v>
      </c>
    </row>
    <row r="45" spans="2:9" ht="13.5" customHeight="1">
      <c r="B45" s="2" t="str">
        <f>"Target Date: 12/04/2009"</f>
        <v>Target Date: 12/04/2009</v>
      </c>
      <c r="C45" s="2"/>
    </row>
    <row r="46" spans="2:9" ht="13.5" customHeight="1">
      <c r="C46" s="4" t="s">
        <v>25</v>
      </c>
      <c r="E46" s="35">
        <v>1200</v>
      </c>
      <c r="G46" s="51">
        <v>0</v>
      </c>
    </row>
    <row r="47" spans="2:9" ht="13.5" customHeight="1">
      <c r="C47" s="4" t="s">
        <v>26</v>
      </c>
      <c r="E47" s="35">
        <v>200</v>
      </c>
      <c r="G47" s="51"/>
      <c r="I47" s="25" t="s">
        <v>526</v>
      </c>
    </row>
    <row r="48" spans="2:9" ht="13.5" customHeight="1">
      <c r="C48" s="4" t="s">
        <v>27</v>
      </c>
      <c r="E48" s="35">
        <v>100</v>
      </c>
      <c r="G48" s="51"/>
      <c r="I48" s="25" t="s">
        <v>404</v>
      </c>
    </row>
    <row r="49" spans="1:9" ht="13.5" customHeight="1" thickBot="1">
      <c r="C49" s="4" t="s">
        <v>28</v>
      </c>
      <c r="E49" s="35">
        <v>150</v>
      </c>
      <c r="G49" s="53"/>
      <c r="I49" s="25" t="s">
        <v>405</v>
      </c>
    </row>
    <row r="50" spans="1:9" ht="13.5" customHeight="1"/>
    <row r="51" spans="1:9" ht="13.5" customHeight="1">
      <c r="B51" s="1" t="s">
        <v>29</v>
      </c>
    </row>
    <row r="52" spans="1:9" ht="13.5" customHeight="1">
      <c r="B52" s="2" t="str">
        <f>"Target Date: Nov 5 - Nov. 8"</f>
        <v>Target Date: Nov 5 - Nov. 8</v>
      </c>
      <c r="C52" s="2"/>
    </row>
    <row r="53" spans="1:9" ht="13.5" customHeight="1">
      <c r="C53" s="4" t="s">
        <v>10</v>
      </c>
      <c r="E53" s="35">
        <v>4300</v>
      </c>
      <c r="G53" s="51">
        <v>150</v>
      </c>
    </row>
    <row r="54" spans="1:9" ht="13.5" customHeight="1">
      <c r="C54" s="4" t="s">
        <v>9</v>
      </c>
      <c r="E54" s="35">
        <v>1500</v>
      </c>
      <c r="G54" s="51"/>
    </row>
    <row r="55" spans="1:9" ht="13.5" customHeight="1" thickBot="1">
      <c r="C55" s="4" t="s">
        <v>13</v>
      </c>
      <c r="E55" s="35">
        <v>540</v>
      </c>
      <c r="G55" s="53"/>
      <c r="I55" s="25" t="s">
        <v>527</v>
      </c>
    </row>
    <row r="56" spans="1:9" ht="13.5" customHeight="1"/>
    <row r="57" spans="1:9" ht="13.5" customHeight="1" thickBot="1">
      <c r="C57" s="4" t="s">
        <v>15</v>
      </c>
      <c r="F57" s="29">
        <f>SUM(E32:E58)</f>
        <v>9090</v>
      </c>
      <c r="H57" s="28">
        <f>SUM(G32:G58)</f>
        <v>150</v>
      </c>
    </row>
    <row r="58" spans="1:9" ht="13.5" customHeight="1"/>
    <row r="59" spans="1:9" ht="13.5" customHeight="1"/>
    <row r="60" spans="1:9" ht="13.5" customHeight="1" thickBot="1">
      <c r="A60" s="56" t="s">
        <v>30</v>
      </c>
      <c r="B60" s="56"/>
      <c r="C60" s="56"/>
      <c r="D60" s="56"/>
      <c r="E60" s="56"/>
      <c r="F60" s="56"/>
      <c r="G60" s="56"/>
      <c r="H60" s="56"/>
    </row>
    <row r="61" spans="1:9" ht="13.5" customHeight="1" thickTop="1">
      <c r="A61" s="57" t="s">
        <v>31</v>
      </c>
      <c r="B61" s="57"/>
      <c r="C61" s="57"/>
      <c r="D61" s="57"/>
      <c r="E61" s="57"/>
      <c r="F61" s="57"/>
      <c r="G61" s="57"/>
      <c r="H61" s="57"/>
    </row>
    <row r="62" spans="1:9" ht="13.5" customHeight="1">
      <c r="A62" s="54"/>
      <c r="B62" s="54"/>
      <c r="C62" s="54"/>
      <c r="D62" s="54"/>
      <c r="E62" s="54"/>
      <c r="F62" s="54"/>
    </row>
    <row r="63" spans="1:9" ht="13.5" customHeight="1"/>
    <row r="64" spans="1:9" ht="13.5" customHeight="1">
      <c r="B64" s="1" t="s">
        <v>2</v>
      </c>
    </row>
    <row r="65" spans="1:9" ht="13.5" customHeight="1"/>
    <row r="66" spans="1:9" ht="13.5" customHeight="1">
      <c r="B66" s="1" t="s">
        <v>32</v>
      </c>
    </row>
    <row r="67" spans="1:9" ht="13.5" customHeight="1">
      <c r="B67" s="2" t="str">
        <f>"Target Date: March 2010"</f>
        <v>Target Date: March 2010</v>
      </c>
      <c r="C67" s="2"/>
    </row>
    <row r="68" spans="1:9" ht="13.5" customHeight="1">
      <c r="C68" s="4" t="s">
        <v>33</v>
      </c>
      <c r="E68" s="35">
        <v>500</v>
      </c>
      <c r="G68" s="51">
        <v>300</v>
      </c>
      <c r="I68" s="25" t="s">
        <v>406</v>
      </c>
    </row>
    <row r="69" spans="1:9" ht="13.5" customHeight="1">
      <c r="C69" s="4" t="s">
        <v>34</v>
      </c>
      <c r="E69" s="35">
        <v>1500</v>
      </c>
      <c r="G69" s="51"/>
      <c r="I69" s="25" t="s">
        <v>533</v>
      </c>
    </row>
    <row r="70" spans="1:9" ht="13.5" customHeight="1" thickBot="1">
      <c r="C70" s="4" t="s">
        <v>35</v>
      </c>
      <c r="E70" s="35">
        <v>100</v>
      </c>
      <c r="G70" s="53"/>
      <c r="I70" s="25" t="s">
        <v>407</v>
      </c>
    </row>
    <row r="71" spans="1:9" ht="13.5" customHeight="1"/>
    <row r="72" spans="1:9" ht="13.5" customHeight="1" thickBot="1">
      <c r="C72" s="4" t="s">
        <v>15</v>
      </c>
      <c r="F72" s="29">
        <f>SUM(E62:E73)</f>
        <v>2100</v>
      </c>
      <c r="H72" s="28">
        <f>SUM(G62:G73)</f>
        <v>300</v>
      </c>
    </row>
    <row r="73" spans="1:9" ht="13.5" customHeight="1"/>
    <row r="74" spans="1:9" ht="13.5" customHeight="1"/>
    <row r="75" spans="1:9" ht="13.5" customHeight="1" thickBot="1">
      <c r="A75" s="56" t="s">
        <v>36</v>
      </c>
      <c r="B75" s="56"/>
      <c r="C75" s="56"/>
      <c r="D75" s="56"/>
      <c r="E75" s="56"/>
      <c r="F75" s="56"/>
      <c r="G75" s="56"/>
      <c r="H75" s="56"/>
    </row>
    <row r="76" spans="1:9" ht="13.5" customHeight="1" thickTop="1">
      <c r="A76" s="57" t="s">
        <v>37</v>
      </c>
      <c r="B76" s="57"/>
      <c r="C76" s="57"/>
      <c r="D76" s="57"/>
      <c r="E76" s="57"/>
      <c r="F76" s="57"/>
      <c r="G76" s="57"/>
      <c r="H76" s="57"/>
    </row>
    <row r="77" spans="1:9" ht="13.5" customHeight="1">
      <c r="A77" s="54"/>
      <c r="B77" s="54"/>
      <c r="C77" s="54"/>
      <c r="D77" s="54"/>
      <c r="E77" s="54"/>
      <c r="F77" s="54"/>
    </row>
    <row r="78" spans="1:9" ht="13.5" customHeight="1"/>
    <row r="79" spans="1:9" ht="13.5" customHeight="1">
      <c r="B79" s="1" t="s">
        <v>2</v>
      </c>
    </row>
    <row r="80" spans="1:9" ht="13.5" customHeight="1"/>
    <row r="81" spans="2:9" ht="13.5" customHeight="1">
      <c r="B81" s="1" t="s">
        <v>38</v>
      </c>
    </row>
    <row r="82" spans="2:9" ht="13.5" customHeight="1">
      <c r="B82" s="2" t="str">
        <f>"Target Date: Oct 30th 2009"</f>
        <v>Target Date: Oct 30th 2009</v>
      </c>
      <c r="C82" s="2"/>
    </row>
    <row r="83" spans="2:9" ht="13.5" customHeight="1" thickBot="1">
      <c r="C83" s="4" t="s">
        <v>39</v>
      </c>
      <c r="E83" s="35">
        <v>150</v>
      </c>
      <c r="G83" s="28">
        <v>0</v>
      </c>
    </row>
    <row r="84" spans="2:9" ht="13.5" customHeight="1" thickBot="1">
      <c r="C84" s="4" t="s">
        <v>40</v>
      </c>
      <c r="E84" s="35">
        <v>50</v>
      </c>
      <c r="G84" s="28">
        <v>0</v>
      </c>
      <c r="I84" s="25" t="s">
        <v>529</v>
      </c>
    </row>
    <row r="85" spans="2:9" ht="13.5" customHeight="1" thickBot="1">
      <c r="C85" s="4" t="s">
        <v>41</v>
      </c>
      <c r="E85" s="35">
        <v>210</v>
      </c>
      <c r="G85" s="28">
        <v>0</v>
      </c>
      <c r="I85" s="25" t="s">
        <v>530</v>
      </c>
    </row>
    <row r="86" spans="2:9" ht="13.5" customHeight="1" thickBot="1">
      <c r="C86" s="4" t="s">
        <v>11</v>
      </c>
      <c r="E86" s="35">
        <v>50</v>
      </c>
      <c r="G86" s="28">
        <v>30</v>
      </c>
      <c r="I86" s="25" t="s">
        <v>531</v>
      </c>
    </row>
    <row r="87" spans="2:9" ht="13.5" customHeight="1"/>
    <row r="88" spans="2:9" ht="13.5" customHeight="1">
      <c r="B88" s="1" t="s">
        <v>42</v>
      </c>
    </row>
    <row r="89" spans="2:9" ht="13.5" customHeight="1">
      <c r="B89" s="2" t="str">
        <f>"Target Date: 12/2009"</f>
        <v>Target Date: 12/2009</v>
      </c>
      <c r="C89" s="2"/>
    </row>
    <row r="90" spans="2:9" ht="13.5" customHeight="1" thickBot="1">
      <c r="C90" s="4" t="s">
        <v>33</v>
      </c>
      <c r="E90" s="35">
        <v>310</v>
      </c>
      <c r="G90" s="28">
        <v>150</v>
      </c>
    </row>
    <row r="91" spans="2:9" ht="13.5" customHeight="1" thickBot="1">
      <c r="C91" s="4" t="s">
        <v>39</v>
      </c>
      <c r="E91" s="35">
        <v>600</v>
      </c>
      <c r="G91" s="28">
        <v>0</v>
      </c>
      <c r="I91" s="25" t="s">
        <v>408</v>
      </c>
    </row>
    <row r="92" spans="2:9" ht="13.5" customHeight="1" thickBot="1">
      <c r="C92" s="4" t="s">
        <v>40</v>
      </c>
      <c r="E92" s="35">
        <v>200</v>
      </c>
      <c r="G92" s="28">
        <v>0</v>
      </c>
    </row>
    <row r="93" spans="2:9" ht="13.5" customHeight="1" thickBot="1">
      <c r="C93" s="4" t="s">
        <v>43</v>
      </c>
      <c r="E93" s="35">
        <v>50</v>
      </c>
      <c r="G93" s="28"/>
    </row>
    <row r="94" spans="2:9" ht="13.5" customHeight="1" thickBot="1">
      <c r="C94" s="4" t="s">
        <v>44</v>
      </c>
      <c r="E94" s="35">
        <v>50</v>
      </c>
      <c r="G94" s="28"/>
      <c r="I94" s="25" t="s">
        <v>534</v>
      </c>
    </row>
    <row r="95" spans="2:9" ht="13.5" customHeight="1" thickBot="1">
      <c r="C95" s="4" t="s">
        <v>45</v>
      </c>
      <c r="E95" s="35">
        <v>40</v>
      </c>
      <c r="G95" s="28">
        <v>0</v>
      </c>
      <c r="I95" s="25" t="s">
        <v>409</v>
      </c>
    </row>
    <row r="96" spans="2:9" ht="13.5" customHeight="1"/>
    <row r="97" spans="1:9" ht="13.5" customHeight="1" thickBot="1">
      <c r="C97" s="4" t="s">
        <v>15</v>
      </c>
      <c r="F97" s="29">
        <f>SUM(E77:E98)</f>
        <v>1710</v>
      </c>
      <c r="H97" s="28">
        <f>SUM(G77:G98)</f>
        <v>180</v>
      </c>
    </row>
    <row r="98" spans="1:9" ht="13.5" customHeight="1"/>
    <row r="99" spans="1:9" ht="13.5" customHeight="1"/>
    <row r="100" spans="1:9" ht="13.5" customHeight="1" thickBot="1">
      <c r="A100" s="56" t="s">
        <v>46</v>
      </c>
      <c r="B100" s="56"/>
      <c r="C100" s="56"/>
      <c r="D100" s="56"/>
      <c r="E100" s="56"/>
      <c r="F100" s="56"/>
      <c r="G100" s="56"/>
      <c r="H100" s="56"/>
    </row>
    <row r="101" spans="1:9" ht="13.5" customHeight="1" thickTop="1">
      <c r="A101" s="57" t="s">
        <v>47</v>
      </c>
      <c r="B101" s="57"/>
      <c r="C101" s="57"/>
      <c r="D101" s="57"/>
      <c r="E101" s="57"/>
      <c r="F101" s="57"/>
      <c r="G101" s="57"/>
      <c r="H101" s="57"/>
    </row>
    <row r="102" spans="1:9" ht="13.5" customHeight="1">
      <c r="A102" s="54"/>
      <c r="B102" s="54"/>
      <c r="C102" s="54"/>
      <c r="D102" s="54"/>
      <c r="E102" s="54"/>
      <c r="F102" s="54"/>
    </row>
    <row r="103" spans="1:9" ht="13.5" customHeight="1"/>
    <row r="104" spans="1:9" ht="13.5" customHeight="1">
      <c r="B104" s="1" t="s">
        <v>2</v>
      </c>
    </row>
    <row r="105" spans="1:9" ht="13.5" customHeight="1"/>
    <row r="106" spans="1:9" ht="13.5" customHeight="1">
      <c r="B106" s="1" t="s">
        <v>48</v>
      </c>
    </row>
    <row r="107" spans="1:9" ht="13.5" customHeight="1">
      <c r="B107" s="2" t="str">
        <f>"Target Date: Oct 30th 2009"</f>
        <v>Target Date: Oct 30th 2009</v>
      </c>
      <c r="C107" s="2"/>
    </row>
    <row r="108" spans="1:9" ht="13.5" customHeight="1">
      <c r="C108" s="4" t="s">
        <v>43</v>
      </c>
      <c r="E108" s="35">
        <v>55</v>
      </c>
      <c r="G108" s="51">
        <v>100</v>
      </c>
    </row>
    <row r="109" spans="1:9" ht="13.5" customHeight="1">
      <c r="C109" s="4" t="s">
        <v>44</v>
      </c>
      <c r="E109" s="35">
        <v>30</v>
      </c>
      <c r="G109" s="51"/>
    </row>
    <row r="110" spans="1:9" ht="13.5" customHeight="1" thickBot="1">
      <c r="C110" s="4" t="s">
        <v>49</v>
      </c>
      <c r="E110" s="35">
        <v>125</v>
      </c>
      <c r="G110" s="53"/>
      <c r="I110" s="25" t="s">
        <v>411</v>
      </c>
    </row>
    <row r="111" spans="1:9" ht="13.5" customHeight="1" thickBot="1">
      <c r="C111" s="4" t="s">
        <v>50</v>
      </c>
      <c r="E111" s="35">
        <v>80</v>
      </c>
      <c r="G111" s="28">
        <v>0</v>
      </c>
      <c r="I111" s="25" t="s">
        <v>410</v>
      </c>
    </row>
    <row r="112" spans="1:9" ht="13.5" customHeight="1"/>
    <row r="113" spans="1:9" ht="13.5" customHeight="1">
      <c r="B113" s="1" t="s">
        <v>51</v>
      </c>
    </row>
    <row r="114" spans="1:9" ht="13.5" customHeight="1">
      <c r="B114" s="2" t="str">
        <f>"Target Date: 01/30/2010"</f>
        <v>Target Date: 01/30/2010</v>
      </c>
      <c r="C114" s="2"/>
    </row>
    <row r="115" spans="1:9" ht="13.5" customHeight="1">
      <c r="C115" s="4" t="s">
        <v>33</v>
      </c>
      <c r="E115" s="35">
        <v>565</v>
      </c>
      <c r="G115" s="51">
        <v>200</v>
      </c>
    </row>
    <row r="116" spans="1:9" ht="13.5" customHeight="1">
      <c r="C116" s="4" t="s">
        <v>52</v>
      </c>
      <c r="E116" s="35">
        <v>100</v>
      </c>
      <c r="G116" s="51"/>
      <c r="I116" s="25" t="s">
        <v>412</v>
      </c>
    </row>
    <row r="117" spans="1:9" ht="13.5" customHeight="1">
      <c r="C117" s="4" t="s">
        <v>53</v>
      </c>
      <c r="E117" s="35">
        <v>200</v>
      </c>
      <c r="G117" s="51"/>
    </row>
    <row r="118" spans="1:9" ht="13.5" customHeight="1">
      <c r="C118" s="4" t="s">
        <v>39</v>
      </c>
      <c r="E118" s="35">
        <v>2400</v>
      </c>
      <c r="G118" s="51"/>
    </row>
    <row r="119" spans="1:9" ht="13.5" customHeight="1">
      <c r="C119" s="4" t="s">
        <v>40</v>
      </c>
      <c r="E119" s="35">
        <v>200</v>
      </c>
      <c r="G119" s="51"/>
    </row>
    <row r="120" spans="1:9" ht="13.5" customHeight="1">
      <c r="C120" s="4" t="s">
        <v>11</v>
      </c>
      <c r="E120" s="35">
        <v>80</v>
      </c>
      <c r="G120" s="51"/>
      <c r="I120" s="25" t="s">
        <v>413</v>
      </c>
    </row>
    <row r="121" spans="1:9" ht="13.5" customHeight="1">
      <c r="C121" s="4" t="s">
        <v>43</v>
      </c>
      <c r="E121" s="35">
        <v>50</v>
      </c>
      <c r="G121" s="51"/>
      <c r="I121" s="25" t="s">
        <v>535</v>
      </c>
    </row>
    <row r="122" spans="1:9" ht="13.5" customHeight="1" thickBot="1">
      <c r="C122" s="4" t="s">
        <v>54</v>
      </c>
      <c r="E122" s="35">
        <v>80</v>
      </c>
      <c r="G122" s="53"/>
    </row>
    <row r="123" spans="1:9" ht="13.5" customHeight="1"/>
    <row r="124" spans="1:9" ht="13.5" customHeight="1" thickBot="1">
      <c r="C124" s="4" t="s">
        <v>15</v>
      </c>
      <c r="F124" s="29">
        <f>SUM(E102:E125)</f>
        <v>3965</v>
      </c>
      <c r="H124" s="28">
        <f>SUM(G102:G125)</f>
        <v>300</v>
      </c>
    </row>
    <row r="125" spans="1:9" ht="13.5" customHeight="1"/>
    <row r="126" spans="1:9" ht="13.5" customHeight="1"/>
    <row r="127" spans="1:9" ht="13.5" customHeight="1" thickBot="1">
      <c r="A127" s="56" t="s">
        <v>55</v>
      </c>
      <c r="B127" s="56"/>
      <c r="C127" s="56"/>
      <c r="D127" s="56"/>
      <c r="E127" s="56"/>
      <c r="F127" s="56"/>
      <c r="G127" s="56"/>
      <c r="H127" s="56"/>
    </row>
    <row r="128" spans="1:9" ht="13.5" customHeight="1" thickTop="1">
      <c r="A128" s="57" t="s">
        <v>56</v>
      </c>
      <c r="B128" s="57"/>
      <c r="C128" s="57"/>
      <c r="D128" s="57"/>
      <c r="E128" s="57"/>
      <c r="F128" s="57"/>
      <c r="G128" s="57"/>
      <c r="H128" s="57"/>
    </row>
    <row r="129" spans="1:9" ht="13.5" customHeight="1">
      <c r="A129" s="54"/>
      <c r="B129" s="54"/>
      <c r="C129" s="54"/>
      <c r="D129" s="54"/>
      <c r="E129" s="54"/>
      <c r="F129" s="54"/>
    </row>
    <row r="130" spans="1:9" ht="13.5" customHeight="1"/>
    <row r="131" spans="1:9" ht="13.5" customHeight="1">
      <c r="B131" s="1" t="s">
        <v>2</v>
      </c>
    </row>
    <row r="132" spans="1:9" ht="13.5" customHeight="1"/>
    <row r="133" spans="1:9" ht="13.5" customHeight="1">
      <c r="B133" s="1" t="s">
        <v>414</v>
      </c>
    </row>
    <row r="134" spans="1:9" ht="13.5" customHeight="1">
      <c r="B134" s="2" t="str">
        <f>"Target Date: 11/21-24/09 "</f>
        <v xml:space="preserve">Target Date: 11/21-24/09 </v>
      </c>
      <c r="C134" s="2"/>
      <c r="I134" s="25" t="s">
        <v>536</v>
      </c>
    </row>
    <row r="135" spans="1:9" ht="13.5" customHeight="1" thickBot="1">
      <c r="C135" s="4" t="s">
        <v>14</v>
      </c>
      <c r="E135" s="35">
        <v>1817.36</v>
      </c>
      <c r="G135" s="30">
        <v>0</v>
      </c>
      <c r="I135" s="25" t="s">
        <v>416</v>
      </c>
    </row>
    <row r="136" spans="1:9" ht="13.5" customHeight="1" thickBot="1">
      <c r="C136" s="4" t="s">
        <v>13</v>
      </c>
      <c r="E136" s="35">
        <v>950</v>
      </c>
      <c r="G136" s="31">
        <v>0</v>
      </c>
      <c r="I136" s="25" t="s">
        <v>417</v>
      </c>
    </row>
    <row r="137" spans="1:9" ht="13.5" customHeight="1"/>
    <row r="138" spans="1:9" ht="13.5" customHeight="1">
      <c r="B138" s="1" t="s">
        <v>415</v>
      </c>
    </row>
    <row r="139" spans="1:9" ht="13.5" customHeight="1">
      <c r="B139" s="2" t="str">
        <f>"Target Date: 12/11-14/09 "</f>
        <v xml:space="preserve">Target Date: 12/11-14/09 </v>
      </c>
      <c r="C139" s="2"/>
      <c r="I139" s="26" t="s">
        <v>419</v>
      </c>
    </row>
    <row r="140" spans="1:9" ht="13.5" customHeight="1" thickBot="1">
      <c r="C140" s="4" t="s">
        <v>14</v>
      </c>
      <c r="E140" s="35">
        <v>2374.94</v>
      </c>
      <c r="G140" s="30">
        <v>0</v>
      </c>
    </row>
    <row r="141" spans="1:9" ht="13.5" customHeight="1" thickBot="1">
      <c r="C141" s="4" t="s">
        <v>13</v>
      </c>
      <c r="E141" s="35">
        <v>1260</v>
      </c>
      <c r="G141" s="31">
        <v>0</v>
      </c>
      <c r="H141" s="24"/>
    </row>
    <row r="142" spans="1:9" ht="13.5" customHeight="1">
      <c r="G142" s="24"/>
      <c r="H142" s="24"/>
    </row>
    <row r="143" spans="1:9" ht="13.5" customHeight="1" thickBot="1">
      <c r="C143" s="4" t="s">
        <v>15</v>
      </c>
      <c r="F143" s="29">
        <f>SUM(E129:E144)</f>
        <v>6402.2999999999993</v>
      </c>
      <c r="H143" s="28">
        <f>SUM(G129:G144)</f>
        <v>0</v>
      </c>
    </row>
    <row r="144" spans="1:9" ht="13.5" customHeight="1"/>
    <row r="145" spans="1:9" ht="13.5" customHeight="1"/>
    <row r="146" spans="1:9" ht="13.5" customHeight="1" thickBot="1">
      <c r="A146" s="5" t="s">
        <v>57</v>
      </c>
      <c r="B146" s="5"/>
      <c r="C146" s="5"/>
      <c r="D146" s="5"/>
      <c r="E146" s="36"/>
      <c r="F146" s="32"/>
      <c r="G146" s="32"/>
      <c r="H146" s="24"/>
    </row>
    <row r="147" spans="1:9" ht="13.5" customHeight="1" thickTop="1">
      <c r="A147" s="6" t="s">
        <v>58</v>
      </c>
      <c r="B147" s="6"/>
      <c r="C147" s="6"/>
      <c r="D147" s="6"/>
      <c r="E147" s="37"/>
      <c r="F147" s="33"/>
      <c r="G147" s="33"/>
    </row>
    <row r="148" spans="1:9" ht="13.5" customHeight="1">
      <c r="A148" s="54"/>
      <c r="B148" s="54"/>
      <c r="C148" s="54"/>
      <c r="D148" s="54"/>
      <c r="E148" s="54"/>
      <c r="F148" s="54"/>
    </row>
    <row r="149" spans="1:9" ht="13.5" customHeight="1"/>
    <row r="150" spans="1:9" ht="13.5" customHeight="1">
      <c r="B150" s="1" t="s">
        <v>2</v>
      </c>
    </row>
    <row r="151" spans="1:9" ht="13.5" customHeight="1">
      <c r="C151" s="4" t="s">
        <v>59</v>
      </c>
      <c r="E151" s="35">
        <v>1000</v>
      </c>
      <c r="G151" s="51">
        <v>0</v>
      </c>
    </row>
    <row r="152" spans="1:9" ht="13.5" customHeight="1">
      <c r="C152" s="4" t="s">
        <v>60</v>
      </c>
      <c r="E152" s="35">
        <v>300</v>
      </c>
      <c r="G152" s="51"/>
      <c r="H152" s="24"/>
    </row>
    <row r="153" spans="1:9" ht="13.5" customHeight="1">
      <c r="C153" s="4" t="s">
        <v>59</v>
      </c>
      <c r="E153" s="35">
        <v>1500</v>
      </c>
      <c r="G153" s="51"/>
      <c r="I153" s="25" t="s">
        <v>537</v>
      </c>
    </row>
    <row r="154" spans="1:9" ht="13.5" customHeight="1" thickBot="1">
      <c r="C154" s="4" t="s">
        <v>61</v>
      </c>
      <c r="E154" s="35">
        <v>340</v>
      </c>
      <c r="G154" s="53"/>
      <c r="I154" s="25" t="s">
        <v>421</v>
      </c>
    </row>
    <row r="155" spans="1:9" ht="13.5" customHeight="1">
      <c r="H155" s="24"/>
      <c r="I155" s="26" t="s">
        <v>418</v>
      </c>
    </row>
    <row r="156" spans="1:9" ht="13.5" customHeight="1" thickBot="1">
      <c r="C156" s="4" t="s">
        <v>15</v>
      </c>
      <c r="F156" s="29">
        <f>SUM(E148:E157)</f>
        <v>3140</v>
      </c>
      <c r="H156" s="28">
        <f>SUM(G161:G171)</f>
        <v>0</v>
      </c>
      <c r="I156" s="25" t="s">
        <v>420</v>
      </c>
    </row>
    <row r="157" spans="1:9" ht="13.5" customHeight="1"/>
    <row r="158" spans="1:9" ht="13.5" customHeight="1"/>
    <row r="159" spans="1:9" ht="13.5" customHeight="1" thickBot="1">
      <c r="A159" s="5" t="s">
        <v>62</v>
      </c>
      <c r="B159" s="5"/>
      <c r="C159" s="5"/>
      <c r="D159" s="5"/>
      <c r="E159" s="36"/>
      <c r="F159" s="32"/>
      <c r="G159" s="32"/>
      <c r="H159" s="32"/>
    </row>
    <row r="160" spans="1:9" ht="13.5" customHeight="1" thickTop="1">
      <c r="A160" s="6" t="s">
        <v>63</v>
      </c>
      <c r="B160" s="6"/>
      <c r="C160" s="6"/>
      <c r="D160" s="6"/>
      <c r="E160" s="37"/>
      <c r="F160" s="33"/>
      <c r="G160" s="33"/>
    </row>
    <row r="161" spans="1:9" ht="13.5" customHeight="1">
      <c r="A161" s="54"/>
      <c r="B161" s="54"/>
      <c r="C161" s="54"/>
      <c r="D161" s="54"/>
      <c r="E161" s="54"/>
      <c r="F161" s="54"/>
    </row>
    <row r="162" spans="1:9" ht="13.5" customHeight="1"/>
    <row r="163" spans="1:9" ht="13.5" customHeight="1">
      <c r="B163" s="1" t="s">
        <v>2</v>
      </c>
    </row>
    <row r="164" spans="1:9" ht="13.5" customHeight="1" thickBot="1">
      <c r="C164" s="4" t="s">
        <v>64</v>
      </c>
      <c r="E164" s="35">
        <v>350</v>
      </c>
      <c r="G164" s="28">
        <v>0</v>
      </c>
      <c r="I164" s="25" t="s">
        <v>538</v>
      </c>
    </row>
    <row r="165" spans="1:9" ht="13.5" customHeight="1" thickBot="1">
      <c r="C165" s="4" t="s">
        <v>65</v>
      </c>
      <c r="E165" s="35">
        <v>150</v>
      </c>
      <c r="G165" s="28">
        <v>0</v>
      </c>
      <c r="I165" s="25" t="s">
        <v>421</v>
      </c>
    </row>
    <row r="166" spans="1:9" ht="13.5" customHeight="1"/>
    <row r="167" spans="1:9" ht="13.5" customHeight="1">
      <c r="B167" s="1"/>
    </row>
    <row r="168" spans="1:9" ht="13.5" customHeight="1">
      <c r="B168" s="2" t="str">
        <f>"Target Date: "</f>
        <v xml:space="preserve">Target Date: </v>
      </c>
      <c r="C168" s="2"/>
    </row>
    <row r="169" spans="1:9" ht="13.5" customHeight="1">
      <c r="H169" s="24"/>
    </row>
    <row r="170" spans="1:9" ht="13.5" customHeight="1" thickBot="1">
      <c r="C170" s="4" t="s">
        <v>15</v>
      </c>
      <c r="F170" s="29">
        <f>SUM(E161:E171)</f>
        <v>500</v>
      </c>
      <c r="H170" s="30">
        <f>SUM(G164:G165)</f>
        <v>0</v>
      </c>
    </row>
    <row r="171" spans="1:9" ht="13.5" customHeight="1"/>
    <row r="172" spans="1:9" ht="13.5" customHeight="1"/>
    <row r="173" spans="1:9" ht="13.5" customHeight="1" thickBot="1">
      <c r="A173" s="5" t="s">
        <v>66</v>
      </c>
      <c r="B173" s="5"/>
      <c r="C173" s="5"/>
      <c r="D173" s="5"/>
      <c r="E173" s="36"/>
      <c r="F173" s="32"/>
      <c r="G173" s="32"/>
    </row>
    <row r="174" spans="1:9" ht="13.5" customHeight="1" thickTop="1">
      <c r="A174" s="6" t="s">
        <v>67</v>
      </c>
      <c r="B174" s="6"/>
      <c r="C174" s="6"/>
      <c r="D174" s="6"/>
      <c r="E174" s="37"/>
      <c r="F174" s="33"/>
      <c r="G174" s="33"/>
    </row>
    <row r="175" spans="1:9" ht="13.5" customHeight="1">
      <c r="A175" s="54"/>
      <c r="B175" s="54"/>
      <c r="C175" s="54"/>
      <c r="D175" s="54"/>
      <c r="E175" s="54"/>
      <c r="F175" s="54"/>
    </row>
    <row r="176" spans="1:9" ht="13.5" customHeight="1">
      <c r="I176" s="45" t="s">
        <v>422</v>
      </c>
    </row>
    <row r="177" spans="1:9" ht="13.5" customHeight="1">
      <c r="B177" s="1" t="s">
        <v>2</v>
      </c>
    </row>
    <row r="178" spans="1:9" ht="13.5" customHeight="1"/>
    <row r="179" spans="1:9" ht="13.5" customHeight="1">
      <c r="B179" s="1" t="s">
        <v>68</v>
      </c>
    </row>
    <row r="180" spans="1:9" ht="13.5" customHeight="1">
      <c r="B180" s="2" t="str">
        <f>"Target Date: 12/06/09 - 12/10/09"</f>
        <v>Target Date: 12/06/09 - 12/10/09</v>
      </c>
      <c r="C180" s="2"/>
    </row>
    <row r="181" spans="1:9" ht="13.5" customHeight="1">
      <c r="C181" s="4" t="s">
        <v>13</v>
      </c>
      <c r="E181" s="35">
        <v>215</v>
      </c>
      <c r="G181" s="51">
        <v>150</v>
      </c>
    </row>
    <row r="182" spans="1:9" ht="13.5" customHeight="1">
      <c r="C182" s="4" t="s">
        <v>13</v>
      </c>
      <c r="E182" s="35">
        <v>215</v>
      </c>
      <c r="G182" s="51"/>
      <c r="I182" s="25" t="s">
        <v>423</v>
      </c>
    </row>
    <row r="183" spans="1:9" ht="13.5" customHeight="1">
      <c r="C183" s="4" t="s">
        <v>69</v>
      </c>
      <c r="E183" s="35">
        <v>320</v>
      </c>
      <c r="G183" s="51"/>
      <c r="I183" s="25" t="s">
        <v>424</v>
      </c>
    </row>
    <row r="184" spans="1:9" ht="13.5" customHeight="1">
      <c r="C184" s="4" t="s">
        <v>69</v>
      </c>
      <c r="E184" s="35">
        <v>320</v>
      </c>
      <c r="G184" s="51"/>
      <c r="I184" s="25" t="s">
        <v>425</v>
      </c>
    </row>
    <row r="185" spans="1:9" ht="13.5" customHeight="1">
      <c r="C185" s="4" t="s">
        <v>9</v>
      </c>
      <c r="E185" s="35">
        <v>500</v>
      </c>
      <c r="G185" s="51"/>
      <c r="I185" s="25" t="s">
        <v>539</v>
      </c>
    </row>
    <row r="186" spans="1:9" ht="13.5" customHeight="1" thickBot="1">
      <c r="C186" s="4" t="s">
        <v>9</v>
      </c>
      <c r="E186" s="35">
        <v>500</v>
      </c>
      <c r="G186" s="53"/>
      <c r="I186" s="25" t="s">
        <v>426</v>
      </c>
    </row>
    <row r="187" spans="1:9" ht="13.5" customHeight="1"/>
    <row r="188" spans="1:9" ht="13.5" customHeight="1" thickBot="1">
      <c r="C188" s="4" t="s">
        <v>15</v>
      </c>
      <c r="F188" s="29">
        <f>SUM(E175:E189)</f>
        <v>2070</v>
      </c>
      <c r="H188" s="28">
        <f>SUM(G175:G189)</f>
        <v>150</v>
      </c>
    </row>
    <row r="189" spans="1:9" ht="13.5" customHeight="1"/>
    <row r="190" spans="1:9" ht="13.5" customHeight="1"/>
    <row r="191" spans="1:9" ht="13.5" customHeight="1" thickBot="1">
      <c r="A191" s="5" t="s">
        <v>70</v>
      </c>
      <c r="B191" s="5"/>
      <c r="C191" s="5"/>
      <c r="D191" s="5"/>
      <c r="E191" s="36"/>
      <c r="F191" s="32"/>
      <c r="G191" s="32"/>
      <c r="H191" s="32"/>
    </row>
    <row r="192" spans="1:9" ht="13.5" customHeight="1" thickTop="1">
      <c r="A192" s="6" t="s">
        <v>58</v>
      </c>
      <c r="B192" s="6"/>
      <c r="C192" s="6"/>
      <c r="D192" s="6"/>
      <c r="E192" s="37"/>
      <c r="F192" s="33"/>
      <c r="G192" s="33"/>
      <c r="H192" s="33"/>
    </row>
    <row r="193" spans="1:9" ht="13.5" customHeight="1">
      <c r="A193" s="54"/>
      <c r="B193" s="54"/>
      <c r="C193" s="54"/>
      <c r="D193" s="54"/>
      <c r="E193" s="54"/>
      <c r="F193" s="54"/>
    </row>
    <row r="194" spans="1:9" ht="13.5" customHeight="1"/>
    <row r="195" spans="1:9" ht="13.5" customHeight="1">
      <c r="B195" s="1" t="s">
        <v>2</v>
      </c>
    </row>
    <row r="196" spans="1:9" ht="13.5" customHeight="1" thickBot="1">
      <c r="C196" s="4" t="s">
        <v>71</v>
      </c>
      <c r="E196" s="35">
        <v>100</v>
      </c>
      <c r="G196" s="28">
        <v>0</v>
      </c>
      <c r="I196" s="25" t="s">
        <v>540</v>
      </c>
    </row>
    <row r="197" spans="1:9" ht="13.5" customHeight="1" thickBot="1">
      <c r="C197" s="4" t="s">
        <v>72</v>
      </c>
      <c r="E197" s="35">
        <v>50</v>
      </c>
      <c r="G197" s="28">
        <v>0</v>
      </c>
      <c r="I197" s="25" t="s">
        <v>541</v>
      </c>
    </row>
    <row r="198" spans="1:9" ht="13.5" customHeight="1" thickBot="1">
      <c r="C198" s="4" t="s">
        <v>73</v>
      </c>
      <c r="E198" s="35">
        <v>15</v>
      </c>
      <c r="G198" s="28">
        <v>15</v>
      </c>
    </row>
    <row r="199" spans="1:9" ht="13.5" customHeight="1" thickBot="1">
      <c r="C199" s="4" t="s">
        <v>74</v>
      </c>
      <c r="E199" s="35">
        <v>5</v>
      </c>
      <c r="G199" s="28">
        <v>5</v>
      </c>
      <c r="I199" s="25" t="s">
        <v>542</v>
      </c>
    </row>
    <row r="200" spans="1:9" ht="13.5" customHeight="1"/>
    <row r="201" spans="1:9" ht="13.5" customHeight="1" thickBot="1">
      <c r="C201" s="4" t="s">
        <v>15</v>
      </c>
      <c r="F201" s="29">
        <f>SUM(E193:E202)</f>
        <v>170</v>
      </c>
      <c r="H201" s="28">
        <f>SUM(G193:G202)</f>
        <v>20</v>
      </c>
    </row>
    <row r="202" spans="1:9" ht="13.5" customHeight="1"/>
    <row r="203" spans="1:9" ht="13.5" customHeight="1"/>
    <row r="204" spans="1:9" ht="13.5" customHeight="1" thickBot="1">
      <c r="A204" s="5" t="s">
        <v>75</v>
      </c>
      <c r="B204" s="5"/>
      <c r="C204" s="5"/>
      <c r="D204" s="5"/>
      <c r="E204" s="36"/>
      <c r="F204" s="32"/>
      <c r="G204" s="32"/>
      <c r="H204" s="32"/>
    </row>
    <row r="205" spans="1:9" ht="13.5" customHeight="1" thickTop="1">
      <c r="A205" s="6" t="s">
        <v>76</v>
      </c>
      <c r="B205" s="6"/>
      <c r="C205" s="6"/>
      <c r="D205" s="6"/>
      <c r="E205" s="37"/>
      <c r="F205" s="33"/>
      <c r="G205" s="33"/>
      <c r="H205" s="33"/>
    </row>
    <row r="206" spans="1:9" ht="13.5" customHeight="1">
      <c r="A206" s="54"/>
      <c r="B206" s="54"/>
      <c r="C206" s="54"/>
      <c r="D206" s="54"/>
      <c r="E206" s="54"/>
      <c r="F206" s="54"/>
    </row>
    <row r="207" spans="1:9" ht="13.5" customHeight="1"/>
    <row r="208" spans="1:9" ht="13.5" customHeight="1">
      <c r="B208" s="1" t="s">
        <v>2</v>
      </c>
    </row>
    <row r="209" spans="2:9" ht="13.5" customHeight="1">
      <c r="C209" s="4" t="s">
        <v>59</v>
      </c>
      <c r="E209" s="35">
        <v>20</v>
      </c>
      <c r="G209" s="51">
        <v>25</v>
      </c>
    </row>
    <row r="210" spans="2:9" ht="13.5" customHeight="1">
      <c r="C210" s="4" t="s">
        <v>77</v>
      </c>
      <c r="E210" s="35">
        <v>100</v>
      </c>
      <c r="G210" s="51"/>
    </row>
    <row r="211" spans="2:9" ht="13.5" customHeight="1" thickBot="1">
      <c r="C211" s="4" t="s">
        <v>78</v>
      </c>
      <c r="E211" s="35">
        <v>30</v>
      </c>
      <c r="G211" s="53"/>
      <c r="I211" s="25" t="s">
        <v>427</v>
      </c>
    </row>
    <row r="212" spans="2:9" ht="13.5" customHeight="1"/>
    <row r="213" spans="2:9" ht="13.5" customHeight="1">
      <c r="B213" s="1" t="s">
        <v>79</v>
      </c>
    </row>
    <row r="214" spans="2:9" ht="13.5" customHeight="1">
      <c r="B214" s="2" t="str">
        <f>"Target Date: January 28, 2010"</f>
        <v>Target Date: January 28, 2010</v>
      </c>
      <c r="C214" s="2"/>
    </row>
    <row r="215" spans="2:9" ht="13.5" customHeight="1" thickBot="1">
      <c r="C215" s="4" t="s">
        <v>80</v>
      </c>
      <c r="E215" s="35">
        <v>100</v>
      </c>
      <c r="G215" s="28">
        <v>25</v>
      </c>
      <c r="I215" s="25" t="s">
        <v>543</v>
      </c>
    </row>
    <row r="216" spans="2:9" ht="13.5" customHeight="1" thickBot="1">
      <c r="C216" s="4" t="s">
        <v>81</v>
      </c>
      <c r="E216" s="35">
        <v>400</v>
      </c>
      <c r="G216" s="28">
        <v>0</v>
      </c>
    </row>
    <row r="217" spans="2:9" ht="13.5" customHeight="1" thickBot="1">
      <c r="C217" s="4" t="s">
        <v>69</v>
      </c>
      <c r="E217" s="35">
        <v>200</v>
      </c>
      <c r="G217" s="28">
        <v>0</v>
      </c>
      <c r="I217" s="25" t="s">
        <v>544</v>
      </c>
    </row>
    <row r="218" spans="2:9" ht="13.5" customHeight="1"/>
    <row r="219" spans="2:9" ht="13.5" customHeight="1">
      <c r="B219" s="1" t="s">
        <v>82</v>
      </c>
    </row>
    <row r="220" spans="2:9" ht="13.5" customHeight="1">
      <c r="B220" s="2" t="str">
        <f>"Target Date: November 14, 2009 - November 15, 2009"</f>
        <v>Target Date: November 14, 2009 - November 15, 2009</v>
      </c>
      <c r="C220" s="2"/>
    </row>
    <row r="221" spans="2:9" ht="13.5" customHeight="1">
      <c r="C221" s="4" t="s">
        <v>83</v>
      </c>
      <c r="E221" s="35">
        <v>120</v>
      </c>
      <c r="G221" s="51">
        <v>150</v>
      </c>
    </row>
    <row r="222" spans="2:9" ht="13.5" customHeight="1">
      <c r="C222" s="4" t="s">
        <v>9</v>
      </c>
      <c r="E222" s="35">
        <v>300</v>
      </c>
      <c r="G222" s="51"/>
      <c r="I222" s="25" t="s">
        <v>428</v>
      </c>
    </row>
    <row r="223" spans="2:9" ht="13.5" customHeight="1" thickBot="1">
      <c r="C223" s="4" t="s">
        <v>84</v>
      </c>
      <c r="E223" s="35">
        <v>118.5</v>
      </c>
      <c r="G223" s="53"/>
      <c r="I223" s="25" t="s">
        <v>545</v>
      </c>
    </row>
    <row r="224" spans="2:9" ht="13.5" customHeight="1"/>
    <row r="225" spans="1:9" ht="13.5" customHeight="1" thickBot="1">
      <c r="C225" s="4" t="s">
        <v>15</v>
      </c>
      <c r="F225" s="29">
        <f>SUM(E206:E226)</f>
        <v>1388.5</v>
      </c>
      <c r="H225" s="28">
        <f>SUM(G206:G226)</f>
        <v>200</v>
      </c>
    </row>
    <row r="226" spans="1:9" ht="13.5" customHeight="1"/>
    <row r="227" spans="1:9" ht="13.5" customHeight="1"/>
    <row r="228" spans="1:9" ht="13.5" customHeight="1" thickBot="1">
      <c r="A228" s="5" t="s">
        <v>85</v>
      </c>
      <c r="B228" s="5"/>
      <c r="C228" s="5"/>
      <c r="D228" s="5"/>
      <c r="E228" s="36"/>
      <c r="F228" s="32"/>
      <c r="G228" s="32"/>
      <c r="H228" s="32"/>
    </row>
    <row r="229" spans="1:9" ht="13.5" customHeight="1" thickTop="1">
      <c r="A229" s="6" t="s">
        <v>1</v>
      </c>
      <c r="B229" s="6"/>
      <c r="C229" s="6"/>
      <c r="D229" s="6"/>
      <c r="E229" s="37"/>
      <c r="F229" s="33"/>
      <c r="G229" s="33"/>
      <c r="H229" s="33"/>
    </row>
    <row r="230" spans="1:9" ht="13.5" customHeight="1">
      <c r="A230" s="54"/>
      <c r="B230" s="54"/>
      <c r="C230" s="54"/>
      <c r="D230" s="54"/>
      <c r="E230" s="54"/>
      <c r="F230" s="54"/>
    </row>
    <row r="231" spans="1:9" ht="13.5" customHeight="1"/>
    <row r="232" spans="1:9" ht="13.5" customHeight="1">
      <c r="B232" s="1" t="s">
        <v>2</v>
      </c>
    </row>
    <row r="233" spans="1:9" ht="13.5" customHeight="1"/>
    <row r="234" spans="1:9" ht="13.5" customHeight="1">
      <c r="B234" s="1" t="s">
        <v>86</v>
      </c>
    </row>
    <row r="235" spans="1:9" ht="13.5" customHeight="1">
      <c r="B235" s="2" t="str">
        <f>"Target Date: Nov 20, 2009 - Nov 21, 2009"</f>
        <v>Target Date: Nov 20, 2009 - Nov 21, 2009</v>
      </c>
      <c r="C235" s="2"/>
    </row>
    <row r="236" spans="1:9" ht="13.5" customHeight="1" thickBot="1">
      <c r="C236" s="4" t="s">
        <v>14</v>
      </c>
      <c r="E236" s="35">
        <v>200</v>
      </c>
      <c r="G236" s="28">
        <v>0</v>
      </c>
    </row>
    <row r="237" spans="1:9" ht="13.5" customHeight="1"/>
    <row r="238" spans="1:9" ht="13.5" customHeight="1" thickBot="1">
      <c r="C238" s="4" t="s">
        <v>15</v>
      </c>
      <c r="F238" s="29">
        <f>SUM(E230:E239)</f>
        <v>200</v>
      </c>
      <c r="H238" s="28">
        <f>SUM(G230:G239)</f>
        <v>0</v>
      </c>
      <c r="I238" s="25" t="s">
        <v>546</v>
      </c>
    </row>
    <row r="239" spans="1:9" ht="13.5" customHeight="1"/>
    <row r="240" spans="1:9" ht="13.5" customHeight="1"/>
    <row r="241" spans="1:9" ht="13.5" customHeight="1" thickBot="1">
      <c r="A241" s="5" t="s">
        <v>87</v>
      </c>
      <c r="B241" s="5"/>
      <c r="C241" s="5"/>
      <c r="D241" s="5"/>
      <c r="E241" s="36"/>
      <c r="F241" s="32"/>
      <c r="G241" s="32"/>
      <c r="H241" s="32"/>
    </row>
    <row r="242" spans="1:9" ht="13.5" customHeight="1" thickTop="1">
      <c r="A242" s="6" t="s">
        <v>88</v>
      </c>
      <c r="B242" s="6"/>
      <c r="C242" s="6"/>
      <c r="D242" s="6"/>
      <c r="E242" s="37"/>
      <c r="F242" s="33"/>
      <c r="G242" s="33"/>
      <c r="H242" s="33"/>
    </row>
    <row r="243" spans="1:9" ht="13.5" customHeight="1">
      <c r="A243" s="54"/>
      <c r="B243" s="54"/>
      <c r="C243" s="54"/>
      <c r="D243" s="54"/>
      <c r="E243" s="54"/>
      <c r="F243" s="54"/>
    </row>
    <row r="244" spans="1:9" ht="13.5" customHeight="1"/>
    <row r="245" spans="1:9" ht="13.5" customHeight="1">
      <c r="B245" s="1" t="s">
        <v>2</v>
      </c>
    </row>
    <row r="246" spans="1:9" ht="13.5" customHeight="1"/>
    <row r="247" spans="1:9" ht="13.5" customHeight="1">
      <c r="B247" s="1" t="s">
        <v>89</v>
      </c>
    </row>
    <row r="248" spans="1:9" ht="13.5" customHeight="1">
      <c r="B248" s="2" t="str">
        <f>"Target Date: 4/30/10 - 5/2/10"</f>
        <v>Target Date: 4/30/10 - 5/2/10</v>
      </c>
      <c r="C248" s="2"/>
    </row>
    <row r="249" spans="1:9" ht="13.5" customHeight="1">
      <c r="C249" s="4" t="s">
        <v>90</v>
      </c>
      <c r="E249" s="35">
        <v>600</v>
      </c>
      <c r="G249" s="51">
        <v>0</v>
      </c>
    </row>
    <row r="250" spans="1:9" ht="13.5" customHeight="1">
      <c r="C250" s="4" t="s">
        <v>91</v>
      </c>
      <c r="E250" s="35">
        <v>150</v>
      </c>
      <c r="G250" s="51"/>
      <c r="I250" s="26" t="s">
        <v>547</v>
      </c>
    </row>
    <row r="251" spans="1:9" ht="13.5" customHeight="1">
      <c r="C251" s="4" t="s">
        <v>92</v>
      </c>
      <c r="E251" s="35">
        <v>50</v>
      </c>
      <c r="G251" s="51"/>
      <c r="I251" s="26" t="s">
        <v>432</v>
      </c>
    </row>
    <row r="252" spans="1:9" ht="13.5" customHeight="1">
      <c r="C252" s="4" t="s">
        <v>93</v>
      </c>
      <c r="E252" s="35">
        <v>150</v>
      </c>
      <c r="G252" s="51"/>
      <c r="I252" s="26" t="s">
        <v>429</v>
      </c>
    </row>
    <row r="253" spans="1:9" ht="13.5" customHeight="1">
      <c r="C253" s="4" t="s">
        <v>94</v>
      </c>
      <c r="E253" s="35">
        <v>80</v>
      </c>
      <c r="G253" s="51"/>
      <c r="I253" s="26" t="s">
        <v>430</v>
      </c>
    </row>
    <row r="254" spans="1:9" ht="13.5" customHeight="1">
      <c r="C254" s="4" t="s">
        <v>95</v>
      </c>
      <c r="E254" s="35">
        <v>70</v>
      </c>
      <c r="G254" s="51"/>
      <c r="I254" s="26"/>
    </row>
    <row r="255" spans="1:9" ht="13.5" customHeight="1" thickBot="1">
      <c r="C255" s="4" t="s">
        <v>96</v>
      </c>
      <c r="E255" s="35">
        <v>150</v>
      </c>
      <c r="G255" s="53"/>
      <c r="I255" s="26"/>
    </row>
    <row r="256" spans="1:9" ht="13.5" customHeight="1">
      <c r="I256" s="26"/>
    </row>
    <row r="257" spans="1:9" ht="13.5" customHeight="1">
      <c r="B257" s="1" t="s">
        <v>97</v>
      </c>
      <c r="I257" s="26"/>
    </row>
    <row r="258" spans="1:9" ht="13.5" customHeight="1">
      <c r="B258" s="2" t="str">
        <f>"Target Date: TBD - TBD"</f>
        <v>Target Date: TBD - TBD</v>
      </c>
      <c r="C258" s="2"/>
      <c r="I258" s="26"/>
    </row>
    <row r="259" spans="1:9" ht="13.5" customHeight="1">
      <c r="C259" s="4" t="s">
        <v>90</v>
      </c>
      <c r="E259" s="35">
        <v>800</v>
      </c>
      <c r="G259" s="51">
        <v>0</v>
      </c>
      <c r="I259" s="26"/>
    </row>
    <row r="260" spans="1:9" ht="13.5" customHeight="1">
      <c r="C260" s="4" t="s">
        <v>91</v>
      </c>
      <c r="E260" s="35">
        <v>150</v>
      </c>
      <c r="G260" s="51"/>
      <c r="I260" s="26"/>
    </row>
    <row r="261" spans="1:9" ht="13.5" customHeight="1">
      <c r="C261" s="4" t="s">
        <v>98</v>
      </c>
      <c r="E261" s="35">
        <v>200</v>
      </c>
      <c r="G261" s="51"/>
      <c r="I261" s="26" t="s">
        <v>431</v>
      </c>
    </row>
    <row r="262" spans="1:9" ht="13.5" customHeight="1">
      <c r="C262" s="4" t="s">
        <v>99</v>
      </c>
      <c r="E262" s="35">
        <v>50</v>
      </c>
      <c r="G262" s="51"/>
      <c r="I262" s="26" t="s">
        <v>548</v>
      </c>
    </row>
    <row r="263" spans="1:9" ht="13.5" customHeight="1">
      <c r="C263" s="4" t="s">
        <v>100</v>
      </c>
      <c r="E263" s="35">
        <v>80</v>
      </c>
      <c r="G263" s="51"/>
      <c r="I263" s="26" t="s">
        <v>429</v>
      </c>
    </row>
    <row r="264" spans="1:9" ht="13.5" customHeight="1" thickBot="1">
      <c r="C264" s="4" t="s">
        <v>101</v>
      </c>
      <c r="E264" s="35">
        <v>70</v>
      </c>
      <c r="G264" s="53"/>
      <c r="I264" s="26" t="s">
        <v>430</v>
      </c>
    </row>
    <row r="265" spans="1:9" ht="13.5" customHeight="1">
      <c r="I265" s="26"/>
    </row>
    <row r="266" spans="1:9" ht="13.5" customHeight="1" thickBot="1">
      <c r="C266" s="4" t="s">
        <v>15</v>
      </c>
      <c r="F266" s="29">
        <f>SUM(E243:E267)</f>
        <v>2600</v>
      </c>
      <c r="H266" s="28">
        <f>SUM(G243:G267)</f>
        <v>0</v>
      </c>
      <c r="I266" s="26"/>
    </row>
    <row r="267" spans="1:9" ht="13.5" customHeight="1">
      <c r="I267" s="26"/>
    </row>
    <row r="268" spans="1:9" ht="13.5" customHeight="1">
      <c r="I268" s="26"/>
    </row>
    <row r="269" spans="1:9" ht="13.5" customHeight="1" thickBot="1">
      <c r="A269" s="5" t="s">
        <v>102</v>
      </c>
      <c r="B269" s="5"/>
      <c r="C269" s="5"/>
      <c r="D269" s="5"/>
      <c r="E269" s="36"/>
      <c r="F269" s="32"/>
      <c r="G269" s="32"/>
      <c r="H269" s="32"/>
    </row>
    <row r="270" spans="1:9" ht="13.5" customHeight="1" thickTop="1">
      <c r="A270" s="6" t="s">
        <v>103</v>
      </c>
      <c r="B270" s="6"/>
      <c r="C270" s="6"/>
      <c r="D270" s="6"/>
      <c r="E270" s="37"/>
      <c r="F270" s="33"/>
      <c r="G270" s="33"/>
      <c r="H270" s="33"/>
    </row>
    <row r="271" spans="1:9" ht="13.5" customHeight="1">
      <c r="A271" s="54"/>
      <c r="B271" s="54"/>
      <c r="C271" s="54"/>
      <c r="D271" s="54"/>
      <c r="E271" s="54"/>
      <c r="F271" s="54"/>
    </row>
    <row r="272" spans="1:9" ht="13.5" customHeight="1"/>
    <row r="273" spans="2:9" ht="13.5" customHeight="1">
      <c r="B273" s="1" t="s">
        <v>2</v>
      </c>
    </row>
    <row r="274" spans="2:9" ht="13.5" customHeight="1" thickBot="1">
      <c r="C274" s="4" t="s">
        <v>2</v>
      </c>
      <c r="E274" s="35">
        <v>50</v>
      </c>
      <c r="G274" s="28">
        <v>25</v>
      </c>
      <c r="I274" s="25" t="s">
        <v>549</v>
      </c>
    </row>
    <row r="275" spans="2:9" ht="13.5" customHeight="1">
      <c r="C275" s="4" t="s">
        <v>104</v>
      </c>
      <c r="E275" s="35">
        <v>100</v>
      </c>
      <c r="G275" s="55">
        <v>0</v>
      </c>
    </row>
    <row r="276" spans="2:9" ht="13.5" customHeight="1">
      <c r="C276" s="4" t="s">
        <v>71</v>
      </c>
      <c r="E276" s="35">
        <v>500</v>
      </c>
      <c r="G276" s="51"/>
    </row>
    <row r="277" spans="2:9" ht="13.5" customHeight="1">
      <c r="C277" s="4" t="s">
        <v>105</v>
      </c>
      <c r="E277" s="35">
        <v>50</v>
      </c>
      <c r="G277" s="51"/>
    </row>
    <row r="278" spans="2:9" ht="13.5" customHeight="1">
      <c r="C278" s="4" t="s">
        <v>106</v>
      </c>
      <c r="E278" s="35">
        <v>55</v>
      </c>
      <c r="G278" s="51"/>
      <c r="I278" s="25" t="s">
        <v>550</v>
      </c>
    </row>
    <row r="279" spans="2:9" ht="13.5" customHeight="1" thickBot="1">
      <c r="C279" s="4" t="s">
        <v>107</v>
      </c>
      <c r="E279" s="35">
        <v>300</v>
      </c>
      <c r="G279" s="53"/>
    </row>
    <row r="280" spans="2:9" ht="13.5" customHeight="1"/>
    <row r="281" spans="2:9" ht="13.5" customHeight="1">
      <c r="B281" s="1" t="s">
        <v>108</v>
      </c>
    </row>
    <row r="282" spans="2:9" ht="13.5" customHeight="1">
      <c r="B282" s="2" t="str">
        <f>"Target Date: 04/16/2010"</f>
        <v>Target Date: 04/16/2010</v>
      </c>
      <c r="C282" s="2"/>
    </row>
    <row r="283" spans="2:9" ht="13.5" customHeight="1" thickBot="1">
      <c r="C283" s="4" t="s">
        <v>109</v>
      </c>
      <c r="E283" s="35">
        <v>70</v>
      </c>
      <c r="G283" s="28">
        <v>0</v>
      </c>
    </row>
    <row r="284" spans="2:9" ht="13.5" customHeight="1" thickBot="1">
      <c r="C284" s="4" t="s">
        <v>110</v>
      </c>
      <c r="E284" s="35">
        <v>40</v>
      </c>
      <c r="G284" s="28">
        <v>0</v>
      </c>
    </row>
    <row r="285" spans="2:9" ht="13.5" customHeight="1" thickBot="1">
      <c r="C285" s="4" t="s">
        <v>111</v>
      </c>
      <c r="E285" s="35">
        <v>100</v>
      </c>
      <c r="G285" s="28">
        <v>88</v>
      </c>
      <c r="I285" s="25" t="s">
        <v>551</v>
      </c>
    </row>
    <row r="286" spans="2:9" ht="13.5" customHeight="1" thickBot="1">
      <c r="C286" s="4" t="s">
        <v>80</v>
      </c>
      <c r="E286" s="35">
        <v>800</v>
      </c>
      <c r="G286" s="28">
        <v>0</v>
      </c>
    </row>
    <row r="287" spans="2:9" ht="13.5" customHeight="1" thickBot="1">
      <c r="C287" s="4" t="s">
        <v>71</v>
      </c>
      <c r="E287" s="35">
        <v>2000</v>
      </c>
      <c r="G287" s="28">
        <v>0</v>
      </c>
    </row>
    <row r="288" spans="2:9" ht="13.5" customHeight="1" thickBot="1">
      <c r="C288" s="4" t="s">
        <v>112</v>
      </c>
      <c r="E288" s="35">
        <v>1000</v>
      </c>
      <c r="G288" s="28">
        <v>0</v>
      </c>
    </row>
    <row r="289" spans="1:9" ht="13.5" customHeight="1" thickBot="1">
      <c r="C289" s="4" t="s">
        <v>113</v>
      </c>
      <c r="E289" s="35">
        <v>1000</v>
      </c>
      <c r="G289" s="28">
        <v>0</v>
      </c>
    </row>
    <row r="290" spans="1:9" ht="13.5" customHeight="1" thickBot="1">
      <c r="C290" s="4" t="s">
        <v>114</v>
      </c>
      <c r="E290" s="35">
        <v>2000</v>
      </c>
      <c r="G290" s="28">
        <v>0</v>
      </c>
      <c r="I290" s="25" t="s">
        <v>552</v>
      </c>
    </row>
    <row r="291" spans="1:9" ht="13.5" customHeight="1"/>
    <row r="292" spans="1:9" ht="13.5" customHeight="1">
      <c r="B292" s="1" t="s">
        <v>115</v>
      </c>
    </row>
    <row r="293" spans="1:9" ht="13.5" customHeight="1">
      <c r="B293" s="2" t="str">
        <f>"Target Date: Feb. 2010"</f>
        <v>Target Date: Feb. 2010</v>
      </c>
      <c r="C293" s="2"/>
    </row>
    <row r="294" spans="1:9" ht="13.5" customHeight="1" thickBot="1">
      <c r="C294" s="4" t="s">
        <v>114</v>
      </c>
      <c r="E294" s="35">
        <v>1000</v>
      </c>
      <c r="G294" s="28">
        <v>0</v>
      </c>
      <c r="I294" s="25" t="s">
        <v>433</v>
      </c>
    </row>
    <row r="295" spans="1:9" ht="13.5" customHeight="1" thickBot="1">
      <c r="C295" s="4" t="s">
        <v>80</v>
      </c>
      <c r="E295" s="35">
        <v>100</v>
      </c>
      <c r="G295" s="28">
        <v>30</v>
      </c>
      <c r="I295" s="25" t="s">
        <v>553</v>
      </c>
    </row>
    <row r="296" spans="1:9" ht="13.5" customHeight="1" thickBot="1">
      <c r="C296" s="4" t="s">
        <v>71</v>
      </c>
      <c r="E296" s="35">
        <v>750</v>
      </c>
      <c r="G296" s="28">
        <v>0</v>
      </c>
    </row>
    <row r="297" spans="1:9" s="20" customFormat="1" ht="13.5" customHeight="1" thickBot="1">
      <c r="A297" s="4"/>
      <c r="B297" s="4"/>
      <c r="C297" s="4" t="s">
        <v>113</v>
      </c>
      <c r="D297" s="4"/>
      <c r="E297" s="35">
        <v>750</v>
      </c>
      <c r="F297" s="29"/>
      <c r="G297" s="28">
        <v>0</v>
      </c>
      <c r="H297" s="29"/>
      <c r="I297" s="25"/>
    </row>
    <row r="298" spans="1:9" ht="13.5" customHeight="1"/>
    <row r="299" spans="1:9" ht="13.5" customHeight="1" thickBot="1">
      <c r="C299" s="4" t="s">
        <v>15</v>
      </c>
      <c r="F299" s="29">
        <f>SUM(E271:E300)</f>
        <v>10665</v>
      </c>
      <c r="H299" s="28">
        <f>SUM(G271:G300)</f>
        <v>143</v>
      </c>
    </row>
    <row r="300" spans="1:9" ht="13.5" customHeight="1"/>
    <row r="301" spans="1:9" ht="13.5" customHeight="1">
      <c r="A301" s="20"/>
      <c r="B301" s="20"/>
      <c r="C301" s="20"/>
      <c r="D301" s="20"/>
      <c r="E301" s="38"/>
      <c r="F301" s="34"/>
      <c r="G301" s="34"/>
      <c r="H301" s="34"/>
      <c r="I301" s="46"/>
    </row>
    <row r="302" spans="1:9" ht="13.5" customHeight="1" thickBot="1">
      <c r="A302" s="5" t="s">
        <v>116</v>
      </c>
      <c r="B302" s="5"/>
      <c r="C302" s="5"/>
      <c r="D302" s="5"/>
      <c r="E302" s="36"/>
      <c r="F302" s="32"/>
      <c r="G302" s="32"/>
      <c r="H302" s="32"/>
    </row>
    <row r="303" spans="1:9" ht="13.5" customHeight="1" thickTop="1">
      <c r="A303" s="6" t="s">
        <v>117</v>
      </c>
      <c r="B303" s="6"/>
      <c r="C303" s="6"/>
      <c r="D303" s="6"/>
      <c r="E303" s="37"/>
      <c r="F303" s="33"/>
      <c r="G303" s="33"/>
      <c r="H303" s="33"/>
    </row>
    <row r="304" spans="1:9" ht="13.5" customHeight="1">
      <c r="A304" s="54"/>
      <c r="B304" s="54"/>
      <c r="C304" s="54"/>
      <c r="D304" s="54"/>
      <c r="E304" s="54"/>
      <c r="F304" s="54"/>
    </row>
    <row r="305" spans="1:9" ht="13.5" customHeight="1"/>
    <row r="306" spans="1:9" ht="13.5" customHeight="1">
      <c r="B306" s="1" t="s">
        <v>2</v>
      </c>
    </row>
    <row r="307" spans="1:9" ht="13.5" customHeight="1"/>
    <row r="308" spans="1:9" ht="13.5" customHeight="1">
      <c r="B308" s="1" t="s">
        <v>118</v>
      </c>
    </row>
    <row r="309" spans="1:9" ht="13.5" customHeight="1">
      <c r="B309" s="2" t="str">
        <f>"Target Date: 02/17/2010 - 02/20/2010"</f>
        <v>Target Date: 02/17/2010 - 02/20/2010</v>
      </c>
      <c r="C309" s="2"/>
    </row>
    <row r="310" spans="1:9" ht="13.5" customHeight="1">
      <c r="C310" s="4" t="s">
        <v>13</v>
      </c>
      <c r="E310" s="35">
        <v>480</v>
      </c>
      <c r="G310" s="51">
        <v>0</v>
      </c>
    </row>
    <row r="311" spans="1:9" ht="13.5" customHeight="1">
      <c r="C311" s="4" t="s">
        <v>14</v>
      </c>
      <c r="E311" s="35">
        <v>1068</v>
      </c>
      <c r="G311" s="51"/>
    </row>
    <row r="312" spans="1:9" ht="13.5" customHeight="1" thickBot="1">
      <c r="C312" s="4" t="s">
        <v>69</v>
      </c>
      <c r="E312" s="35">
        <v>808</v>
      </c>
      <c r="G312" s="53"/>
    </row>
    <row r="313" spans="1:9" ht="13.5" customHeight="1">
      <c r="I313" s="25" t="s">
        <v>554</v>
      </c>
    </row>
    <row r="314" spans="1:9" ht="13.5" customHeight="1" thickBot="1">
      <c r="C314" s="4" t="s">
        <v>15</v>
      </c>
      <c r="F314" s="29">
        <f>SUM(E304:E315)</f>
        <v>2356</v>
      </c>
      <c r="H314" s="28">
        <f>SUM(G304:G315)</f>
        <v>0</v>
      </c>
    </row>
    <row r="315" spans="1:9" ht="13.5" customHeight="1"/>
    <row r="316" spans="1:9" ht="13.5" customHeight="1"/>
    <row r="317" spans="1:9" ht="13.5" customHeight="1" thickBot="1">
      <c r="A317" s="5" t="s">
        <v>119</v>
      </c>
      <c r="B317" s="5"/>
      <c r="C317" s="5"/>
      <c r="D317" s="5"/>
      <c r="E317" s="36"/>
      <c r="F317" s="32"/>
      <c r="G317" s="32"/>
      <c r="H317" s="32"/>
    </row>
    <row r="318" spans="1:9" ht="13.5" customHeight="1" thickTop="1">
      <c r="A318" s="6" t="s">
        <v>120</v>
      </c>
      <c r="B318" s="6"/>
      <c r="C318" s="6"/>
      <c r="D318" s="6"/>
      <c r="E318" s="37"/>
      <c r="F318" s="33"/>
      <c r="G318" s="33"/>
      <c r="H318" s="33"/>
    </row>
    <row r="319" spans="1:9" ht="13.5" customHeight="1">
      <c r="A319" s="54"/>
      <c r="B319" s="54"/>
      <c r="C319" s="54"/>
      <c r="D319" s="54"/>
      <c r="E319" s="54"/>
      <c r="F319" s="54"/>
    </row>
    <row r="320" spans="1:9" ht="13.5" customHeight="1"/>
    <row r="321" spans="2:9" ht="13.5" customHeight="1">
      <c r="B321" s="1" t="s">
        <v>2</v>
      </c>
    </row>
    <row r="322" spans="2:9" ht="13.5" customHeight="1">
      <c r="C322" s="4" t="s">
        <v>121</v>
      </c>
      <c r="E322" s="35">
        <v>120</v>
      </c>
      <c r="G322" s="51">
        <v>0</v>
      </c>
    </row>
    <row r="323" spans="2:9" ht="13.5" customHeight="1">
      <c r="C323" s="4" t="s">
        <v>122</v>
      </c>
      <c r="E323" s="35">
        <v>60</v>
      </c>
      <c r="G323" s="51"/>
    </row>
    <row r="324" spans="2:9" ht="13.5" customHeight="1">
      <c r="C324" s="4" t="s">
        <v>123</v>
      </c>
      <c r="E324" s="35">
        <v>25</v>
      </c>
      <c r="G324" s="51"/>
    </row>
    <row r="325" spans="2:9" ht="13.5" customHeight="1">
      <c r="C325" s="4" t="s">
        <v>110</v>
      </c>
      <c r="E325" s="35">
        <v>40</v>
      </c>
      <c r="G325" s="51"/>
    </row>
    <row r="326" spans="2:9" ht="13.5" customHeight="1" thickBot="1">
      <c r="C326" s="4" t="s">
        <v>2</v>
      </c>
      <c r="E326" s="35">
        <v>50</v>
      </c>
      <c r="G326" s="53"/>
      <c r="I326" s="26" t="s">
        <v>436</v>
      </c>
    </row>
    <row r="327" spans="2:9" ht="13.5" customHeight="1"/>
    <row r="328" spans="2:9" ht="13.5" customHeight="1">
      <c r="B328" s="1" t="s">
        <v>124</v>
      </c>
    </row>
    <row r="329" spans="2:9" ht="13.5" customHeight="1">
      <c r="B329" s="2" t="str">
        <f>"Target Date: December 2009"</f>
        <v>Target Date: December 2009</v>
      </c>
      <c r="C329" s="2"/>
    </row>
    <row r="330" spans="2:9" ht="13.5" customHeight="1" thickBot="1">
      <c r="C330" s="4" t="s">
        <v>33</v>
      </c>
      <c r="E330" s="35">
        <v>1500</v>
      </c>
      <c r="G330" s="28"/>
    </row>
    <row r="331" spans="2:9" ht="13.5" customHeight="1">
      <c r="C331" s="4" t="s">
        <v>110</v>
      </c>
      <c r="E331" s="35">
        <v>40</v>
      </c>
      <c r="G331" s="55">
        <v>0</v>
      </c>
    </row>
    <row r="332" spans="2:9" ht="13.5" customHeight="1">
      <c r="C332" s="4" t="s">
        <v>125</v>
      </c>
      <c r="E332" s="35">
        <v>70</v>
      </c>
      <c r="G332" s="51"/>
    </row>
    <row r="333" spans="2:9" ht="13.5" customHeight="1">
      <c r="C333" s="4" t="s">
        <v>52</v>
      </c>
      <c r="E333" s="35">
        <v>300</v>
      </c>
      <c r="G333" s="51"/>
      <c r="I333" s="26" t="s">
        <v>434</v>
      </c>
    </row>
    <row r="334" spans="2:9" ht="13.5" customHeight="1">
      <c r="G334" s="51"/>
    </row>
    <row r="335" spans="2:9" ht="13.5" customHeight="1">
      <c r="B335" s="1" t="s">
        <v>126</v>
      </c>
      <c r="G335" s="51"/>
    </row>
    <row r="336" spans="2:9" ht="13.5" customHeight="1">
      <c r="B336" s="2" t="str">
        <f>"Target Date: May 2010"</f>
        <v>Target Date: May 2010</v>
      </c>
      <c r="C336" s="2"/>
      <c r="G336" s="51"/>
    </row>
    <row r="337" spans="2:9" ht="13.5" customHeight="1">
      <c r="C337" s="4" t="s">
        <v>33</v>
      </c>
      <c r="E337" s="35">
        <v>1500</v>
      </c>
      <c r="G337" s="51"/>
    </row>
    <row r="338" spans="2:9" ht="13.5" customHeight="1">
      <c r="C338" s="4" t="s">
        <v>110</v>
      </c>
      <c r="E338" s="35">
        <v>40</v>
      </c>
      <c r="G338" s="51"/>
    </row>
    <row r="339" spans="2:9" ht="13.5" customHeight="1">
      <c r="C339" s="4" t="s">
        <v>125</v>
      </c>
      <c r="E339" s="35">
        <v>70</v>
      </c>
      <c r="G339" s="51"/>
    </row>
    <row r="340" spans="2:9" ht="13.5" customHeight="1">
      <c r="C340" s="4" t="s">
        <v>52</v>
      </c>
      <c r="E340" s="35">
        <v>300</v>
      </c>
      <c r="G340" s="51"/>
      <c r="I340" s="26" t="s">
        <v>435</v>
      </c>
    </row>
    <row r="341" spans="2:9" ht="13.5" customHeight="1">
      <c r="G341" s="51"/>
    </row>
    <row r="342" spans="2:9" ht="13.5" customHeight="1">
      <c r="B342" s="1" t="s">
        <v>127</v>
      </c>
      <c r="G342" s="51"/>
    </row>
    <row r="343" spans="2:9" ht="13.5" customHeight="1">
      <c r="B343" s="2" t="str">
        <f>"Target Date: March 2010"</f>
        <v>Target Date: March 2010</v>
      </c>
      <c r="C343" s="2"/>
      <c r="G343" s="51"/>
    </row>
    <row r="344" spans="2:9" ht="13.5" customHeight="1">
      <c r="C344" s="4" t="s">
        <v>110</v>
      </c>
      <c r="E344" s="35">
        <v>40</v>
      </c>
      <c r="G344" s="51"/>
    </row>
    <row r="345" spans="2:9" ht="13.5" customHeight="1">
      <c r="C345" s="4" t="s">
        <v>113</v>
      </c>
      <c r="E345" s="35">
        <v>70</v>
      </c>
      <c r="G345" s="51"/>
    </row>
    <row r="346" spans="2:9" ht="13.5" customHeight="1">
      <c r="G346" s="51"/>
    </row>
    <row r="347" spans="2:9" ht="13.5" customHeight="1">
      <c r="B347" s="1" t="s">
        <v>128</v>
      </c>
      <c r="G347" s="51"/>
    </row>
    <row r="348" spans="2:9" ht="13.5" customHeight="1">
      <c r="B348" s="2" t="str">
        <f>"Target Date: May 2010"</f>
        <v>Target Date: May 2010</v>
      </c>
      <c r="C348" s="2"/>
      <c r="G348" s="51"/>
    </row>
    <row r="349" spans="2:9" ht="13.5" customHeight="1">
      <c r="C349" s="4" t="s">
        <v>33</v>
      </c>
      <c r="E349" s="35">
        <v>1000</v>
      </c>
      <c r="G349" s="51"/>
    </row>
    <row r="350" spans="2:9" ht="13.5" customHeight="1">
      <c r="C350" s="4" t="s">
        <v>125</v>
      </c>
      <c r="E350" s="35">
        <v>70</v>
      </c>
      <c r="G350" s="51"/>
    </row>
    <row r="351" spans="2:9" ht="13.5" customHeight="1">
      <c r="C351" s="4" t="s">
        <v>52</v>
      </c>
      <c r="E351" s="35">
        <v>200</v>
      </c>
      <c r="G351" s="51"/>
    </row>
    <row r="352" spans="2:9" ht="13.5" customHeight="1">
      <c r="C352" s="4" t="s">
        <v>129</v>
      </c>
      <c r="E352" s="35">
        <v>300</v>
      </c>
      <c r="G352" s="51"/>
    </row>
    <row r="353" spans="2:7" ht="13.5" customHeight="1">
      <c r="G353" s="51"/>
    </row>
    <row r="354" spans="2:7" ht="13.5" customHeight="1">
      <c r="B354" s="1" t="s">
        <v>130</v>
      </c>
      <c r="G354" s="51"/>
    </row>
    <row r="355" spans="2:7" ht="13.5" customHeight="1">
      <c r="B355" s="2" t="str">
        <f>"Target Date: July 30, 2010"</f>
        <v>Target Date: July 30, 2010</v>
      </c>
      <c r="C355" s="2"/>
      <c r="G355" s="51"/>
    </row>
    <row r="356" spans="2:7" ht="13.5" customHeight="1">
      <c r="C356" s="4" t="s">
        <v>33</v>
      </c>
      <c r="E356" s="35">
        <v>1500</v>
      </c>
      <c r="G356" s="51"/>
    </row>
    <row r="357" spans="2:7" ht="13.5" customHeight="1">
      <c r="C357" s="4" t="s">
        <v>110</v>
      </c>
      <c r="E357" s="35">
        <v>40</v>
      </c>
      <c r="G357" s="51"/>
    </row>
    <row r="358" spans="2:7" ht="13.5" customHeight="1">
      <c r="C358" s="4" t="s">
        <v>59</v>
      </c>
      <c r="E358" s="35">
        <v>100</v>
      </c>
      <c r="G358" s="51"/>
    </row>
    <row r="359" spans="2:7" ht="13.5" customHeight="1">
      <c r="C359" s="4" t="s">
        <v>125</v>
      </c>
      <c r="E359" s="35">
        <v>100</v>
      </c>
      <c r="G359" s="51"/>
    </row>
    <row r="360" spans="2:7" ht="13.5" customHeight="1">
      <c r="C360" s="4" t="s">
        <v>52</v>
      </c>
      <c r="E360" s="35">
        <v>500</v>
      </c>
      <c r="G360" s="51"/>
    </row>
    <row r="361" spans="2:7" ht="13.5" customHeight="1">
      <c r="C361" s="4" t="s">
        <v>131</v>
      </c>
      <c r="E361" s="35">
        <v>100</v>
      </c>
      <c r="G361" s="51"/>
    </row>
    <row r="362" spans="2:7" ht="13.5" customHeight="1">
      <c r="G362" s="51"/>
    </row>
    <row r="363" spans="2:7" ht="13.5" customHeight="1">
      <c r="B363" s="1" t="s">
        <v>132</v>
      </c>
      <c r="G363" s="51"/>
    </row>
    <row r="364" spans="2:7" ht="13.5" customHeight="1">
      <c r="B364" s="2" t="str">
        <f>"Target Date: January 14, 2010"</f>
        <v>Target Date: January 14, 2010</v>
      </c>
      <c r="C364" s="2"/>
      <c r="G364" s="51"/>
    </row>
    <row r="365" spans="2:7" ht="13.5" customHeight="1">
      <c r="C365" s="4" t="s">
        <v>110</v>
      </c>
      <c r="E365" s="35">
        <v>40</v>
      </c>
      <c r="G365" s="51"/>
    </row>
    <row r="366" spans="2:7" ht="13.5" customHeight="1">
      <c r="C366" s="4" t="s">
        <v>133</v>
      </c>
      <c r="E366" s="35">
        <v>70</v>
      </c>
      <c r="G366" s="51"/>
    </row>
    <row r="367" spans="2:7" ht="13.5" customHeight="1">
      <c r="C367" s="4" t="s">
        <v>52</v>
      </c>
      <c r="E367" s="35">
        <v>100</v>
      </c>
      <c r="G367" s="51"/>
    </row>
    <row r="368" spans="2:7" ht="13.5" customHeight="1">
      <c r="G368" s="51"/>
    </row>
    <row r="369" spans="2:7" ht="13.5" customHeight="1">
      <c r="B369" s="1" t="s">
        <v>134</v>
      </c>
      <c r="G369" s="51"/>
    </row>
    <row r="370" spans="2:7" ht="13.5" customHeight="1">
      <c r="B370" s="2" t="str">
        <f>"Target Date: October 26, 2009 - October 26, 2009"</f>
        <v>Target Date: October 26, 2009 - October 26, 2009</v>
      </c>
      <c r="C370" s="2"/>
      <c r="G370" s="51"/>
    </row>
    <row r="371" spans="2:7" ht="13.5" customHeight="1">
      <c r="C371" s="4" t="s">
        <v>13</v>
      </c>
      <c r="E371" s="35">
        <v>500</v>
      </c>
      <c r="G371" s="51"/>
    </row>
    <row r="372" spans="2:7" ht="13.5" customHeight="1">
      <c r="C372" s="4" t="s">
        <v>135</v>
      </c>
      <c r="E372" s="35">
        <v>200</v>
      </c>
      <c r="G372" s="51"/>
    </row>
    <row r="373" spans="2:7" ht="13.5" customHeight="1">
      <c r="G373" s="51"/>
    </row>
    <row r="374" spans="2:7" ht="13.5" customHeight="1">
      <c r="B374" s="1" t="s">
        <v>136</v>
      </c>
      <c r="G374" s="51"/>
    </row>
    <row r="375" spans="2:7" ht="13.5" customHeight="1">
      <c r="B375" s="2" t="str">
        <f>"Target Date: February 16, 2010 - February 16, 2010"</f>
        <v>Target Date: February 16, 2010 - February 16, 2010</v>
      </c>
      <c r="C375" s="2"/>
      <c r="G375" s="51"/>
    </row>
    <row r="376" spans="2:7" ht="13.5" customHeight="1">
      <c r="C376" s="4" t="s">
        <v>33</v>
      </c>
      <c r="E376" s="35">
        <v>875</v>
      </c>
      <c r="G376" s="51"/>
    </row>
    <row r="377" spans="2:7" ht="13.5" customHeight="1">
      <c r="C377" s="4" t="s">
        <v>137</v>
      </c>
      <c r="E377" s="35">
        <v>500</v>
      </c>
      <c r="G377" s="51"/>
    </row>
    <row r="378" spans="2:7" ht="13.5" customHeight="1">
      <c r="C378" s="4" t="s">
        <v>138</v>
      </c>
      <c r="E378" s="35">
        <v>40</v>
      </c>
      <c r="G378" s="51"/>
    </row>
    <row r="379" spans="2:7" ht="13.5" customHeight="1">
      <c r="C379" s="4" t="s">
        <v>139</v>
      </c>
      <c r="E379" s="35">
        <v>40</v>
      </c>
      <c r="G379" s="51"/>
    </row>
    <row r="380" spans="2:7" ht="13.5" customHeight="1">
      <c r="C380" s="4" t="s">
        <v>140</v>
      </c>
      <c r="E380" s="35">
        <v>40</v>
      </c>
      <c r="G380" s="51"/>
    </row>
    <row r="381" spans="2:7" ht="13.5" customHeight="1">
      <c r="C381" s="4" t="s">
        <v>111</v>
      </c>
      <c r="E381" s="35">
        <v>50</v>
      </c>
      <c r="G381" s="51"/>
    </row>
    <row r="382" spans="2:7" ht="13.5" customHeight="1">
      <c r="G382" s="51"/>
    </row>
    <row r="383" spans="2:7" ht="13.5" customHeight="1">
      <c r="B383" s="1" t="s">
        <v>141</v>
      </c>
      <c r="G383" s="51"/>
    </row>
    <row r="384" spans="2:7" ht="13.5" customHeight="1">
      <c r="B384" s="2" t="str">
        <f>"Target Date: April 7, 2010 - April 11, 2010 "</f>
        <v xml:space="preserve">Target Date: April 7, 2010 - April 11, 2010 </v>
      </c>
      <c r="C384" s="2"/>
      <c r="G384" s="51"/>
    </row>
    <row r="385" spans="1:9" ht="13.5" customHeight="1">
      <c r="C385" s="4" t="s">
        <v>142</v>
      </c>
      <c r="E385" s="35">
        <v>1000</v>
      </c>
      <c r="G385" s="51"/>
    </row>
    <row r="386" spans="1:9" ht="13.5" customHeight="1">
      <c r="C386" s="4" t="s">
        <v>14</v>
      </c>
      <c r="E386" s="35">
        <v>1800</v>
      </c>
      <c r="G386" s="51"/>
    </row>
    <row r="387" spans="1:9" ht="13.5" customHeight="1" thickBot="1">
      <c r="C387" s="4" t="s">
        <v>143</v>
      </c>
      <c r="E387" s="35">
        <v>50</v>
      </c>
      <c r="G387" s="53"/>
      <c r="I387" s="25" t="s">
        <v>437</v>
      </c>
    </row>
    <row r="388" spans="1:9" ht="13.5" customHeight="1">
      <c r="I388" s="25" t="s">
        <v>438</v>
      </c>
    </row>
    <row r="389" spans="1:9" ht="13.5" customHeight="1" thickBot="1">
      <c r="C389" s="4" t="s">
        <v>15</v>
      </c>
      <c r="F389" s="29">
        <f>SUM(E319:E390)</f>
        <v>13440</v>
      </c>
      <c r="H389" s="28">
        <f>SUM(G319:G390)</f>
        <v>0</v>
      </c>
      <c r="I389" s="25" t="s">
        <v>555</v>
      </c>
    </row>
    <row r="390" spans="1:9" ht="13.5" customHeight="1"/>
    <row r="391" spans="1:9" ht="13.5" customHeight="1"/>
    <row r="392" spans="1:9" ht="13.5" customHeight="1" thickBot="1">
      <c r="A392" s="5" t="s">
        <v>144</v>
      </c>
      <c r="B392" s="5"/>
      <c r="C392" s="5"/>
      <c r="D392" s="5"/>
      <c r="E392" s="36"/>
      <c r="F392" s="32"/>
      <c r="G392" s="32"/>
      <c r="H392" s="32"/>
    </row>
    <row r="393" spans="1:9" ht="13.5" customHeight="1" thickTop="1">
      <c r="A393" s="6" t="s">
        <v>88</v>
      </c>
      <c r="B393" s="6"/>
      <c r="C393" s="6"/>
      <c r="D393" s="6"/>
      <c r="E393" s="37"/>
      <c r="F393" s="33"/>
      <c r="G393" s="33"/>
      <c r="H393" s="33"/>
    </row>
    <row r="394" spans="1:9" ht="13.5" customHeight="1">
      <c r="A394" s="54"/>
      <c r="B394" s="54"/>
      <c r="C394" s="54"/>
      <c r="D394" s="54"/>
      <c r="E394" s="54"/>
      <c r="F394" s="54"/>
    </row>
    <row r="395" spans="1:9" ht="13.5" customHeight="1"/>
    <row r="396" spans="1:9" ht="13.5" customHeight="1">
      <c r="B396" s="1" t="s">
        <v>2</v>
      </c>
    </row>
    <row r="397" spans="1:9" ht="13.5" customHeight="1" thickBot="1">
      <c r="E397" s="35">
        <v>25</v>
      </c>
      <c r="G397" s="28">
        <v>0</v>
      </c>
      <c r="I397" s="25" t="s">
        <v>556</v>
      </c>
    </row>
    <row r="398" spans="1:9" ht="13.5" customHeight="1"/>
    <row r="399" spans="1:9" ht="13.5" customHeight="1">
      <c r="B399" s="1" t="s">
        <v>145</v>
      </c>
    </row>
    <row r="400" spans="1:9" ht="13.5" customHeight="1">
      <c r="B400" s="2" t="str">
        <f>"Target Date: January 19, 2010"</f>
        <v>Target Date: January 19, 2010</v>
      </c>
      <c r="C400" s="2"/>
    </row>
    <row r="401" spans="1:9" ht="13.5" customHeight="1">
      <c r="C401" s="4">
        <v>7</v>
      </c>
      <c r="E401" s="35">
        <v>175</v>
      </c>
      <c r="G401" s="51">
        <v>200</v>
      </c>
    </row>
    <row r="402" spans="1:9" ht="13.5" customHeight="1">
      <c r="C402" s="4">
        <v>7</v>
      </c>
      <c r="E402" s="35">
        <v>525</v>
      </c>
      <c r="G402" s="51"/>
      <c r="I402" s="27" t="s">
        <v>557</v>
      </c>
    </row>
    <row r="403" spans="1:9" ht="13.5" customHeight="1" thickBot="1">
      <c r="C403" s="4">
        <v>7</v>
      </c>
      <c r="E403" s="35">
        <v>1750</v>
      </c>
      <c r="G403" s="53"/>
      <c r="I403" s="25" t="s">
        <v>439</v>
      </c>
    </row>
    <row r="404" spans="1:9" ht="13.5" customHeight="1">
      <c r="I404" s="25" t="s">
        <v>440</v>
      </c>
    </row>
    <row r="405" spans="1:9" ht="13.5" customHeight="1" thickBot="1">
      <c r="C405" s="4" t="s">
        <v>15</v>
      </c>
      <c r="F405" s="29">
        <f>SUM(E394:E406)</f>
        <v>2475</v>
      </c>
      <c r="H405" s="28">
        <f>SUM(G394:G406)</f>
        <v>200</v>
      </c>
      <c r="I405" s="25" t="s">
        <v>441</v>
      </c>
    </row>
    <row r="406" spans="1:9" ht="13.5" customHeight="1"/>
    <row r="407" spans="1:9" ht="13.5" customHeight="1"/>
    <row r="408" spans="1:9" ht="13.5" customHeight="1" thickBot="1">
      <c r="A408" s="5" t="s">
        <v>146</v>
      </c>
      <c r="B408" s="5"/>
      <c r="C408" s="5"/>
      <c r="D408" s="5"/>
      <c r="E408" s="36"/>
      <c r="F408" s="32"/>
      <c r="G408" s="32"/>
      <c r="H408" s="32"/>
    </row>
    <row r="409" spans="1:9" ht="13.5" customHeight="1" thickTop="1">
      <c r="A409" s="6" t="s">
        <v>147</v>
      </c>
      <c r="B409" s="6"/>
      <c r="C409" s="6"/>
      <c r="D409" s="6"/>
      <c r="E409" s="37"/>
      <c r="F409" s="33"/>
      <c r="G409" s="33"/>
      <c r="H409" s="33"/>
    </row>
    <row r="410" spans="1:9" ht="13.5" customHeight="1">
      <c r="A410" s="54"/>
      <c r="B410" s="54"/>
      <c r="C410" s="54"/>
      <c r="D410" s="54"/>
      <c r="E410" s="54"/>
      <c r="F410" s="54"/>
    </row>
    <row r="411" spans="1:9" ht="13.5" customHeight="1"/>
    <row r="412" spans="1:9" ht="13.5" customHeight="1">
      <c r="B412" s="1" t="s">
        <v>2</v>
      </c>
    </row>
    <row r="413" spans="1:9" ht="13.5" customHeight="1">
      <c r="C413" s="4" t="s">
        <v>148</v>
      </c>
      <c r="E413" s="35">
        <v>10</v>
      </c>
      <c r="G413" s="51">
        <v>0</v>
      </c>
    </row>
    <row r="414" spans="1:9" ht="13.5" customHeight="1">
      <c r="C414" s="4" t="s">
        <v>149</v>
      </c>
      <c r="E414" s="35">
        <v>7</v>
      </c>
      <c r="G414" s="51"/>
    </row>
    <row r="415" spans="1:9" ht="13.5" customHeight="1">
      <c r="C415" s="4" t="s">
        <v>150</v>
      </c>
      <c r="E415" s="35">
        <v>8</v>
      </c>
      <c r="G415" s="51"/>
    </row>
    <row r="416" spans="1:9" ht="13.5" customHeight="1">
      <c r="C416" s="4" t="s">
        <v>151</v>
      </c>
      <c r="E416" s="35">
        <v>5</v>
      </c>
      <c r="G416" s="51"/>
      <c r="I416" s="25" t="s">
        <v>558</v>
      </c>
    </row>
    <row r="417" spans="2:9" ht="13.5" customHeight="1">
      <c r="C417" s="4" t="s">
        <v>152</v>
      </c>
      <c r="E417" s="35">
        <v>7</v>
      </c>
      <c r="G417" s="51"/>
    </row>
    <row r="418" spans="2:9" ht="13.5" customHeight="1">
      <c r="C418" s="4" t="s">
        <v>153</v>
      </c>
      <c r="E418" s="35">
        <v>7</v>
      </c>
      <c r="G418" s="51"/>
    </row>
    <row r="419" spans="2:9" ht="13.5" customHeight="1" thickBot="1">
      <c r="C419" s="4" t="s">
        <v>154</v>
      </c>
      <c r="E419" s="35">
        <v>6</v>
      </c>
      <c r="G419" s="53"/>
    </row>
    <row r="420" spans="2:9" ht="13.5" customHeight="1"/>
    <row r="421" spans="2:9" ht="13.5" customHeight="1">
      <c r="B421" s="1" t="s">
        <v>155</v>
      </c>
    </row>
    <row r="422" spans="2:9" ht="13.5" customHeight="1">
      <c r="B422" s="2" t="str">
        <f>"Target Date: April 3, 2010"</f>
        <v>Target Date: April 3, 2010</v>
      </c>
      <c r="C422" s="2"/>
    </row>
    <row r="423" spans="2:9" ht="13.5" customHeight="1">
      <c r="C423" s="4" t="s">
        <v>156</v>
      </c>
      <c r="E423" s="35">
        <v>565</v>
      </c>
      <c r="G423" s="51">
        <v>50</v>
      </c>
    </row>
    <row r="424" spans="2:9" ht="13.5" customHeight="1">
      <c r="C424" s="4" t="s">
        <v>157</v>
      </c>
      <c r="E424" s="35">
        <v>512.5</v>
      </c>
      <c r="G424" s="51"/>
    </row>
    <row r="425" spans="2:9" ht="13.5" customHeight="1">
      <c r="C425" s="4" t="s">
        <v>39</v>
      </c>
      <c r="E425" s="35">
        <v>750</v>
      </c>
      <c r="G425" s="51"/>
    </row>
    <row r="426" spans="2:9" ht="13.5" customHeight="1">
      <c r="C426" s="4" t="s">
        <v>52</v>
      </c>
      <c r="E426" s="35">
        <v>500</v>
      </c>
      <c r="G426" s="51"/>
    </row>
    <row r="427" spans="2:9" ht="13.5" customHeight="1" thickBot="1">
      <c r="C427" s="4" t="s">
        <v>80</v>
      </c>
      <c r="E427" s="35">
        <v>400</v>
      </c>
      <c r="G427" s="53"/>
      <c r="I427" s="25" t="s">
        <v>559</v>
      </c>
    </row>
    <row r="428" spans="2:9" ht="13.5" customHeight="1"/>
    <row r="429" spans="2:9" ht="13.5" customHeight="1">
      <c r="B429" s="1" t="s">
        <v>158</v>
      </c>
    </row>
    <row r="430" spans="2:9" ht="13.5" customHeight="1">
      <c r="B430" s="2" t="str">
        <f>"Target Date: April 2010"</f>
        <v>Target Date: April 2010</v>
      </c>
      <c r="C430" s="2"/>
    </row>
    <row r="431" spans="2:9" ht="13.5" customHeight="1">
      <c r="C431" s="4" t="s">
        <v>81</v>
      </c>
      <c r="E431" s="35">
        <v>1000</v>
      </c>
      <c r="G431" s="51">
        <v>0</v>
      </c>
    </row>
    <row r="432" spans="2:9" ht="13.5" customHeight="1">
      <c r="C432" s="4" t="s">
        <v>9</v>
      </c>
      <c r="E432" s="35">
        <v>65</v>
      </c>
      <c r="G432" s="51"/>
      <c r="I432" s="25" t="s">
        <v>560</v>
      </c>
    </row>
    <row r="433" spans="1:9" ht="13.5" customHeight="1" thickBot="1">
      <c r="C433" s="4" t="s">
        <v>10</v>
      </c>
      <c r="E433" s="35">
        <v>80</v>
      </c>
      <c r="G433" s="53"/>
      <c r="I433" s="25" t="s">
        <v>442</v>
      </c>
    </row>
    <row r="434" spans="1:9" ht="13.5" customHeight="1"/>
    <row r="435" spans="1:9" ht="13.5" customHeight="1" thickBot="1">
      <c r="C435" s="4" t="s">
        <v>15</v>
      </c>
      <c r="F435" s="29">
        <f>SUM(E410:E436)</f>
        <v>3922.5</v>
      </c>
      <c r="H435" s="28">
        <f>SUM(G410:G436)</f>
        <v>50</v>
      </c>
    </row>
    <row r="436" spans="1:9" ht="13.5" customHeight="1"/>
    <row r="437" spans="1:9" ht="13.5" customHeight="1"/>
    <row r="438" spans="1:9" ht="13.5" customHeight="1" thickBot="1">
      <c r="A438" s="5" t="s">
        <v>159</v>
      </c>
      <c r="B438" s="5"/>
      <c r="C438" s="5"/>
      <c r="D438" s="5"/>
      <c r="E438" s="36"/>
      <c r="F438" s="32"/>
      <c r="G438" s="32"/>
      <c r="H438" s="32"/>
    </row>
    <row r="439" spans="1:9" ht="13.5" customHeight="1" thickTop="1">
      <c r="A439" s="6" t="s">
        <v>160</v>
      </c>
      <c r="B439" s="6"/>
      <c r="C439" s="6"/>
      <c r="D439" s="6"/>
      <c r="E439" s="37"/>
      <c r="F439" s="33"/>
      <c r="G439" s="33"/>
      <c r="H439" s="33"/>
    </row>
    <row r="440" spans="1:9" ht="13.5" customHeight="1">
      <c r="A440" s="54"/>
      <c r="B440" s="54"/>
      <c r="C440" s="54"/>
      <c r="D440" s="54"/>
      <c r="E440" s="54"/>
      <c r="F440" s="54"/>
    </row>
    <row r="441" spans="1:9" ht="13.5" customHeight="1"/>
    <row r="442" spans="1:9" ht="13.5" customHeight="1">
      <c r="B442" s="1" t="s">
        <v>2</v>
      </c>
    </row>
    <row r="443" spans="1:9" ht="13.5" customHeight="1"/>
    <row r="444" spans="1:9" ht="13.5" customHeight="1">
      <c r="B444" s="1" t="s">
        <v>161</v>
      </c>
    </row>
    <row r="445" spans="1:9" ht="13.5" customHeight="1">
      <c r="B445" s="2" t="str">
        <f>"Target Date: 11-01-2009"</f>
        <v>Target Date: 11-01-2009</v>
      </c>
      <c r="C445" s="2"/>
    </row>
    <row r="446" spans="1:9" ht="13.5" customHeight="1">
      <c r="C446" s="4" t="s">
        <v>162</v>
      </c>
      <c r="E446" s="35">
        <v>200</v>
      </c>
      <c r="G446" s="51">
        <v>0</v>
      </c>
    </row>
    <row r="447" spans="1:9" ht="13.5" customHeight="1">
      <c r="C447" s="4" t="s">
        <v>163</v>
      </c>
      <c r="E447" s="35">
        <v>230</v>
      </c>
      <c r="G447" s="51"/>
    </row>
    <row r="448" spans="1:9" ht="13.5" customHeight="1">
      <c r="C448" s="4" t="s">
        <v>164</v>
      </c>
      <c r="E448" s="35">
        <v>410</v>
      </c>
      <c r="G448" s="51"/>
    </row>
    <row r="449" spans="1:9" ht="13.5" customHeight="1">
      <c r="C449" s="4" t="s">
        <v>165</v>
      </c>
      <c r="E449" s="35">
        <v>250</v>
      </c>
      <c r="G449" s="51"/>
    </row>
    <row r="450" spans="1:9" ht="13.5" customHeight="1">
      <c r="C450" s="4" t="s">
        <v>166</v>
      </c>
      <c r="E450" s="35">
        <v>440</v>
      </c>
      <c r="G450" s="51"/>
    </row>
    <row r="451" spans="1:9" ht="13.5" customHeight="1" thickBot="1">
      <c r="C451" s="4" t="s">
        <v>123</v>
      </c>
      <c r="E451" s="35">
        <v>50</v>
      </c>
      <c r="G451" s="53"/>
      <c r="I451" s="25" t="s">
        <v>561</v>
      </c>
    </row>
    <row r="452" spans="1:9" ht="13.5" customHeight="1"/>
    <row r="453" spans="1:9" ht="13.5" customHeight="1">
      <c r="B453" s="1" t="s">
        <v>167</v>
      </c>
    </row>
    <row r="454" spans="1:9" ht="13.5" customHeight="1">
      <c r="B454" s="2" t="str">
        <f>"Target Date: 11-01-2009"</f>
        <v>Target Date: 11-01-2009</v>
      </c>
      <c r="C454" s="2"/>
    </row>
    <row r="455" spans="1:9" ht="13.5" customHeight="1" thickBot="1">
      <c r="C455" s="4" t="s">
        <v>168</v>
      </c>
      <c r="E455" s="35">
        <v>978</v>
      </c>
      <c r="G455" s="28">
        <v>0</v>
      </c>
      <c r="I455" s="25" t="s">
        <v>562</v>
      </c>
    </row>
    <row r="456" spans="1:9" ht="13.5" customHeight="1"/>
    <row r="457" spans="1:9" ht="13.5" customHeight="1" thickBot="1">
      <c r="C457" s="4" t="s">
        <v>15</v>
      </c>
      <c r="F457" s="29">
        <f>SUM(E440:E458)</f>
        <v>2558</v>
      </c>
      <c r="H457" s="28">
        <f>SUM(G440:G458)</f>
        <v>0</v>
      </c>
    </row>
    <row r="458" spans="1:9" ht="13.5" customHeight="1"/>
    <row r="459" spans="1:9" ht="13.5" customHeight="1"/>
    <row r="460" spans="1:9" ht="13.5" customHeight="1" thickBot="1">
      <c r="A460" s="5" t="s">
        <v>169</v>
      </c>
      <c r="B460" s="5"/>
      <c r="C460" s="5"/>
      <c r="D460" s="5"/>
      <c r="E460" s="36"/>
      <c r="F460" s="32"/>
      <c r="G460" s="32"/>
      <c r="H460" s="32"/>
    </row>
    <row r="461" spans="1:9" ht="13.5" customHeight="1" thickTop="1">
      <c r="A461" s="6" t="s">
        <v>170</v>
      </c>
      <c r="B461" s="6"/>
      <c r="C461" s="6"/>
      <c r="D461" s="6"/>
      <c r="E461" s="37"/>
      <c r="F461" s="33"/>
      <c r="G461" s="33"/>
      <c r="H461" s="33"/>
    </row>
    <row r="462" spans="1:9" ht="13.5" customHeight="1">
      <c r="A462" s="54"/>
      <c r="B462" s="54"/>
      <c r="C462" s="54"/>
      <c r="D462" s="54"/>
      <c r="E462" s="54"/>
      <c r="F462" s="54"/>
    </row>
    <row r="463" spans="1:9" ht="13.5" customHeight="1"/>
    <row r="464" spans="1:9" ht="13.5" customHeight="1">
      <c r="B464" s="1" t="s">
        <v>2</v>
      </c>
    </row>
    <row r="465" spans="2:9" ht="13.5" customHeight="1"/>
    <row r="466" spans="2:9" ht="13.5" customHeight="1">
      <c r="B466" s="1" t="s">
        <v>171</v>
      </c>
    </row>
    <row r="467" spans="2:9" ht="13.5" customHeight="1">
      <c r="B467" s="2" t="str">
        <f>"Target Date: Feburary, 2010"</f>
        <v>Target Date: Feburary, 2010</v>
      </c>
      <c r="C467" s="2"/>
    </row>
    <row r="468" spans="2:9" ht="13.5" customHeight="1" thickBot="1">
      <c r="C468" s="4" t="s">
        <v>39</v>
      </c>
      <c r="E468" s="35">
        <v>350</v>
      </c>
      <c r="G468" s="28">
        <v>0</v>
      </c>
      <c r="I468" s="25" t="s">
        <v>563</v>
      </c>
    </row>
    <row r="469" spans="2:9" ht="13.5" customHeight="1" thickBot="1">
      <c r="C469" s="4" t="s">
        <v>172</v>
      </c>
      <c r="E469" s="35">
        <v>250</v>
      </c>
      <c r="G469" s="28">
        <v>0</v>
      </c>
      <c r="I469" s="25" t="s">
        <v>564</v>
      </c>
    </row>
    <row r="470" spans="2:9" ht="13.5" customHeight="1"/>
    <row r="471" spans="2:9" ht="13.5" customHeight="1">
      <c r="B471" s="1" t="s">
        <v>173</v>
      </c>
    </row>
    <row r="472" spans="2:9" ht="13.5" customHeight="1">
      <c r="B472" s="2" t="str">
        <f>"Target Date: March 2010"</f>
        <v>Target Date: March 2010</v>
      </c>
      <c r="C472" s="2"/>
    </row>
    <row r="473" spans="2:9" ht="13.5" customHeight="1" thickBot="1">
      <c r="C473" s="4" t="s">
        <v>8</v>
      </c>
      <c r="E473" s="35">
        <v>400</v>
      </c>
      <c r="G473" s="28"/>
    </row>
    <row r="474" spans="2:9" ht="13.5" customHeight="1" thickBot="1">
      <c r="C474" s="4" t="s">
        <v>9</v>
      </c>
      <c r="E474" s="35">
        <v>300</v>
      </c>
      <c r="G474" s="28">
        <v>150</v>
      </c>
      <c r="I474" s="25" t="s">
        <v>565</v>
      </c>
    </row>
    <row r="475" spans="2:9" ht="13.5" customHeight="1">
      <c r="I475" s="25" t="s">
        <v>443</v>
      </c>
    </row>
    <row r="476" spans="2:9" ht="13.5" customHeight="1">
      <c r="B476" s="1" t="s">
        <v>174</v>
      </c>
    </row>
    <row r="477" spans="2:9" ht="13.5" customHeight="1">
      <c r="B477" s="2" t="str">
        <f>"Target Date: 2009-2010"</f>
        <v>Target Date: 2009-2010</v>
      </c>
      <c r="C477" s="2"/>
    </row>
    <row r="478" spans="2:9" ht="13.5" customHeight="1">
      <c r="I478" s="25" t="s">
        <v>566</v>
      </c>
    </row>
    <row r="479" spans="2:9" ht="13.5" customHeight="1">
      <c r="B479" s="1" t="s">
        <v>175</v>
      </c>
    </row>
    <row r="480" spans="2:9" ht="13.5" customHeight="1">
      <c r="B480" s="2" t="str">
        <f>"Target Date: November 13, 2009"</f>
        <v>Target Date: November 13, 2009</v>
      </c>
      <c r="C480" s="2"/>
    </row>
    <row r="481" spans="1:9" ht="13.5" customHeight="1" thickBot="1">
      <c r="C481" s="4" t="s">
        <v>176</v>
      </c>
      <c r="E481" s="35">
        <v>375</v>
      </c>
      <c r="G481" s="28">
        <v>0</v>
      </c>
      <c r="I481" s="25" t="s">
        <v>567</v>
      </c>
    </row>
    <row r="482" spans="1:9" ht="13.5" customHeight="1"/>
    <row r="483" spans="1:9" ht="13.5" customHeight="1" thickBot="1">
      <c r="C483" s="4" t="s">
        <v>15</v>
      </c>
      <c r="F483" s="29">
        <f>SUM(E462:E484)</f>
        <v>1675</v>
      </c>
      <c r="H483" s="28">
        <f>SUM(G462:G484)</f>
        <v>150</v>
      </c>
    </row>
    <row r="484" spans="1:9" ht="13.5" customHeight="1"/>
    <row r="485" spans="1:9" ht="13.5" customHeight="1"/>
    <row r="486" spans="1:9" ht="13.5" customHeight="1" thickBot="1">
      <c r="A486" s="5" t="s">
        <v>177</v>
      </c>
      <c r="B486" s="5"/>
      <c r="C486" s="5"/>
      <c r="D486" s="5"/>
      <c r="E486" s="36"/>
      <c r="F486" s="32"/>
      <c r="G486" s="32"/>
      <c r="H486" s="32"/>
    </row>
    <row r="487" spans="1:9" ht="13.5" customHeight="1" thickTop="1">
      <c r="A487" s="6" t="s">
        <v>178</v>
      </c>
      <c r="B487" s="6"/>
      <c r="C487" s="6"/>
      <c r="D487" s="6"/>
      <c r="E487" s="37"/>
      <c r="F487" s="33"/>
      <c r="G487" s="33"/>
      <c r="H487" s="33"/>
    </row>
    <row r="488" spans="1:9" ht="13.5" customHeight="1">
      <c r="A488" s="54"/>
      <c r="B488" s="54"/>
      <c r="C488" s="54"/>
      <c r="D488" s="54"/>
      <c r="E488" s="54"/>
      <c r="F488" s="54"/>
    </row>
    <row r="489" spans="1:9" ht="13.5" customHeight="1"/>
    <row r="490" spans="1:9" ht="13.5" customHeight="1">
      <c r="B490" s="1" t="s">
        <v>2</v>
      </c>
    </row>
    <row r="491" spans="1:9" ht="13.5" customHeight="1"/>
    <row r="492" spans="1:9" ht="13.5" customHeight="1">
      <c r="B492" s="1" t="s">
        <v>179</v>
      </c>
    </row>
    <row r="493" spans="1:9" ht="13.5" customHeight="1">
      <c r="B493" s="2" t="str">
        <f>"Target Date: 11/12/09"</f>
        <v>Target Date: 11/12/09</v>
      </c>
      <c r="C493" s="2"/>
    </row>
    <row r="494" spans="1:9" ht="13.5" customHeight="1" thickBot="1">
      <c r="C494" s="4" t="s">
        <v>180</v>
      </c>
      <c r="E494" s="35">
        <v>80</v>
      </c>
      <c r="G494" s="28">
        <v>0</v>
      </c>
      <c r="I494" s="25" t="s">
        <v>568</v>
      </c>
    </row>
    <row r="495" spans="1:9" ht="13.5" customHeight="1"/>
    <row r="496" spans="1:9" ht="13.5" customHeight="1">
      <c r="B496" s="1" t="s">
        <v>181</v>
      </c>
    </row>
    <row r="497" spans="1:9" ht="13.5" customHeight="1">
      <c r="B497" s="2" t="str">
        <f>"Target Date: January 28, 2010"</f>
        <v>Target Date: January 28, 2010</v>
      </c>
      <c r="C497" s="2"/>
    </row>
    <row r="498" spans="1:9" ht="13.5" customHeight="1" thickBot="1">
      <c r="C498" s="4" t="s">
        <v>72</v>
      </c>
      <c r="E498" s="35">
        <v>80</v>
      </c>
      <c r="G498" s="28">
        <v>0</v>
      </c>
      <c r="I498" s="25" t="s">
        <v>568</v>
      </c>
    </row>
    <row r="499" spans="1:9" ht="13.5" customHeight="1"/>
    <row r="500" spans="1:9" ht="13.5" customHeight="1">
      <c r="B500" s="1" t="s">
        <v>182</v>
      </c>
    </row>
    <row r="501" spans="1:9" ht="13.5" customHeight="1">
      <c r="B501" s="2" t="str">
        <f>"Target Date: April 17, 2010 - Aprl 18, 2010"</f>
        <v>Target Date: April 17, 2010 - Aprl 18, 2010</v>
      </c>
      <c r="C501" s="2"/>
    </row>
    <row r="502" spans="1:9" ht="13.5" customHeight="1" thickBot="1">
      <c r="C502" s="4" t="s">
        <v>183</v>
      </c>
      <c r="E502" s="35">
        <v>400</v>
      </c>
      <c r="G502" s="28">
        <v>0</v>
      </c>
      <c r="I502" s="25" t="s">
        <v>569</v>
      </c>
    </row>
    <row r="503" spans="1:9" ht="13.5" customHeight="1"/>
    <row r="504" spans="1:9" ht="13.5" customHeight="1" thickBot="1">
      <c r="C504" s="4" t="s">
        <v>15</v>
      </c>
      <c r="F504" s="29">
        <f>SUM(E488:E505)</f>
        <v>560</v>
      </c>
      <c r="H504" s="28">
        <f>SUM(G488:G505)</f>
        <v>0</v>
      </c>
    </row>
    <row r="505" spans="1:9" ht="13.5" customHeight="1"/>
    <row r="506" spans="1:9" ht="13.5" customHeight="1"/>
    <row r="507" spans="1:9" ht="13.5" customHeight="1" thickBot="1">
      <c r="A507" s="5" t="s">
        <v>184</v>
      </c>
      <c r="B507" s="5"/>
      <c r="C507" s="5"/>
      <c r="D507" s="5"/>
      <c r="E507" s="36"/>
      <c r="F507" s="32"/>
      <c r="G507" s="32"/>
      <c r="H507" s="32"/>
    </row>
    <row r="508" spans="1:9" ht="13.5" customHeight="1" thickTop="1">
      <c r="A508" s="6" t="s">
        <v>185</v>
      </c>
      <c r="B508" s="6"/>
      <c r="C508" s="6"/>
      <c r="D508" s="6"/>
      <c r="E508" s="37"/>
      <c r="F508" s="33"/>
      <c r="G508" s="33"/>
      <c r="H508" s="33"/>
    </row>
    <row r="509" spans="1:9" ht="13.5" customHeight="1">
      <c r="A509" s="54"/>
      <c r="B509" s="54"/>
      <c r="C509" s="54"/>
      <c r="D509" s="54"/>
      <c r="E509" s="54"/>
      <c r="F509" s="54"/>
    </row>
    <row r="510" spans="1:9" ht="13.5" customHeight="1"/>
    <row r="511" spans="1:9" ht="13.5" customHeight="1">
      <c r="B511" s="1" t="s">
        <v>2</v>
      </c>
    </row>
    <row r="512" spans="1:9" ht="13.5" customHeight="1"/>
    <row r="513" spans="1:9" ht="13.5" customHeight="1">
      <c r="B513" s="1" t="s">
        <v>186</v>
      </c>
    </row>
    <row r="514" spans="1:9" ht="13.5" customHeight="1">
      <c r="B514" s="2" t="str">
        <f>"Target Date: Early February"</f>
        <v>Target Date: Early February</v>
      </c>
      <c r="C514" s="2"/>
    </row>
    <row r="515" spans="1:9" ht="13.5" customHeight="1" thickBot="1">
      <c r="C515" s="4" t="s">
        <v>187</v>
      </c>
      <c r="E515" s="35">
        <v>150</v>
      </c>
      <c r="G515" s="28">
        <v>0</v>
      </c>
      <c r="I515" s="25" t="s">
        <v>570</v>
      </c>
    </row>
    <row r="516" spans="1:9" ht="13.5" customHeight="1"/>
    <row r="517" spans="1:9" ht="13.5" customHeight="1">
      <c r="B517" s="1" t="s">
        <v>188</v>
      </c>
    </row>
    <row r="518" spans="1:9" ht="13.5" customHeight="1">
      <c r="B518" s="2" t="str">
        <f>"Target Date: 12/28/2009 - 01/01/2010"</f>
        <v>Target Date: 12/28/2009 - 01/01/2010</v>
      </c>
      <c r="C518" s="2"/>
    </row>
    <row r="519" spans="1:9" ht="13.5" customHeight="1">
      <c r="C519" s="4" t="s">
        <v>10</v>
      </c>
      <c r="E519" s="35">
        <v>1500</v>
      </c>
      <c r="G519" s="51">
        <v>0</v>
      </c>
    </row>
    <row r="520" spans="1:9" ht="13.5" customHeight="1" thickBot="1">
      <c r="C520" s="4" t="s">
        <v>189</v>
      </c>
      <c r="E520" s="35">
        <v>875</v>
      </c>
      <c r="G520" s="53"/>
      <c r="I520" s="25" t="s">
        <v>444</v>
      </c>
    </row>
    <row r="521" spans="1:9" ht="13.5" customHeight="1">
      <c r="I521" s="25" t="s">
        <v>571</v>
      </c>
    </row>
    <row r="522" spans="1:9" ht="13.5" customHeight="1" thickBot="1">
      <c r="C522" s="4" t="s">
        <v>15</v>
      </c>
      <c r="F522" s="29">
        <f>SUM(E509:E523)</f>
        <v>2525</v>
      </c>
      <c r="H522" s="28">
        <f>SUM(G509:G523)</f>
        <v>0</v>
      </c>
    </row>
    <row r="523" spans="1:9" ht="13.5" customHeight="1"/>
    <row r="524" spans="1:9" ht="13.5" customHeight="1"/>
    <row r="525" spans="1:9" ht="13.5" customHeight="1" thickBot="1">
      <c r="A525" s="5" t="s">
        <v>190</v>
      </c>
      <c r="B525" s="5"/>
      <c r="C525" s="5"/>
      <c r="D525" s="5"/>
      <c r="E525" s="36"/>
      <c r="F525" s="32"/>
      <c r="G525" s="32"/>
      <c r="H525" s="32"/>
    </row>
    <row r="526" spans="1:9" ht="13.5" customHeight="1" thickTop="1">
      <c r="A526" s="6" t="s">
        <v>76</v>
      </c>
      <c r="B526" s="6"/>
      <c r="C526" s="6"/>
      <c r="D526" s="6"/>
      <c r="E526" s="37"/>
      <c r="F526" s="33"/>
      <c r="G526" s="33"/>
      <c r="H526" s="33"/>
    </row>
    <row r="527" spans="1:9" ht="13.5" customHeight="1">
      <c r="A527" s="54"/>
      <c r="B527" s="54"/>
      <c r="C527" s="54"/>
      <c r="D527" s="54"/>
      <c r="E527" s="54"/>
      <c r="F527" s="54"/>
    </row>
    <row r="528" spans="1:9" ht="13.5" customHeight="1"/>
    <row r="529" spans="2:9" ht="13.5" customHeight="1">
      <c r="B529" s="1" t="s">
        <v>2</v>
      </c>
    </row>
    <row r="530" spans="2:9" ht="13.5" customHeight="1">
      <c r="C530" s="4" t="s">
        <v>191</v>
      </c>
      <c r="E530" s="35">
        <v>120</v>
      </c>
      <c r="G530" s="51">
        <v>0</v>
      </c>
    </row>
    <row r="531" spans="2:9" ht="13.5" customHeight="1" thickBot="1">
      <c r="C531" s="4" t="s">
        <v>122</v>
      </c>
      <c r="E531" s="35">
        <v>20</v>
      </c>
      <c r="G531" s="53"/>
      <c r="I531" s="25" t="s">
        <v>572</v>
      </c>
    </row>
    <row r="532" spans="2:9" ht="13.5" customHeight="1"/>
    <row r="533" spans="2:9" ht="13.5" customHeight="1">
      <c r="B533" s="1" t="s">
        <v>192</v>
      </c>
    </row>
    <row r="534" spans="2:9" ht="13.5" customHeight="1">
      <c r="B534" s="2" t="str">
        <f>"Target Date: 2/19/10"</f>
        <v>Target Date: 2/19/10</v>
      </c>
      <c r="C534" s="2"/>
    </row>
    <row r="535" spans="2:9" ht="13.5" customHeight="1" thickBot="1">
      <c r="C535" s="4" t="s">
        <v>193</v>
      </c>
      <c r="E535" s="35">
        <v>300</v>
      </c>
      <c r="G535" s="28">
        <v>0</v>
      </c>
      <c r="I535" s="25" t="s">
        <v>573</v>
      </c>
    </row>
    <row r="536" spans="2:9" ht="13.5" customHeight="1" thickBot="1">
      <c r="C536" s="4" t="s">
        <v>52</v>
      </c>
      <c r="E536" s="35">
        <v>150</v>
      </c>
      <c r="G536" s="28">
        <v>0</v>
      </c>
      <c r="I536" s="25" t="s">
        <v>574</v>
      </c>
    </row>
    <row r="537" spans="2:9" ht="13.5" customHeight="1">
      <c r="C537" s="4" t="s">
        <v>156</v>
      </c>
      <c r="E537" s="35">
        <v>310</v>
      </c>
      <c r="G537" s="55">
        <v>200</v>
      </c>
    </row>
    <row r="538" spans="2:9" ht="13.5" customHeight="1" thickBot="1">
      <c r="C538" s="4" t="s">
        <v>194</v>
      </c>
      <c r="E538" s="35">
        <v>100</v>
      </c>
      <c r="G538" s="53"/>
      <c r="I538" s="25" t="s">
        <v>575</v>
      </c>
    </row>
    <row r="539" spans="2:9" ht="13.5" customHeight="1">
      <c r="I539" s="25" t="s">
        <v>445</v>
      </c>
    </row>
    <row r="540" spans="2:9" ht="13.5" customHeight="1">
      <c r="B540" s="1" t="s">
        <v>195</v>
      </c>
    </row>
    <row r="541" spans="2:9" ht="13.5" customHeight="1">
      <c r="B541" s="2" t="str">
        <f>"Target Date: 12/5/09"</f>
        <v>Target Date: 12/5/09</v>
      </c>
      <c r="C541" s="2"/>
    </row>
    <row r="542" spans="2:9" ht="13.5" customHeight="1">
      <c r="C542" s="4" t="s">
        <v>196</v>
      </c>
      <c r="E542" s="35">
        <v>30</v>
      </c>
      <c r="G542" s="51">
        <v>0</v>
      </c>
    </row>
    <row r="543" spans="2:9" ht="13.5" customHeight="1">
      <c r="C543" s="4" t="s">
        <v>197</v>
      </c>
      <c r="E543" s="35">
        <v>200</v>
      </c>
      <c r="G543" s="51"/>
    </row>
    <row r="544" spans="2:9" ht="13.5" customHeight="1" thickBot="1">
      <c r="C544" s="4" t="s">
        <v>198</v>
      </c>
      <c r="E544" s="35">
        <v>100</v>
      </c>
      <c r="G544" s="53"/>
      <c r="I544" s="25" t="s">
        <v>576</v>
      </c>
    </row>
    <row r="545" spans="1:9" ht="13.5" customHeight="1">
      <c r="I545" s="25" t="s">
        <v>446</v>
      </c>
    </row>
    <row r="546" spans="1:9" ht="13.5" customHeight="1" thickBot="1">
      <c r="C546" s="4" t="s">
        <v>15</v>
      </c>
      <c r="F546" s="29">
        <f>SUM(E527:E547)</f>
        <v>1330</v>
      </c>
      <c r="H546" s="28">
        <f>SUM(G527:G547)</f>
        <v>200</v>
      </c>
    </row>
    <row r="547" spans="1:9" ht="13.5" customHeight="1"/>
    <row r="548" spans="1:9" ht="13.5" customHeight="1"/>
    <row r="549" spans="1:9" ht="13.5" customHeight="1" thickBot="1">
      <c r="A549" s="5" t="s">
        <v>199</v>
      </c>
      <c r="B549" s="5"/>
      <c r="C549" s="5"/>
      <c r="D549" s="5"/>
      <c r="E549" s="36"/>
      <c r="F549" s="32"/>
      <c r="G549" s="32"/>
      <c r="H549" s="32"/>
    </row>
    <row r="550" spans="1:9" ht="13.5" customHeight="1" thickTop="1">
      <c r="A550" s="6" t="s">
        <v>58</v>
      </c>
      <c r="B550" s="6"/>
      <c r="C550" s="6"/>
      <c r="D550" s="6"/>
      <c r="E550" s="37"/>
      <c r="F550" s="33"/>
      <c r="G550" s="33"/>
      <c r="H550" s="33"/>
    </row>
    <row r="551" spans="1:9" ht="13.5" customHeight="1">
      <c r="A551" s="54"/>
      <c r="B551" s="54"/>
      <c r="C551" s="54"/>
      <c r="D551" s="54"/>
      <c r="E551" s="54"/>
      <c r="F551" s="54"/>
    </row>
    <row r="552" spans="1:9" ht="13.5" customHeight="1"/>
    <row r="553" spans="1:9" ht="13.5" customHeight="1">
      <c r="B553" s="1" t="s">
        <v>2</v>
      </c>
    </row>
    <row r="554" spans="1:9" ht="13.5" customHeight="1"/>
    <row r="555" spans="1:9" ht="13.5" customHeight="1">
      <c r="B555" s="1" t="s">
        <v>200</v>
      </c>
    </row>
    <row r="556" spans="1:9" ht="13.5" customHeight="1">
      <c r="B556" s="2" t="str">
        <f>"Target Date: April 9-10, 2010"</f>
        <v>Target Date: April 9-10, 2010</v>
      </c>
      <c r="C556" s="2"/>
    </row>
    <row r="557" spans="1:9" ht="13.5" customHeight="1" thickBot="1">
      <c r="C557" s="4" t="s">
        <v>201</v>
      </c>
      <c r="E557" s="35">
        <v>700</v>
      </c>
      <c r="G557" s="28">
        <v>0</v>
      </c>
      <c r="I557" s="25" t="s">
        <v>577</v>
      </c>
    </row>
    <row r="558" spans="1:9" ht="13.5" customHeight="1"/>
    <row r="559" spans="1:9" ht="13.5" customHeight="1" thickBot="1">
      <c r="C559" s="4" t="s">
        <v>15</v>
      </c>
      <c r="F559" s="29">
        <f>SUM(E551:E560)</f>
        <v>700</v>
      </c>
      <c r="H559" s="28">
        <f>SUM(G551:G560)</f>
        <v>0</v>
      </c>
    </row>
    <row r="560" spans="1:9" ht="13.5" customHeight="1"/>
    <row r="561" spans="1:9" ht="13.5" customHeight="1"/>
    <row r="562" spans="1:9" ht="13.5" customHeight="1" thickBot="1">
      <c r="A562" s="5" t="s">
        <v>202</v>
      </c>
      <c r="B562" s="5"/>
      <c r="C562" s="5"/>
      <c r="D562" s="5"/>
      <c r="E562" s="36"/>
      <c r="F562" s="32"/>
      <c r="G562" s="32"/>
      <c r="H562" s="32"/>
    </row>
    <row r="563" spans="1:9" ht="13.5" customHeight="1" thickTop="1">
      <c r="A563" s="6" t="s">
        <v>203</v>
      </c>
      <c r="B563" s="6"/>
      <c r="C563" s="6"/>
      <c r="D563" s="6"/>
      <c r="E563" s="37"/>
      <c r="F563" s="33"/>
      <c r="G563" s="33"/>
      <c r="H563" s="33"/>
    </row>
    <row r="564" spans="1:9" ht="13.5" customHeight="1">
      <c r="A564" s="54"/>
      <c r="B564" s="54"/>
      <c r="C564" s="54"/>
      <c r="D564" s="54"/>
      <c r="E564" s="54"/>
      <c r="F564" s="54"/>
    </row>
    <row r="565" spans="1:9" ht="13.5" customHeight="1"/>
    <row r="566" spans="1:9" ht="13.5" customHeight="1">
      <c r="B566" s="1" t="s">
        <v>2</v>
      </c>
    </row>
    <row r="567" spans="1:9" ht="13.5" customHeight="1">
      <c r="C567" s="4" t="s">
        <v>39</v>
      </c>
      <c r="E567" s="35">
        <v>550</v>
      </c>
      <c r="G567" s="51">
        <v>0</v>
      </c>
    </row>
    <row r="568" spans="1:9" ht="13.5" customHeight="1">
      <c r="C568" s="4" t="s">
        <v>204</v>
      </c>
      <c r="E568" s="35">
        <v>150</v>
      </c>
      <c r="G568" s="51"/>
    </row>
    <row r="569" spans="1:9" ht="13.5" customHeight="1">
      <c r="C569" s="4" t="s">
        <v>205</v>
      </c>
      <c r="E569" s="35">
        <v>950</v>
      </c>
      <c r="G569" s="51"/>
    </row>
    <row r="570" spans="1:9" ht="13.5" customHeight="1" thickBot="1">
      <c r="C570" s="4" t="s">
        <v>206</v>
      </c>
      <c r="E570" s="35">
        <v>94.9</v>
      </c>
      <c r="G570" s="53"/>
    </row>
    <row r="571" spans="1:9" ht="13.5" customHeight="1"/>
    <row r="572" spans="1:9" ht="13.5" customHeight="1" thickBot="1">
      <c r="C572" s="4" t="s">
        <v>15</v>
      </c>
      <c r="F572" s="29">
        <f>SUM(E564:E573)</f>
        <v>1744.9</v>
      </c>
      <c r="H572" s="28">
        <f>SUM(G564:G573)</f>
        <v>0</v>
      </c>
      <c r="I572" s="25" t="s">
        <v>447</v>
      </c>
    </row>
    <row r="573" spans="1:9" ht="13.5" customHeight="1">
      <c r="I573" s="25" t="s">
        <v>448</v>
      </c>
    </row>
    <row r="574" spans="1:9" ht="13.5" customHeight="1"/>
    <row r="575" spans="1:9" ht="13.5" customHeight="1" thickBot="1">
      <c r="A575" s="5" t="s">
        <v>207</v>
      </c>
      <c r="B575" s="5"/>
      <c r="C575" s="5"/>
      <c r="D575" s="5"/>
      <c r="E575" s="36"/>
      <c r="F575" s="32"/>
      <c r="G575" s="32"/>
      <c r="H575" s="32"/>
    </row>
    <row r="576" spans="1:9" ht="13.5" customHeight="1" thickTop="1">
      <c r="A576" s="6" t="s">
        <v>1</v>
      </c>
      <c r="B576" s="6"/>
      <c r="C576" s="6"/>
      <c r="D576" s="6"/>
      <c r="E576" s="37"/>
      <c r="F576" s="33"/>
      <c r="G576" s="33"/>
      <c r="H576" s="33"/>
    </row>
    <row r="577" spans="1:9" ht="13.5" customHeight="1">
      <c r="A577" s="54"/>
      <c r="B577" s="54"/>
      <c r="C577" s="54"/>
      <c r="D577" s="54"/>
      <c r="E577" s="54"/>
      <c r="F577" s="54"/>
    </row>
    <row r="578" spans="1:9" ht="13.5" customHeight="1"/>
    <row r="579" spans="1:9" ht="13.5" customHeight="1">
      <c r="B579" s="1" t="s">
        <v>2</v>
      </c>
    </row>
    <row r="580" spans="1:9" ht="13.5" customHeight="1"/>
    <row r="581" spans="1:9" ht="13.5" customHeight="1">
      <c r="B581" s="1" t="s">
        <v>208</v>
      </c>
    </row>
    <row r="582" spans="1:9" ht="13.5" customHeight="1">
      <c r="B582" s="2" t="str">
        <f>"Target Date: November 1st, Sunday"</f>
        <v>Target Date: November 1st, Sunday</v>
      </c>
      <c r="C582" s="2"/>
    </row>
    <row r="583" spans="1:9" ht="13.5" customHeight="1" thickBot="1">
      <c r="C583" s="4" t="s">
        <v>209</v>
      </c>
      <c r="E583" s="35">
        <v>30</v>
      </c>
      <c r="G583" s="28">
        <v>0</v>
      </c>
    </row>
    <row r="584" spans="1:9" ht="13.5" customHeight="1" thickBot="1">
      <c r="C584" s="4" t="s">
        <v>210</v>
      </c>
      <c r="E584" s="35">
        <v>30</v>
      </c>
      <c r="G584" s="28">
        <v>0</v>
      </c>
    </row>
    <row r="585" spans="1:9" ht="13.5" customHeight="1" thickBot="1">
      <c r="C585" s="4" t="s">
        <v>211</v>
      </c>
      <c r="E585" s="35">
        <v>80</v>
      </c>
      <c r="G585" s="28">
        <v>0</v>
      </c>
    </row>
    <row r="586" spans="1:9" ht="13.5" customHeight="1" thickBot="1">
      <c r="C586" s="4" t="s">
        <v>44</v>
      </c>
      <c r="E586" s="35">
        <v>30</v>
      </c>
      <c r="G586" s="28">
        <v>30</v>
      </c>
      <c r="I586" s="25" t="s">
        <v>578</v>
      </c>
    </row>
    <row r="587" spans="1:9" ht="13.5" customHeight="1" thickBot="1">
      <c r="C587" s="4" t="s">
        <v>212</v>
      </c>
      <c r="E587" s="35">
        <v>30</v>
      </c>
      <c r="G587" s="28">
        <v>0</v>
      </c>
      <c r="I587" s="25" t="s">
        <v>579</v>
      </c>
    </row>
    <row r="588" spans="1:9" ht="13.5" customHeight="1"/>
    <row r="589" spans="1:9" ht="13.5" customHeight="1" thickBot="1">
      <c r="C589" s="4" t="s">
        <v>15</v>
      </c>
      <c r="F589" s="29">
        <f>SUM(E577:E590)</f>
        <v>200</v>
      </c>
      <c r="H589" s="28">
        <f>SUM(G577:G590)</f>
        <v>30</v>
      </c>
    </row>
    <row r="590" spans="1:9" ht="13.5" customHeight="1"/>
    <row r="591" spans="1:9" ht="13.5" customHeight="1"/>
    <row r="592" spans="1:9" ht="13.5" customHeight="1" thickBot="1">
      <c r="A592" s="5" t="s">
        <v>213</v>
      </c>
      <c r="B592" s="5"/>
      <c r="C592" s="5"/>
      <c r="D592" s="5"/>
      <c r="E592" s="36"/>
      <c r="F592" s="32"/>
      <c r="G592" s="32"/>
      <c r="H592" s="32"/>
    </row>
    <row r="593" spans="1:9" ht="13.5" customHeight="1" thickTop="1">
      <c r="A593" s="6" t="s">
        <v>56</v>
      </c>
      <c r="B593" s="6"/>
      <c r="C593" s="6"/>
      <c r="D593" s="6"/>
      <c r="E593" s="37"/>
      <c r="F593" s="33"/>
      <c r="G593" s="33"/>
      <c r="H593" s="33"/>
    </row>
    <row r="594" spans="1:9" ht="13.5" customHeight="1">
      <c r="A594" s="54"/>
      <c r="B594" s="54"/>
      <c r="C594" s="54"/>
      <c r="D594" s="54"/>
      <c r="E594" s="54"/>
      <c r="F594" s="54"/>
    </row>
    <row r="595" spans="1:9" ht="13.5" customHeight="1"/>
    <row r="596" spans="1:9" ht="13.5" customHeight="1">
      <c r="B596" s="1" t="s">
        <v>2</v>
      </c>
    </row>
    <row r="597" spans="1:9" ht="13.5" customHeight="1">
      <c r="I597" s="25" t="s">
        <v>449</v>
      </c>
    </row>
    <row r="598" spans="1:9" ht="13.5" customHeight="1">
      <c r="B598" s="1" t="s">
        <v>214</v>
      </c>
      <c r="I598" s="25" t="s">
        <v>450</v>
      </c>
    </row>
    <row r="599" spans="1:9" ht="13.5" customHeight="1">
      <c r="B599" s="2" t="str">
        <f>"Target Date: 11/13/2009"</f>
        <v>Target Date: 11/13/2009</v>
      </c>
      <c r="C599" s="2"/>
    </row>
    <row r="600" spans="1:9" ht="13.5" customHeight="1">
      <c r="C600" s="4" t="s">
        <v>215</v>
      </c>
      <c r="E600" s="35">
        <v>75</v>
      </c>
      <c r="G600" s="51">
        <v>25</v>
      </c>
    </row>
    <row r="601" spans="1:9" ht="13.5" customHeight="1">
      <c r="C601" s="4" t="s">
        <v>59</v>
      </c>
      <c r="E601" s="35">
        <v>5</v>
      </c>
      <c r="G601" s="51"/>
    </row>
    <row r="602" spans="1:9" ht="13.5" customHeight="1" thickBot="1">
      <c r="C602" s="4" t="s">
        <v>216</v>
      </c>
      <c r="E602" s="35">
        <v>10</v>
      </c>
      <c r="G602" s="53"/>
      <c r="I602" s="25" t="s">
        <v>580</v>
      </c>
    </row>
    <row r="603" spans="1:9" ht="13.5" customHeight="1" thickBot="1">
      <c r="C603" s="4" t="s">
        <v>217</v>
      </c>
      <c r="E603" s="35">
        <v>200</v>
      </c>
      <c r="G603" s="28">
        <v>0</v>
      </c>
      <c r="I603" s="25" t="s">
        <v>581</v>
      </c>
    </row>
    <row r="604" spans="1:9" ht="13.5" customHeight="1" thickBot="1">
      <c r="C604" s="4" t="s">
        <v>218</v>
      </c>
      <c r="E604" s="35">
        <v>310</v>
      </c>
      <c r="G604" s="28">
        <v>0</v>
      </c>
    </row>
    <row r="605" spans="1:9" ht="13.5" customHeight="1" thickBot="1">
      <c r="C605" s="4" t="s">
        <v>219</v>
      </c>
      <c r="E605" s="35">
        <v>50</v>
      </c>
      <c r="G605" s="28">
        <v>0</v>
      </c>
    </row>
    <row r="606" spans="1:9" ht="13.5" customHeight="1"/>
    <row r="607" spans="1:9" ht="13.5" customHeight="1" thickBot="1">
      <c r="C607" s="4" t="s">
        <v>15</v>
      </c>
      <c r="F607" s="29">
        <f>SUM(E594:E608)</f>
        <v>650</v>
      </c>
      <c r="H607" s="28">
        <f>SUM(G594:G608)</f>
        <v>25</v>
      </c>
    </row>
    <row r="608" spans="1:9" ht="13.5" customHeight="1"/>
    <row r="609" spans="1:9" ht="13.5" customHeight="1"/>
    <row r="610" spans="1:9" ht="13.5" customHeight="1" thickBot="1">
      <c r="A610" s="5" t="s">
        <v>220</v>
      </c>
      <c r="B610" s="5"/>
      <c r="C610" s="5"/>
      <c r="D610" s="5"/>
      <c r="E610" s="36"/>
      <c r="F610" s="32"/>
      <c r="G610" s="32"/>
      <c r="H610" s="32"/>
    </row>
    <row r="611" spans="1:9" ht="13.5" customHeight="1" thickTop="1">
      <c r="A611" s="6" t="s">
        <v>221</v>
      </c>
      <c r="B611" s="6"/>
      <c r="C611" s="6"/>
      <c r="D611" s="6"/>
      <c r="E611" s="37"/>
      <c r="F611" s="33"/>
      <c r="G611" s="33"/>
      <c r="H611" s="33"/>
    </row>
    <row r="612" spans="1:9" ht="13.5" customHeight="1">
      <c r="A612" s="54"/>
      <c r="B612" s="54"/>
      <c r="C612" s="54"/>
      <c r="D612" s="54"/>
      <c r="E612" s="54"/>
      <c r="F612" s="54"/>
    </row>
    <row r="613" spans="1:9" ht="13.5" customHeight="1"/>
    <row r="614" spans="1:9" ht="13.5" customHeight="1">
      <c r="B614" s="1" t="s">
        <v>2</v>
      </c>
    </row>
    <row r="615" spans="1:9" ht="13.5" customHeight="1"/>
    <row r="616" spans="1:9" ht="13.5" customHeight="1">
      <c r="B616" s="1" t="s">
        <v>222</v>
      </c>
    </row>
    <row r="617" spans="1:9" ht="13.5" customHeight="1">
      <c r="B617" s="2" t="str">
        <f>"Target Date: 11/6/2009"</f>
        <v>Target Date: 11/6/2009</v>
      </c>
      <c r="C617" s="2"/>
    </row>
    <row r="618" spans="1:9" ht="13.5" customHeight="1">
      <c r="C618" s="4" t="s">
        <v>223</v>
      </c>
      <c r="E618" s="35">
        <v>100</v>
      </c>
      <c r="G618" s="51">
        <v>0</v>
      </c>
    </row>
    <row r="619" spans="1:9" ht="13.5" customHeight="1">
      <c r="C619" s="4" t="s">
        <v>224</v>
      </c>
      <c r="E619" s="35">
        <v>100</v>
      </c>
      <c r="G619" s="51"/>
    </row>
    <row r="620" spans="1:9" ht="13.5" customHeight="1">
      <c r="C620" s="4" t="s">
        <v>129</v>
      </c>
      <c r="E620" s="35">
        <v>140</v>
      </c>
      <c r="G620" s="51"/>
    </row>
    <row r="621" spans="1:9" ht="13.5" customHeight="1">
      <c r="C621" s="4" t="s">
        <v>225</v>
      </c>
      <c r="E621" s="35">
        <v>100</v>
      </c>
      <c r="G621" s="51"/>
    </row>
    <row r="622" spans="1:9" ht="13.5" customHeight="1">
      <c r="C622" s="4" t="s">
        <v>226</v>
      </c>
      <c r="E622" s="35">
        <v>180</v>
      </c>
      <c r="G622" s="51"/>
    </row>
    <row r="623" spans="1:9" ht="13.5" customHeight="1">
      <c r="C623" s="4" t="s">
        <v>11</v>
      </c>
      <c r="E623" s="35">
        <v>650</v>
      </c>
      <c r="G623" s="51"/>
    </row>
    <row r="624" spans="1:9" ht="13.5" customHeight="1">
      <c r="C624" s="4" t="s">
        <v>227</v>
      </c>
      <c r="E624" s="35">
        <v>50</v>
      </c>
      <c r="G624" s="51"/>
      <c r="I624" s="25" t="s">
        <v>582</v>
      </c>
    </row>
    <row r="625" spans="1:9" ht="13.5" customHeight="1">
      <c r="C625" s="4" t="s">
        <v>228</v>
      </c>
      <c r="E625" s="35">
        <v>50</v>
      </c>
      <c r="G625" s="51"/>
    </row>
    <row r="626" spans="1:9" ht="13.5" customHeight="1" thickBot="1">
      <c r="C626" s="4" t="s">
        <v>229</v>
      </c>
      <c r="E626" s="35">
        <v>50</v>
      </c>
      <c r="G626" s="53"/>
    </row>
    <row r="627" spans="1:9" ht="13.5" customHeight="1"/>
    <row r="628" spans="1:9" ht="13.5" customHeight="1" thickBot="1">
      <c r="C628" s="4" t="s">
        <v>15</v>
      </c>
      <c r="F628" s="29">
        <f>SUM(E612:E629)</f>
        <v>1420</v>
      </c>
      <c r="H628" s="28">
        <f>SUM(G612:G629)</f>
        <v>0</v>
      </c>
    </row>
    <row r="629" spans="1:9" ht="13.5" customHeight="1"/>
    <row r="630" spans="1:9" ht="13.5" customHeight="1"/>
    <row r="631" spans="1:9" ht="13.5" customHeight="1" thickBot="1">
      <c r="A631" s="5" t="s">
        <v>230</v>
      </c>
      <c r="B631" s="5"/>
      <c r="C631" s="5"/>
      <c r="D631" s="5"/>
      <c r="E631" s="36"/>
      <c r="F631" s="32"/>
      <c r="G631" s="32"/>
      <c r="H631" s="32"/>
    </row>
    <row r="632" spans="1:9" ht="13.5" customHeight="1" thickTop="1">
      <c r="A632" s="6" t="s">
        <v>1</v>
      </c>
      <c r="B632" s="6"/>
      <c r="C632" s="6"/>
      <c r="D632" s="6"/>
      <c r="E632" s="37"/>
      <c r="F632" s="33"/>
      <c r="G632" s="33"/>
      <c r="H632" s="33"/>
    </row>
    <row r="633" spans="1:9" ht="13.5" customHeight="1">
      <c r="A633" s="54"/>
      <c r="B633" s="54"/>
      <c r="C633" s="54"/>
      <c r="D633" s="54"/>
      <c r="E633" s="54"/>
      <c r="F633" s="54"/>
    </row>
    <row r="634" spans="1:9" ht="13.5" customHeight="1"/>
    <row r="635" spans="1:9" ht="13.5" customHeight="1">
      <c r="B635" s="1" t="s">
        <v>2</v>
      </c>
    </row>
    <row r="636" spans="1:9" ht="13.5" customHeight="1"/>
    <row r="637" spans="1:9" ht="13.5" customHeight="1">
      <c r="B637" s="1" t="s">
        <v>231</v>
      </c>
    </row>
    <row r="638" spans="1:9" ht="13.5" customHeight="1">
      <c r="B638" s="2" t="str">
        <f>"Target Date: 2/13/2010"</f>
        <v>Target Date: 2/13/2010</v>
      </c>
      <c r="C638" s="2"/>
    </row>
    <row r="639" spans="1:9" ht="13.5" customHeight="1">
      <c r="C639" s="4" t="s">
        <v>232</v>
      </c>
      <c r="E639" s="35">
        <v>1000</v>
      </c>
      <c r="G639" s="51">
        <v>0</v>
      </c>
      <c r="I639" s="25" t="s">
        <v>584</v>
      </c>
    </row>
    <row r="640" spans="1:9" ht="13.5" customHeight="1">
      <c r="C640" s="4" t="s">
        <v>156</v>
      </c>
      <c r="E640" s="35">
        <v>250</v>
      </c>
      <c r="G640" s="51"/>
    </row>
    <row r="641" spans="1:9" ht="13.5" customHeight="1">
      <c r="C641" s="4" t="s">
        <v>233</v>
      </c>
      <c r="E641" s="35">
        <v>100</v>
      </c>
      <c r="G641" s="51"/>
      <c r="I641" s="25" t="s">
        <v>583</v>
      </c>
    </row>
    <row r="642" spans="1:9" ht="13.5" customHeight="1">
      <c r="C642" s="4" t="s">
        <v>52</v>
      </c>
      <c r="E642" s="35">
        <v>250</v>
      </c>
      <c r="G642" s="51"/>
      <c r="I642" s="25" t="s">
        <v>585</v>
      </c>
    </row>
    <row r="643" spans="1:9" ht="13.5" customHeight="1">
      <c r="G643" s="51"/>
    </row>
    <row r="644" spans="1:9" ht="13.5" customHeight="1">
      <c r="B644" s="1" t="s">
        <v>234</v>
      </c>
      <c r="G644" s="51"/>
    </row>
    <row r="645" spans="1:9" ht="13.5" customHeight="1">
      <c r="B645" s="2" t="str">
        <f>"Target Date: 12/5/09"</f>
        <v>Target Date: 12/5/09</v>
      </c>
      <c r="C645" s="2"/>
      <c r="G645" s="51"/>
    </row>
    <row r="646" spans="1:9" ht="13.5" customHeight="1">
      <c r="C646" s="4" t="s">
        <v>232</v>
      </c>
      <c r="E646" s="35">
        <v>800</v>
      </c>
      <c r="G646" s="51"/>
    </row>
    <row r="647" spans="1:9" ht="13.5" customHeight="1">
      <c r="C647" s="4" t="s">
        <v>156</v>
      </c>
      <c r="E647" s="35">
        <v>350</v>
      </c>
      <c r="G647" s="51"/>
    </row>
    <row r="648" spans="1:9" ht="13.5" customHeight="1">
      <c r="C648" s="4" t="s">
        <v>233</v>
      </c>
      <c r="E648" s="35">
        <v>100</v>
      </c>
      <c r="G648" s="51"/>
      <c r="I648" s="25" t="s">
        <v>451</v>
      </c>
    </row>
    <row r="649" spans="1:9" ht="13.5" customHeight="1" thickBot="1">
      <c r="C649" s="4" t="s">
        <v>52</v>
      </c>
      <c r="E649" s="35">
        <v>150</v>
      </c>
      <c r="G649" s="53"/>
    </row>
    <row r="650" spans="1:9" ht="13.5" customHeight="1"/>
    <row r="651" spans="1:9" ht="13.5" customHeight="1" thickBot="1">
      <c r="C651" s="4" t="s">
        <v>15</v>
      </c>
      <c r="F651" s="29">
        <f>SUM(E633:E652)</f>
        <v>3000</v>
      </c>
      <c r="H651" s="28">
        <f>SUM(G633:G652)</f>
        <v>0</v>
      </c>
    </row>
    <row r="652" spans="1:9" ht="13.5" customHeight="1"/>
    <row r="653" spans="1:9" ht="13.5" customHeight="1"/>
    <row r="654" spans="1:9" ht="13.5" customHeight="1" thickBot="1">
      <c r="A654" s="5" t="s">
        <v>235</v>
      </c>
      <c r="B654" s="5"/>
      <c r="C654" s="5"/>
      <c r="D654" s="5"/>
      <c r="E654" s="36"/>
      <c r="F654" s="32"/>
      <c r="G654" s="32"/>
      <c r="H654" s="32"/>
    </row>
    <row r="655" spans="1:9" ht="13.5" customHeight="1" thickTop="1">
      <c r="A655" s="6" t="s">
        <v>236</v>
      </c>
      <c r="B655" s="6"/>
      <c r="C655" s="6"/>
      <c r="D655" s="6"/>
      <c r="E655" s="37"/>
      <c r="F655" s="33"/>
      <c r="G655" s="33"/>
      <c r="H655" s="33"/>
    </row>
    <row r="656" spans="1:9" ht="13.5" customHeight="1">
      <c r="A656" s="54"/>
      <c r="B656" s="54"/>
      <c r="C656" s="54"/>
      <c r="D656" s="54"/>
      <c r="E656" s="54"/>
      <c r="F656" s="54"/>
    </row>
    <row r="657" spans="1:9" ht="13.5" customHeight="1"/>
    <row r="658" spans="1:9" ht="13.5" customHeight="1">
      <c r="B658" s="1" t="s">
        <v>2</v>
      </c>
    </row>
    <row r="659" spans="1:9" ht="13.5" customHeight="1"/>
    <row r="660" spans="1:9" ht="13.5" customHeight="1">
      <c r="B660" s="1" t="s">
        <v>237</v>
      </c>
    </row>
    <row r="661" spans="1:9" ht="13.5" customHeight="1">
      <c r="B661" s="2" t="str">
        <f>"Target Date: April 21 - 25, 2010"</f>
        <v>Target Date: April 21 - 25, 2010</v>
      </c>
      <c r="C661" s="2"/>
    </row>
    <row r="662" spans="1:9" ht="13.5" customHeight="1">
      <c r="C662" s="4" t="s">
        <v>238</v>
      </c>
      <c r="E662" s="35">
        <v>2000</v>
      </c>
      <c r="G662" s="51">
        <v>0</v>
      </c>
    </row>
    <row r="663" spans="1:9" ht="13.5" customHeight="1">
      <c r="C663" s="4" t="s">
        <v>239</v>
      </c>
      <c r="E663" s="35">
        <v>2000</v>
      </c>
      <c r="G663" s="51"/>
    </row>
    <row r="664" spans="1:9" ht="13.5" customHeight="1">
      <c r="C664" s="4" t="s">
        <v>240</v>
      </c>
      <c r="E664" s="35">
        <v>5000</v>
      </c>
      <c r="G664" s="51"/>
      <c r="I664" s="25" t="s">
        <v>586</v>
      </c>
    </row>
    <row r="665" spans="1:9" ht="13.5" customHeight="1" thickBot="1">
      <c r="C665" s="4" t="s">
        <v>241</v>
      </c>
      <c r="E665" s="35">
        <v>1000</v>
      </c>
      <c r="G665" s="53"/>
    </row>
    <row r="666" spans="1:9" ht="13.5" customHeight="1"/>
    <row r="667" spans="1:9" ht="13.5" customHeight="1" thickBot="1">
      <c r="C667" s="4" t="s">
        <v>15</v>
      </c>
      <c r="F667" s="29">
        <f>SUM(E656:E668)</f>
        <v>10000</v>
      </c>
      <c r="H667" s="28">
        <f>SUM(G656:G668)</f>
        <v>0</v>
      </c>
    </row>
    <row r="668" spans="1:9" ht="13.5" customHeight="1"/>
    <row r="669" spans="1:9" ht="13.5" customHeight="1"/>
    <row r="670" spans="1:9" ht="13.5" customHeight="1" thickBot="1">
      <c r="A670" s="5" t="s">
        <v>242</v>
      </c>
      <c r="B670" s="5"/>
      <c r="C670" s="5"/>
      <c r="D670" s="5"/>
      <c r="E670" s="36"/>
      <c r="F670" s="32"/>
      <c r="G670" s="32"/>
      <c r="H670" s="32"/>
    </row>
    <row r="671" spans="1:9" ht="13.5" customHeight="1" thickTop="1">
      <c r="A671" s="6" t="s">
        <v>243</v>
      </c>
      <c r="B671" s="6"/>
      <c r="C671" s="6"/>
      <c r="D671" s="6"/>
      <c r="E671" s="37"/>
      <c r="F671" s="33"/>
      <c r="G671" s="33"/>
      <c r="H671" s="33"/>
    </row>
    <row r="672" spans="1:9" ht="13.5" customHeight="1">
      <c r="A672" s="54"/>
      <c r="B672" s="54"/>
      <c r="C672" s="54"/>
      <c r="D672" s="54"/>
      <c r="E672" s="54"/>
      <c r="F672" s="54"/>
    </row>
    <row r="673" spans="1:9" ht="13.5" customHeight="1"/>
    <row r="674" spans="1:9" ht="13.5" customHeight="1">
      <c r="B674" s="1" t="s">
        <v>2</v>
      </c>
    </row>
    <row r="675" spans="1:9" ht="13.5" customHeight="1">
      <c r="C675" s="4" t="s">
        <v>244</v>
      </c>
      <c r="E675" s="35">
        <v>1000</v>
      </c>
      <c r="G675" s="51">
        <v>0</v>
      </c>
    </row>
    <row r="676" spans="1:9" ht="13.5" customHeight="1">
      <c r="C676" s="4" t="s">
        <v>245</v>
      </c>
      <c r="E676" s="35">
        <v>618</v>
      </c>
      <c r="G676" s="51"/>
    </row>
    <row r="677" spans="1:9" ht="13.5" customHeight="1">
      <c r="C677" s="4" t="s">
        <v>246</v>
      </c>
      <c r="E677" s="35">
        <v>300</v>
      </c>
      <c r="G677" s="51"/>
    </row>
    <row r="678" spans="1:9" ht="13.5" customHeight="1">
      <c r="C678" s="4" t="s">
        <v>247</v>
      </c>
      <c r="E678" s="35">
        <v>3000</v>
      </c>
      <c r="G678" s="51"/>
    </row>
    <row r="679" spans="1:9" ht="13.5" customHeight="1">
      <c r="C679" s="4" t="s">
        <v>248</v>
      </c>
      <c r="E679" s="35">
        <v>1500</v>
      </c>
      <c r="G679" s="51"/>
      <c r="I679" s="25" t="s">
        <v>586</v>
      </c>
    </row>
    <row r="680" spans="1:9" ht="13.5" customHeight="1" thickBot="1">
      <c r="C680" s="4" t="s">
        <v>249</v>
      </c>
      <c r="E680" s="35">
        <v>663.94</v>
      </c>
      <c r="G680" s="53"/>
    </row>
    <row r="681" spans="1:9" ht="13.5" customHeight="1"/>
    <row r="682" spans="1:9" ht="13.5" customHeight="1" thickBot="1">
      <c r="C682" s="4" t="s">
        <v>15</v>
      </c>
      <c r="F682" s="29">
        <f>SUM(E672:E683)</f>
        <v>7081.9400000000005</v>
      </c>
      <c r="H682" s="28">
        <f>SUM(G672:G683)</f>
        <v>0</v>
      </c>
    </row>
    <row r="683" spans="1:9" ht="13.5" customHeight="1"/>
    <row r="684" spans="1:9" ht="13.5" customHeight="1"/>
    <row r="685" spans="1:9" ht="13.5" customHeight="1" thickBot="1">
      <c r="A685" s="5" t="s">
        <v>250</v>
      </c>
      <c r="B685" s="5"/>
      <c r="C685" s="5"/>
      <c r="D685" s="5"/>
      <c r="E685" s="36"/>
      <c r="F685" s="32"/>
      <c r="G685" s="32"/>
      <c r="H685" s="32"/>
    </row>
    <row r="686" spans="1:9" ht="13.5" customHeight="1" thickTop="1">
      <c r="A686" s="6" t="s">
        <v>251</v>
      </c>
      <c r="B686" s="6"/>
      <c r="C686" s="6"/>
      <c r="D686" s="6"/>
      <c r="E686" s="37"/>
      <c r="F686" s="33"/>
      <c r="G686" s="33"/>
      <c r="H686" s="33"/>
    </row>
    <row r="687" spans="1:9" ht="13.5" customHeight="1">
      <c r="A687" s="54"/>
      <c r="B687" s="54"/>
      <c r="C687" s="54"/>
      <c r="D687" s="54"/>
      <c r="E687" s="54"/>
      <c r="F687" s="54"/>
    </row>
    <row r="688" spans="1:9" ht="13.5" customHeight="1">
      <c r="I688" s="45" t="s">
        <v>452</v>
      </c>
    </row>
    <row r="689" spans="2:9" ht="13.5" customHeight="1">
      <c r="B689" s="1" t="s">
        <v>2</v>
      </c>
    </row>
    <row r="690" spans="2:9" ht="13.5" customHeight="1">
      <c r="C690" s="4" t="s">
        <v>252</v>
      </c>
      <c r="E690" s="35">
        <v>200</v>
      </c>
      <c r="G690" s="51">
        <v>0</v>
      </c>
    </row>
    <row r="691" spans="2:9" ht="13.5" customHeight="1">
      <c r="C691" s="4" t="s">
        <v>253</v>
      </c>
      <c r="E691" s="35">
        <v>250</v>
      </c>
      <c r="G691" s="51"/>
    </row>
    <row r="692" spans="2:9" ht="13.5" customHeight="1">
      <c r="C692" s="4" t="s">
        <v>254</v>
      </c>
      <c r="E692" s="35">
        <v>6</v>
      </c>
      <c r="G692" s="51"/>
    </row>
    <row r="693" spans="2:9" ht="13.5" customHeight="1">
      <c r="C693" s="4" t="s">
        <v>255</v>
      </c>
      <c r="E693" s="35">
        <v>6</v>
      </c>
      <c r="G693" s="51"/>
    </row>
    <row r="694" spans="2:9" ht="13.5" customHeight="1">
      <c r="C694" s="4" t="s">
        <v>256</v>
      </c>
      <c r="E694" s="35">
        <v>10</v>
      </c>
      <c r="G694" s="51"/>
    </row>
    <row r="695" spans="2:9" ht="13.5" customHeight="1">
      <c r="C695" s="4" t="s">
        <v>257</v>
      </c>
      <c r="E695" s="35">
        <v>5</v>
      </c>
      <c r="G695" s="51"/>
    </row>
    <row r="696" spans="2:9" ht="13.5" customHeight="1" thickBot="1">
      <c r="C696" s="4" t="s">
        <v>258</v>
      </c>
      <c r="E696" s="35">
        <v>5</v>
      </c>
      <c r="G696" s="53"/>
      <c r="I696" s="26" t="s">
        <v>587</v>
      </c>
    </row>
    <row r="697" spans="2:9" ht="13.5" customHeight="1"/>
    <row r="698" spans="2:9" ht="13.5" customHeight="1">
      <c r="B698" s="1" t="s">
        <v>259</v>
      </c>
    </row>
    <row r="699" spans="2:9" ht="13.5" customHeight="1">
      <c r="B699" s="2" t="str">
        <f>"Target Date: March 5, 2010"</f>
        <v>Target Date: March 5, 2010</v>
      </c>
      <c r="C699" s="2"/>
    </row>
    <row r="700" spans="2:9" ht="13.5" customHeight="1">
      <c r="C700" s="4" t="s">
        <v>260</v>
      </c>
      <c r="E700" s="35">
        <v>25</v>
      </c>
      <c r="G700" s="51">
        <v>0</v>
      </c>
    </row>
    <row r="701" spans="2:9" ht="13.5" customHeight="1">
      <c r="C701" s="4" t="s">
        <v>261</v>
      </c>
      <c r="E701" s="35">
        <v>750</v>
      </c>
      <c r="G701" s="51"/>
      <c r="I701" s="25" t="s">
        <v>588</v>
      </c>
    </row>
    <row r="702" spans="2:9" ht="13.5" customHeight="1" thickBot="1">
      <c r="C702" s="4" t="s">
        <v>262</v>
      </c>
      <c r="E702" s="35">
        <v>2500</v>
      </c>
      <c r="G702" s="53"/>
    </row>
    <row r="703" spans="2:9" ht="13.5" customHeight="1"/>
    <row r="704" spans="2:9" ht="13.5" customHeight="1">
      <c r="B704" s="1" t="s">
        <v>263</v>
      </c>
    </row>
    <row r="705" spans="2:11" ht="13.5" customHeight="1">
      <c r="B705" s="2" t="str">
        <f>"Target Date: April 2010"</f>
        <v>Target Date: April 2010</v>
      </c>
      <c r="C705" s="2"/>
    </row>
    <row r="706" spans="2:11" ht="13.5" customHeight="1" thickBot="1">
      <c r="C706" s="4" t="s">
        <v>264</v>
      </c>
      <c r="E706" s="35">
        <v>12.5</v>
      </c>
      <c r="G706" s="28">
        <v>0</v>
      </c>
    </row>
    <row r="707" spans="2:11" ht="13.5" customHeight="1" thickBot="1">
      <c r="C707" s="4" t="s">
        <v>265</v>
      </c>
      <c r="E707" s="35">
        <v>50</v>
      </c>
      <c r="G707" s="28">
        <v>0</v>
      </c>
    </row>
    <row r="708" spans="2:11" ht="13.5" customHeight="1">
      <c r="C708" s="4" t="s">
        <v>19</v>
      </c>
      <c r="E708" s="35">
        <v>250</v>
      </c>
      <c r="G708" s="55">
        <v>100</v>
      </c>
    </row>
    <row r="709" spans="2:11" ht="13.5" customHeight="1">
      <c r="C709" s="4" t="s">
        <v>19</v>
      </c>
      <c r="E709" s="35">
        <v>250</v>
      </c>
      <c r="G709" s="51"/>
    </row>
    <row r="710" spans="2:11" ht="13.5" customHeight="1">
      <c r="C710" s="4" t="s">
        <v>266</v>
      </c>
      <c r="E710" s="35">
        <v>75</v>
      </c>
      <c r="G710" s="51"/>
      <c r="I710" s="25" t="s">
        <v>589</v>
      </c>
    </row>
    <row r="711" spans="2:11" ht="13.5" customHeight="1" thickBot="1">
      <c r="C711" s="4" t="s">
        <v>266</v>
      </c>
      <c r="E711" s="35">
        <v>75</v>
      </c>
      <c r="G711" s="53"/>
    </row>
    <row r="712" spans="2:11" ht="13.5" customHeight="1"/>
    <row r="713" spans="2:11" ht="13.5" customHeight="1">
      <c r="B713" s="1" t="s">
        <v>267</v>
      </c>
    </row>
    <row r="714" spans="2:11" ht="13.5" customHeight="1">
      <c r="B714" s="2" t="str">
        <f>"Target Date: February 1, 2010"</f>
        <v>Target Date: February 1, 2010</v>
      </c>
      <c r="C714" s="2"/>
    </row>
    <row r="715" spans="2:11" ht="13.5" customHeight="1">
      <c r="C715" s="4" t="s">
        <v>78</v>
      </c>
      <c r="E715" s="35">
        <v>87.83</v>
      </c>
      <c r="G715" s="51">
        <v>200</v>
      </c>
    </row>
    <row r="716" spans="2:11" ht="13.5" customHeight="1">
      <c r="C716" s="4" t="s">
        <v>111</v>
      </c>
      <c r="E716" s="35">
        <v>143</v>
      </c>
      <c r="G716" s="51"/>
      <c r="K716" s="3"/>
    </row>
    <row r="717" spans="2:11" ht="13.5" customHeight="1">
      <c r="C717" s="4" t="s">
        <v>268</v>
      </c>
      <c r="E717" s="35">
        <v>106.05</v>
      </c>
      <c r="G717" s="51"/>
    </row>
    <row r="718" spans="2:11" ht="13.5" customHeight="1">
      <c r="C718" s="4" t="s">
        <v>10</v>
      </c>
      <c r="E718" s="35">
        <v>250</v>
      </c>
      <c r="G718" s="51"/>
      <c r="I718" s="25" t="s">
        <v>590</v>
      </c>
    </row>
    <row r="719" spans="2:11" ht="13.5" customHeight="1">
      <c r="C719" s="4" t="s">
        <v>9</v>
      </c>
      <c r="E719" s="35">
        <v>75</v>
      </c>
      <c r="G719" s="51"/>
    </row>
    <row r="720" spans="2:11" ht="13.5" customHeight="1" thickBot="1">
      <c r="C720" s="4" t="s">
        <v>269</v>
      </c>
      <c r="E720" s="35">
        <v>400</v>
      </c>
      <c r="G720" s="53"/>
    </row>
    <row r="721" spans="1:9" ht="13.5" customHeight="1"/>
    <row r="722" spans="1:9" ht="13.5" customHeight="1" thickBot="1">
      <c r="C722" s="4" t="s">
        <v>15</v>
      </c>
      <c r="F722" s="29">
        <f>SUM(E687:E723)</f>
        <v>5531.38</v>
      </c>
      <c r="H722" s="28">
        <f>SUM(G687:G723)</f>
        <v>300</v>
      </c>
    </row>
    <row r="723" spans="1:9" ht="13.5" customHeight="1"/>
    <row r="724" spans="1:9" ht="13.5" customHeight="1"/>
    <row r="725" spans="1:9" ht="13.5" customHeight="1" thickBot="1">
      <c r="A725" s="5" t="s">
        <v>270</v>
      </c>
      <c r="B725" s="5"/>
      <c r="C725" s="5"/>
      <c r="D725" s="5"/>
      <c r="E725" s="36"/>
      <c r="F725" s="32"/>
      <c r="G725" s="32"/>
      <c r="H725" s="32"/>
    </row>
    <row r="726" spans="1:9" ht="13.5" customHeight="1" thickTop="1">
      <c r="A726" s="6" t="s">
        <v>271</v>
      </c>
      <c r="B726" s="6"/>
      <c r="C726" s="6"/>
      <c r="D726" s="6"/>
      <c r="E726" s="37"/>
      <c r="F726" s="33"/>
      <c r="G726" s="33"/>
      <c r="H726" s="33"/>
    </row>
    <row r="727" spans="1:9" ht="13.5" customHeight="1">
      <c r="A727" s="54"/>
      <c r="B727" s="54"/>
      <c r="C727" s="54"/>
      <c r="D727" s="54"/>
      <c r="E727" s="54"/>
      <c r="F727" s="54"/>
    </row>
    <row r="728" spans="1:9" ht="13.5" customHeight="1"/>
    <row r="729" spans="1:9" ht="13.5" customHeight="1">
      <c r="B729" s="1" t="s">
        <v>2</v>
      </c>
    </row>
    <row r="730" spans="1:9" ht="13.5" customHeight="1"/>
    <row r="731" spans="1:9" ht="13.5" customHeight="1">
      <c r="B731" s="1" t="s">
        <v>272</v>
      </c>
    </row>
    <row r="732" spans="1:9" ht="13.5" customHeight="1">
      <c r="B732" s="2" t="str">
        <f>"Target Date: January 29, 2010 - January 31, 2010"</f>
        <v>Target Date: January 29, 2010 - January 31, 2010</v>
      </c>
      <c r="C732" s="2"/>
    </row>
    <row r="733" spans="1:9" ht="13.5" customHeight="1">
      <c r="C733" s="4" t="s">
        <v>273</v>
      </c>
      <c r="E733" s="35">
        <v>120</v>
      </c>
      <c r="G733" s="51">
        <v>0</v>
      </c>
    </row>
    <row r="734" spans="1:9" ht="13.5" customHeight="1" thickBot="1">
      <c r="C734" s="4" t="s">
        <v>10</v>
      </c>
      <c r="E734" s="35">
        <v>185.25</v>
      </c>
      <c r="G734" s="53"/>
      <c r="I734" s="25" t="s">
        <v>591</v>
      </c>
    </row>
    <row r="735" spans="1:9" ht="13.5" customHeight="1"/>
    <row r="736" spans="1:9" ht="13.5" customHeight="1" thickBot="1">
      <c r="C736" s="4" t="s">
        <v>15</v>
      </c>
      <c r="F736" s="29">
        <f>SUM(E727:E737)</f>
        <v>305.25</v>
      </c>
      <c r="H736" s="28">
        <f>SUM(G727:G737)</f>
        <v>0</v>
      </c>
    </row>
    <row r="737" spans="1:9" ht="13.5" customHeight="1"/>
    <row r="738" spans="1:9" ht="13.5" customHeight="1"/>
    <row r="739" spans="1:9" ht="13.5" customHeight="1" thickBot="1">
      <c r="A739" s="5" t="s">
        <v>274</v>
      </c>
      <c r="B739" s="5"/>
      <c r="C739" s="5"/>
      <c r="D739" s="5"/>
      <c r="E739" s="36"/>
      <c r="F739" s="32"/>
      <c r="G739" s="32"/>
      <c r="H739" s="32"/>
    </row>
    <row r="740" spans="1:9" ht="13.5" customHeight="1" thickTop="1">
      <c r="A740" s="6" t="s">
        <v>178</v>
      </c>
      <c r="B740" s="6"/>
      <c r="C740" s="6"/>
      <c r="D740" s="6"/>
      <c r="E740" s="37"/>
      <c r="F740" s="33"/>
      <c r="G740" s="33"/>
      <c r="H740" s="33"/>
    </row>
    <row r="741" spans="1:9" ht="13.5" customHeight="1">
      <c r="A741" s="54"/>
      <c r="B741" s="54"/>
      <c r="C741" s="54"/>
      <c r="D741" s="54"/>
      <c r="E741" s="54"/>
      <c r="F741" s="54"/>
    </row>
    <row r="742" spans="1:9" ht="13.5" customHeight="1"/>
    <row r="743" spans="1:9" ht="13.5" customHeight="1">
      <c r="B743" s="1" t="s">
        <v>2</v>
      </c>
    </row>
    <row r="744" spans="1:9" ht="13.5" customHeight="1" thickBot="1">
      <c r="C744" s="4" t="s">
        <v>275</v>
      </c>
      <c r="E744" s="35">
        <v>50</v>
      </c>
      <c r="G744" s="28">
        <v>0</v>
      </c>
      <c r="I744" s="25" t="s">
        <v>592</v>
      </c>
    </row>
    <row r="745" spans="1:9" ht="13.5" customHeight="1"/>
    <row r="746" spans="1:9" ht="13.5" customHeight="1">
      <c r="B746" s="1" t="s">
        <v>276</v>
      </c>
    </row>
    <row r="747" spans="1:9" ht="13.5" customHeight="1">
      <c r="B747" s="2" t="str">
        <f>"Target Date: March 13-20"</f>
        <v>Target Date: March 13-20</v>
      </c>
      <c r="C747" s="2"/>
    </row>
    <row r="748" spans="1:9" ht="13.5" customHeight="1">
      <c r="C748" s="4" t="s">
        <v>84</v>
      </c>
      <c r="E748" s="35">
        <v>600</v>
      </c>
      <c r="G748" s="51">
        <v>0</v>
      </c>
      <c r="I748" s="25" t="s">
        <v>593</v>
      </c>
    </row>
    <row r="749" spans="1:9" ht="13.5" customHeight="1">
      <c r="C749" s="4" t="s">
        <v>9</v>
      </c>
      <c r="E749" s="35">
        <v>280</v>
      </c>
      <c r="G749" s="51"/>
    </row>
    <row r="750" spans="1:9" ht="13.5" customHeight="1" thickBot="1">
      <c r="C750" s="4" t="s">
        <v>277</v>
      </c>
      <c r="E750" s="35">
        <v>1000</v>
      </c>
      <c r="G750" s="53"/>
    </row>
    <row r="751" spans="1:9" ht="13.5" customHeight="1"/>
    <row r="752" spans="1:9" ht="13.5" customHeight="1">
      <c r="B752" s="1" t="s">
        <v>278</v>
      </c>
    </row>
    <row r="753" spans="1:9" ht="13.5" customHeight="1">
      <c r="B753" s="2" t="str">
        <f>"Target Date: February 19-20, 2010"</f>
        <v>Target Date: February 19-20, 2010</v>
      </c>
      <c r="C753" s="2"/>
    </row>
    <row r="754" spans="1:9" ht="13.5" customHeight="1">
      <c r="C754" s="4" t="s">
        <v>84</v>
      </c>
      <c r="E754" s="35">
        <v>80</v>
      </c>
      <c r="G754" s="51">
        <v>50</v>
      </c>
    </row>
    <row r="755" spans="1:9" ht="13.5" customHeight="1" thickBot="1">
      <c r="C755" s="4" t="s">
        <v>13</v>
      </c>
      <c r="E755" s="35">
        <v>100</v>
      </c>
      <c r="G755" s="53"/>
      <c r="I755" s="25" t="s">
        <v>594</v>
      </c>
    </row>
    <row r="756" spans="1:9" ht="13.5" customHeight="1"/>
    <row r="757" spans="1:9" ht="13.5" customHeight="1">
      <c r="B757" s="1" t="s">
        <v>279</v>
      </c>
    </row>
    <row r="758" spans="1:9" ht="13.5" customHeight="1">
      <c r="B758" s="2" t="str">
        <f>"Target Date: April 8, 2010 - April 9, 2010"</f>
        <v>Target Date: April 8, 2010 - April 9, 2010</v>
      </c>
      <c r="C758" s="2"/>
    </row>
    <row r="759" spans="1:9" ht="13.5" customHeight="1">
      <c r="C759" s="4" t="s">
        <v>9</v>
      </c>
      <c r="E759" s="35">
        <v>560</v>
      </c>
      <c r="G759" s="51">
        <v>150</v>
      </c>
    </row>
    <row r="760" spans="1:9" ht="13.5" customHeight="1">
      <c r="C760" s="4" t="s">
        <v>84</v>
      </c>
      <c r="E760" s="35">
        <v>400</v>
      </c>
      <c r="G760" s="51"/>
      <c r="I760" s="25" t="s">
        <v>453</v>
      </c>
    </row>
    <row r="761" spans="1:9" ht="13.5" customHeight="1" thickBot="1">
      <c r="C761" s="4" t="s">
        <v>13</v>
      </c>
      <c r="E761" s="35">
        <v>720</v>
      </c>
      <c r="G761" s="53"/>
    </row>
    <row r="762" spans="1:9" ht="13.5" customHeight="1"/>
    <row r="763" spans="1:9" ht="13.5" customHeight="1" thickBot="1">
      <c r="C763" s="4" t="s">
        <v>15</v>
      </c>
      <c r="F763" s="29">
        <f>SUM(E741:E764)</f>
        <v>3790</v>
      </c>
      <c r="H763" s="28">
        <f>SUM(G741:G764)</f>
        <v>200</v>
      </c>
    </row>
    <row r="764" spans="1:9" ht="13.5" customHeight="1"/>
    <row r="765" spans="1:9" ht="13.5" customHeight="1"/>
    <row r="766" spans="1:9" ht="13.5" customHeight="1" thickBot="1">
      <c r="A766" s="5" t="s">
        <v>280</v>
      </c>
      <c r="B766" s="5"/>
      <c r="C766" s="5"/>
      <c r="D766" s="5"/>
      <c r="E766" s="36"/>
      <c r="F766" s="32"/>
      <c r="G766" s="32"/>
      <c r="H766" s="32"/>
    </row>
    <row r="767" spans="1:9" ht="13.5" customHeight="1" thickTop="1">
      <c r="A767" s="6" t="s">
        <v>281</v>
      </c>
      <c r="B767" s="6"/>
      <c r="C767" s="6"/>
      <c r="D767" s="6"/>
      <c r="E767" s="37"/>
      <c r="F767" s="33"/>
      <c r="G767" s="33"/>
      <c r="H767" s="33"/>
    </row>
    <row r="768" spans="1:9" ht="13.5" customHeight="1">
      <c r="A768" s="54"/>
      <c r="B768" s="54"/>
      <c r="C768" s="54"/>
      <c r="D768" s="54"/>
      <c r="E768" s="54"/>
      <c r="F768" s="54"/>
    </row>
    <row r="769" spans="2:9" ht="13.5" customHeight="1"/>
    <row r="770" spans="2:9" ht="13.5" customHeight="1">
      <c r="B770" s="1" t="s">
        <v>2</v>
      </c>
      <c r="I770" s="45" t="s">
        <v>454</v>
      </c>
    </row>
    <row r="771" spans="2:9" ht="13.5" customHeight="1"/>
    <row r="772" spans="2:9" ht="13.5" customHeight="1">
      <c r="B772" s="1" t="s">
        <v>282</v>
      </c>
    </row>
    <row r="773" spans="2:9" ht="13.5" customHeight="1">
      <c r="B773" s="2" t="str">
        <f>"Target Date: April 3, 2010"</f>
        <v>Target Date: April 3, 2010</v>
      </c>
      <c r="C773" s="2"/>
    </row>
    <row r="774" spans="2:9" ht="13.5" customHeight="1">
      <c r="C774" s="4" t="s">
        <v>33</v>
      </c>
      <c r="E774" s="35">
        <v>188.33</v>
      </c>
      <c r="G774" s="51">
        <v>0</v>
      </c>
    </row>
    <row r="775" spans="2:9" ht="13.5" customHeight="1">
      <c r="C775" s="4" t="s">
        <v>283</v>
      </c>
      <c r="E775" s="35">
        <v>170.83</v>
      </c>
      <c r="G775" s="51"/>
    </row>
    <row r="776" spans="2:9" ht="13.5" customHeight="1">
      <c r="C776" s="4" t="s">
        <v>52</v>
      </c>
      <c r="E776" s="35">
        <v>166.67</v>
      </c>
      <c r="G776" s="51"/>
    </row>
    <row r="777" spans="2:9" ht="13.5" customHeight="1">
      <c r="C777" s="4" t="s">
        <v>39</v>
      </c>
      <c r="E777" s="35">
        <v>250</v>
      </c>
      <c r="G777" s="51"/>
    </row>
    <row r="778" spans="2:9" ht="13.5" customHeight="1">
      <c r="G778" s="51"/>
    </row>
    <row r="779" spans="2:9" ht="13.5" customHeight="1">
      <c r="B779" s="1" t="s">
        <v>284</v>
      </c>
      <c r="G779" s="51"/>
    </row>
    <row r="780" spans="2:9" ht="13.5" customHeight="1">
      <c r="B780" s="2" t="str">
        <f>"Target Date: January 2010"</f>
        <v>Target Date: January 2010</v>
      </c>
      <c r="C780" s="2"/>
      <c r="G780" s="51"/>
    </row>
    <row r="781" spans="2:9" ht="13.5" customHeight="1">
      <c r="C781" s="4" t="s">
        <v>285</v>
      </c>
      <c r="E781" s="35">
        <v>1000</v>
      </c>
      <c r="G781" s="51"/>
    </row>
    <row r="782" spans="2:9" ht="13.5" customHeight="1">
      <c r="G782" s="51"/>
    </row>
    <row r="783" spans="2:9" ht="13.5" customHeight="1">
      <c r="B783" s="1" t="s">
        <v>286</v>
      </c>
      <c r="G783" s="51"/>
    </row>
    <row r="784" spans="2:9" ht="13.5" customHeight="1">
      <c r="B784" s="2" t="str">
        <f>"Target Date: February 13, 2010"</f>
        <v>Target Date: February 13, 2010</v>
      </c>
      <c r="C784" s="2"/>
      <c r="G784" s="51"/>
    </row>
    <row r="785" spans="1:9" ht="13.5" customHeight="1">
      <c r="C785" s="4" t="s">
        <v>156</v>
      </c>
      <c r="E785" s="35">
        <v>310</v>
      </c>
      <c r="G785" s="51"/>
    </row>
    <row r="786" spans="1:9" ht="13.5" customHeight="1">
      <c r="C786" s="4" t="s">
        <v>287</v>
      </c>
      <c r="E786" s="35">
        <v>500</v>
      </c>
      <c r="G786" s="51"/>
    </row>
    <row r="787" spans="1:9" ht="13.5" customHeight="1">
      <c r="C787" s="4" t="s">
        <v>288</v>
      </c>
      <c r="E787" s="35">
        <v>500</v>
      </c>
      <c r="G787" s="51"/>
    </row>
    <row r="788" spans="1:9" ht="13.5" customHeight="1">
      <c r="C788" s="4" t="s">
        <v>288</v>
      </c>
      <c r="E788" s="35">
        <v>1000</v>
      </c>
      <c r="G788" s="51"/>
    </row>
    <row r="789" spans="1:9" ht="13.5" customHeight="1">
      <c r="C789" s="4" t="s">
        <v>64</v>
      </c>
      <c r="E789" s="35">
        <v>200</v>
      </c>
      <c r="G789" s="51"/>
    </row>
    <row r="790" spans="1:9" ht="13.5" customHeight="1">
      <c r="C790" s="4" t="s">
        <v>289</v>
      </c>
      <c r="E790" s="35">
        <v>300</v>
      </c>
      <c r="G790" s="51"/>
    </row>
    <row r="791" spans="1:9" ht="13.5" customHeight="1" thickBot="1">
      <c r="C791" s="4" t="s">
        <v>290</v>
      </c>
      <c r="E791" s="35">
        <v>150</v>
      </c>
      <c r="G791" s="53"/>
      <c r="I791" s="25" t="s">
        <v>595</v>
      </c>
    </row>
    <row r="792" spans="1:9" ht="13.5" customHeight="1"/>
    <row r="793" spans="1:9" ht="13.5" customHeight="1" thickBot="1">
      <c r="C793" s="4" t="s">
        <v>15</v>
      </c>
      <c r="F793" s="29">
        <f>SUM(E768:E794)</f>
        <v>4735.83</v>
      </c>
      <c r="H793" s="28">
        <f>SUM(G768:G794)</f>
        <v>0</v>
      </c>
    </row>
    <row r="794" spans="1:9" ht="13.5" customHeight="1"/>
    <row r="795" spans="1:9" ht="13.5" customHeight="1"/>
    <row r="796" spans="1:9" ht="13.5" customHeight="1" thickBot="1">
      <c r="A796" s="5" t="s">
        <v>291</v>
      </c>
      <c r="B796" s="5"/>
      <c r="C796" s="5"/>
      <c r="D796" s="5"/>
      <c r="E796" s="36"/>
      <c r="F796" s="32"/>
      <c r="G796" s="32"/>
      <c r="H796" s="32"/>
    </row>
    <row r="797" spans="1:9" ht="13.5" customHeight="1" thickTop="1">
      <c r="A797" s="6" t="s">
        <v>292</v>
      </c>
      <c r="B797" s="6"/>
      <c r="C797" s="6"/>
      <c r="D797" s="6"/>
      <c r="E797" s="37"/>
      <c r="F797" s="33"/>
      <c r="G797" s="33"/>
      <c r="H797" s="33"/>
    </row>
    <row r="798" spans="1:9" ht="13.5" customHeight="1">
      <c r="A798" s="54"/>
      <c r="B798" s="54"/>
      <c r="C798" s="54"/>
      <c r="D798" s="54"/>
      <c r="E798" s="54"/>
      <c r="F798" s="54"/>
    </row>
    <row r="799" spans="1:9" ht="13.5" customHeight="1"/>
    <row r="800" spans="1:9" ht="13.5" customHeight="1">
      <c r="B800" s="1" t="s">
        <v>2</v>
      </c>
    </row>
    <row r="801" spans="2:9" ht="13.5" customHeight="1"/>
    <row r="802" spans="2:9" ht="13.5" customHeight="1">
      <c r="B802" s="1" t="s">
        <v>293</v>
      </c>
    </row>
    <row r="803" spans="2:9" ht="13.5" customHeight="1">
      <c r="B803" s="2" t="str">
        <f>"Target Date: 12/6/2009"</f>
        <v>Target Date: 12/6/2009</v>
      </c>
      <c r="C803" s="2"/>
    </row>
    <row r="804" spans="2:9" ht="13.5" customHeight="1" thickBot="1">
      <c r="C804" s="4" t="s">
        <v>294</v>
      </c>
      <c r="E804" s="35">
        <v>5</v>
      </c>
      <c r="G804" s="28">
        <v>0</v>
      </c>
    </row>
    <row r="805" spans="2:9" ht="13.5" customHeight="1" thickBot="1">
      <c r="C805" s="4" t="s">
        <v>295</v>
      </c>
      <c r="E805" s="35">
        <v>15</v>
      </c>
      <c r="G805" s="28">
        <v>0</v>
      </c>
      <c r="I805" s="25" t="s">
        <v>455</v>
      </c>
    </row>
    <row r="806" spans="2:9" ht="13.5" customHeight="1"/>
    <row r="807" spans="2:9" ht="13.5" customHeight="1">
      <c r="B807" s="1" t="s">
        <v>296</v>
      </c>
    </row>
    <row r="808" spans="2:9" ht="13.5" customHeight="1">
      <c r="B808" s="2" t="str">
        <f>"Target Date: 2/7/2010"</f>
        <v>Target Date: 2/7/2010</v>
      </c>
      <c r="C808" s="2"/>
    </row>
    <row r="809" spans="2:9" ht="13.5" customHeight="1" thickBot="1">
      <c r="C809" s="4" t="s">
        <v>150</v>
      </c>
      <c r="E809" s="35">
        <v>10</v>
      </c>
      <c r="G809" s="28">
        <v>0</v>
      </c>
    </row>
    <row r="810" spans="2:9" ht="13.5" customHeight="1" thickBot="1">
      <c r="C810" s="4" t="s">
        <v>297</v>
      </c>
      <c r="E810" s="35">
        <v>5</v>
      </c>
      <c r="G810" s="28">
        <v>0</v>
      </c>
      <c r="I810" s="25" t="s">
        <v>455</v>
      </c>
    </row>
    <row r="811" spans="2:9" ht="13.5" customHeight="1" thickBot="1">
      <c r="C811" s="4" t="s">
        <v>151</v>
      </c>
      <c r="E811" s="35">
        <v>8</v>
      </c>
      <c r="G811" s="28">
        <v>0</v>
      </c>
    </row>
    <row r="812" spans="2:9" ht="13.5" customHeight="1" thickBot="1">
      <c r="C812" s="4" t="s">
        <v>149</v>
      </c>
      <c r="E812" s="35">
        <v>10</v>
      </c>
      <c r="G812" s="28">
        <v>0</v>
      </c>
    </row>
    <row r="813" spans="2:9" ht="13.5" customHeight="1"/>
    <row r="814" spans="2:9" ht="13.5" customHeight="1" thickBot="1">
      <c r="C814" s="4" t="s">
        <v>15</v>
      </c>
      <c r="F814" s="29">
        <f>SUM(E798:E815)</f>
        <v>53</v>
      </c>
      <c r="H814" s="28">
        <f>SUM(G798:G815)</f>
        <v>0</v>
      </c>
    </row>
    <row r="815" spans="2:9" ht="13.5" customHeight="1"/>
    <row r="816" spans="2:9" ht="13.5" customHeight="1"/>
    <row r="817" spans="1:9" ht="13.5" customHeight="1" thickBot="1">
      <c r="A817" s="5" t="s">
        <v>298</v>
      </c>
      <c r="B817" s="5"/>
      <c r="C817" s="5"/>
      <c r="D817" s="5"/>
      <c r="E817" s="36"/>
      <c r="F817" s="32"/>
      <c r="G817" s="32"/>
      <c r="H817" s="32"/>
    </row>
    <row r="818" spans="1:9" ht="13.5" customHeight="1" thickTop="1">
      <c r="A818" s="6" t="s">
        <v>56</v>
      </c>
      <c r="B818" s="6"/>
      <c r="C818" s="6"/>
      <c r="D818" s="6"/>
      <c r="E818" s="37"/>
      <c r="F818" s="33"/>
      <c r="G818" s="33"/>
      <c r="H818" s="33"/>
    </row>
    <row r="819" spans="1:9" ht="13.5" customHeight="1">
      <c r="A819" s="54"/>
      <c r="B819" s="54"/>
      <c r="C819" s="54"/>
      <c r="D819" s="54"/>
      <c r="E819" s="54"/>
      <c r="F819" s="54"/>
    </row>
    <row r="820" spans="1:9" ht="13.5" customHeight="1"/>
    <row r="821" spans="1:9" ht="13.5" customHeight="1">
      <c r="B821" s="1" t="s">
        <v>2</v>
      </c>
    </row>
    <row r="822" spans="1:9" ht="13.5" customHeight="1">
      <c r="C822" s="4" t="s">
        <v>299</v>
      </c>
      <c r="E822" s="35">
        <v>20</v>
      </c>
      <c r="G822" s="51">
        <v>0</v>
      </c>
    </row>
    <row r="823" spans="1:9" ht="13.5" customHeight="1">
      <c r="C823" s="4" t="s">
        <v>300</v>
      </c>
      <c r="E823" s="35">
        <v>60</v>
      </c>
      <c r="G823" s="51"/>
      <c r="I823" s="25" t="s">
        <v>596</v>
      </c>
    </row>
    <row r="824" spans="1:9" ht="13.5" customHeight="1" thickBot="1">
      <c r="C824" s="4" t="s">
        <v>77</v>
      </c>
      <c r="E824" s="35">
        <v>47</v>
      </c>
      <c r="G824" s="53"/>
    </row>
    <row r="825" spans="1:9" ht="13.5" customHeight="1"/>
    <row r="826" spans="1:9" ht="13.5" customHeight="1">
      <c r="B826" s="1" t="s">
        <v>301</v>
      </c>
    </row>
    <row r="827" spans="1:9" ht="13.5" customHeight="1">
      <c r="B827" s="2" t="str">
        <f>"Target Date: October"</f>
        <v>Target Date: October</v>
      </c>
      <c r="C827" s="2"/>
    </row>
    <row r="828" spans="1:9" ht="13.5" customHeight="1" thickBot="1">
      <c r="C828" s="4" t="s">
        <v>84</v>
      </c>
      <c r="E828" s="35">
        <v>100</v>
      </c>
      <c r="G828" s="28">
        <v>0</v>
      </c>
      <c r="I828" s="25" t="s">
        <v>597</v>
      </c>
    </row>
    <row r="829" spans="1:9" ht="13.5" customHeight="1"/>
    <row r="830" spans="1:9" ht="13.5" customHeight="1">
      <c r="B830" s="1" t="s">
        <v>302</v>
      </c>
    </row>
    <row r="831" spans="1:9" ht="13.5" customHeight="1">
      <c r="B831" s="2" t="str">
        <f>"Target Date: April"</f>
        <v>Target Date: April</v>
      </c>
      <c r="C831" s="2"/>
    </row>
    <row r="832" spans="1:9" ht="13.5" customHeight="1" thickBot="1">
      <c r="C832" s="4" t="s">
        <v>303</v>
      </c>
      <c r="E832" s="35">
        <v>80</v>
      </c>
      <c r="G832" s="28">
        <v>0</v>
      </c>
      <c r="I832" s="25" t="s">
        <v>598</v>
      </c>
    </row>
    <row r="833" spans="1:9" ht="13.5" customHeight="1"/>
    <row r="834" spans="1:9" ht="13.5" customHeight="1">
      <c r="B834" s="1" t="s">
        <v>304</v>
      </c>
    </row>
    <row r="835" spans="1:9" ht="13.5" customHeight="1">
      <c r="B835" s="2" t="str">
        <f>"Target Date: 9/18/09 - 9/20/09"</f>
        <v>Target Date: 9/18/09 - 9/20/09</v>
      </c>
      <c r="C835" s="2"/>
    </row>
    <row r="836" spans="1:9" ht="13.5" customHeight="1" thickBot="1">
      <c r="C836" s="4" t="s">
        <v>305</v>
      </c>
      <c r="E836" s="35">
        <v>60</v>
      </c>
      <c r="G836" s="28">
        <v>0</v>
      </c>
      <c r="I836" s="25" t="s">
        <v>456</v>
      </c>
    </row>
    <row r="837" spans="1:9" ht="13.5" customHeight="1"/>
    <row r="838" spans="1:9" ht="13.5" customHeight="1" thickBot="1">
      <c r="C838" s="4" t="s">
        <v>15</v>
      </c>
      <c r="F838" s="29">
        <f>SUM(E819:E839)</f>
        <v>367</v>
      </c>
      <c r="H838" s="28">
        <f>SUM(G819:G839)</f>
        <v>0</v>
      </c>
    </row>
    <row r="839" spans="1:9" ht="13.5" customHeight="1"/>
    <row r="840" spans="1:9" ht="13.5" customHeight="1"/>
    <row r="841" spans="1:9" ht="13.5" customHeight="1" thickBot="1">
      <c r="A841" s="5" t="s">
        <v>306</v>
      </c>
      <c r="B841" s="5"/>
      <c r="C841" s="5"/>
      <c r="D841" s="5"/>
      <c r="E841" s="36"/>
      <c r="F841" s="32"/>
      <c r="G841" s="32"/>
      <c r="H841" s="32"/>
    </row>
    <row r="842" spans="1:9" ht="13.5" customHeight="1" thickTop="1">
      <c r="A842" s="6" t="s">
        <v>307</v>
      </c>
      <c r="B842" s="6"/>
      <c r="C842" s="6"/>
      <c r="D842" s="6"/>
      <c r="E842" s="37"/>
      <c r="F842" s="33"/>
      <c r="G842" s="33"/>
      <c r="H842" s="33"/>
    </row>
    <row r="843" spans="1:9" ht="13.5" customHeight="1">
      <c r="A843" s="54"/>
      <c r="B843" s="54"/>
      <c r="C843" s="54"/>
      <c r="D843" s="54"/>
      <c r="E843" s="54"/>
      <c r="F843" s="54"/>
    </row>
    <row r="844" spans="1:9" ht="13.5" customHeight="1"/>
    <row r="845" spans="1:9" ht="13.5" customHeight="1">
      <c r="B845" s="1" t="s">
        <v>2</v>
      </c>
    </row>
    <row r="846" spans="1:9" ht="13.5" customHeight="1"/>
    <row r="847" spans="1:9" ht="13.5" customHeight="1">
      <c r="B847" s="1" t="s">
        <v>308</v>
      </c>
    </row>
    <row r="848" spans="1:9" ht="13.5" customHeight="1">
      <c r="B848" s="2" t="str">
        <f>"Target Date: 4/10-11/2010"</f>
        <v>Target Date: 4/10-11/2010</v>
      </c>
      <c r="C848" s="2"/>
    </row>
    <row r="849" spans="1:9" ht="13.5" customHeight="1" thickBot="1">
      <c r="C849" s="4" t="s">
        <v>309</v>
      </c>
      <c r="E849" s="35">
        <v>3000</v>
      </c>
      <c r="G849" s="28">
        <v>200</v>
      </c>
      <c r="I849" s="25" t="s">
        <v>599</v>
      </c>
    </row>
    <row r="850" spans="1:9" ht="13.5" customHeight="1"/>
    <row r="851" spans="1:9" ht="13.5" customHeight="1" thickBot="1">
      <c r="C851" s="4" t="s">
        <v>15</v>
      </c>
      <c r="F851" s="29">
        <f>SUM(E843:E852)</f>
        <v>3000</v>
      </c>
      <c r="H851" s="28">
        <f>SUM(G843:G852)</f>
        <v>200</v>
      </c>
    </row>
    <row r="852" spans="1:9" ht="13.5" customHeight="1"/>
    <row r="853" spans="1:9" ht="13.5" customHeight="1"/>
    <row r="854" spans="1:9" ht="13.5" customHeight="1" thickBot="1">
      <c r="A854" s="5" t="s">
        <v>310</v>
      </c>
      <c r="B854" s="5"/>
      <c r="C854" s="5"/>
      <c r="D854" s="5"/>
      <c r="E854" s="36"/>
      <c r="F854" s="32"/>
      <c r="G854" s="32"/>
      <c r="H854" s="32"/>
    </row>
    <row r="855" spans="1:9" ht="13.5" customHeight="1" thickTop="1">
      <c r="A855" s="6" t="s">
        <v>76</v>
      </c>
      <c r="B855" s="6"/>
      <c r="C855" s="6"/>
      <c r="D855" s="6"/>
      <c r="E855" s="37"/>
      <c r="F855" s="33"/>
      <c r="G855" s="33"/>
      <c r="H855" s="33"/>
    </row>
    <row r="856" spans="1:9" ht="13.5" customHeight="1">
      <c r="A856" s="54"/>
      <c r="B856" s="54"/>
      <c r="C856" s="54"/>
      <c r="D856" s="54"/>
      <c r="E856" s="54"/>
      <c r="F856" s="54"/>
    </row>
    <row r="857" spans="1:9" ht="13.5" customHeight="1"/>
    <row r="858" spans="1:9" ht="13.5" customHeight="1">
      <c r="B858" s="1" t="s">
        <v>2</v>
      </c>
    </row>
    <row r="859" spans="1:9" ht="13.5" customHeight="1">
      <c r="C859" s="4" t="s">
        <v>154</v>
      </c>
      <c r="E859" s="35">
        <v>5</v>
      </c>
      <c r="G859" s="51">
        <v>0</v>
      </c>
    </row>
    <row r="860" spans="1:9" ht="13.5" customHeight="1">
      <c r="C860" s="4" t="s">
        <v>311</v>
      </c>
      <c r="E860" s="35">
        <v>7</v>
      </c>
      <c r="G860" s="51"/>
    </row>
    <row r="861" spans="1:9" ht="13.5" customHeight="1" thickBot="1">
      <c r="C861" s="4" t="s">
        <v>257</v>
      </c>
      <c r="E861" s="35">
        <v>10</v>
      </c>
      <c r="G861" s="53"/>
      <c r="I861" s="25" t="s">
        <v>600</v>
      </c>
    </row>
    <row r="862" spans="1:9" ht="13.5" customHeight="1"/>
    <row r="863" spans="1:9" ht="13.5" customHeight="1">
      <c r="B863" s="1" t="s">
        <v>312</v>
      </c>
    </row>
    <row r="864" spans="1:9" ht="13.5" customHeight="1">
      <c r="B864" s="2" t="str">
        <f>"Target Date: 12/03/09"</f>
        <v>Target Date: 12/03/09</v>
      </c>
      <c r="C864" s="2"/>
    </row>
    <row r="865" spans="2:9" ht="13.5" customHeight="1" thickBot="1">
      <c r="C865" s="4" t="s">
        <v>313</v>
      </c>
      <c r="E865" s="35">
        <v>20</v>
      </c>
      <c r="G865" s="28">
        <v>20</v>
      </c>
      <c r="I865" s="25" t="s">
        <v>601</v>
      </c>
    </row>
    <row r="866" spans="2:9" ht="13.5" customHeight="1">
      <c r="C866" s="4" t="s">
        <v>314</v>
      </c>
      <c r="E866" s="35">
        <v>30</v>
      </c>
      <c r="G866" s="55">
        <v>0</v>
      </c>
    </row>
    <row r="867" spans="2:9" ht="13.5" customHeight="1">
      <c r="C867" s="4" t="s">
        <v>315</v>
      </c>
      <c r="E867" s="35">
        <v>20</v>
      </c>
      <c r="G867" s="51"/>
    </row>
    <row r="868" spans="2:9" ht="13.5" customHeight="1">
      <c r="C868" s="4" t="s">
        <v>316</v>
      </c>
      <c r="E868" s="35">
        <v>40</v>
      </c>
      <c r="G868" s="51"/>
    </row>
    <row r="869" spans="2:9" ht="13.5" customHeight="1">
      <c r="C869" s="4" t="s">
        <v>317</v>
      </c>
      <c r="E869" s="35">
        <v>15</v>
      </c>
      <c r="G869" s="51"/>
    </row>
    <row r="870" spans="2:9" ht="13.5" customHeight="1" thickBot="1">
      <c r="C870" s="4" t="s">
        <v>256</v>
      </c>
      <c r="E870" s="35">
        <v>10</v>
      </c>
      <c r="G870" s="53"/>
    </row>
    <row r="871" spans="2:9" ht="13.5" customHeight="1"/>
    <row r="872" spans="2:9" ht="13.5" customHeight="1">
      <c r="B872" s="1" t="s">
        <v>318</v>
      </c>
    </row>
    <row r="873" spans="2:9" ht="13.5" customHeight="1">
      <c r="B873" s="2" t="str">
        <f>"Target Date: April 17 - April 18"</f>
        <v>Target Date: April 17 - April 18</v>
      </c>
      <c r="C873" s="2"/>
    </row>
    <row r="874" spans="2:9" ht="13.5" customHeight="1">
      <c r="C874" s="4" t="s">
        <v>13</v>
      </c>
      <c r="E874" s="35">
        <v>475</v>
      </c>
      <c r="G874" s="51">
        <v>0</v>
      </c>
    </row>
    <row r="875" spans="2:9" ht="13.5" customHeight="1">
      <c r="C875" s="4" t="s">
        <v>319</v>
      </c>
      <c r="E875" s="35">
        <v>2500</v>
      </c>
      <c r="G875" s="51"/>
      <c r="I875" s="25" t="s">
        <v>602</v>
      </c>
    </row>
    <row r="876" spans="2:9" ht="13.5" customHeight="1" thickBot="1">
      <c r="C876" s="4" t="s">
        <v>320</v>
      </c>
      <c r="E876" s="35">
        <v>270</v>
      </c>
      <c r="G876" s="53"/>
    </row>
    <row r="877" spans="2:9" ht="13.5" customHeight="1"/>
    <row r="878" spans="2:9" ht="13.5" customHeight="1" thickBot="1">
      <c r="C878" s="4" t="s">
        <v>15</v>
      </c>
      <c r="F878" s="29">
        <f>SUM(E856:E879)</f>
        <v>3402</v>
      </c>
      <c r="H878" s="28">
        <f>SUM(G856:G879)</f>
        <v>20</v>
      </c>
    </row>
    <row r="879" spans="2:9" ht="13.5" customHeight="1"/>
    <row r="880" spans="2:9" ht="13.5" customHeight="1"/>
    <row r="881" spans="1:9" ht="13.5" customHeight="1" thickBot="1">
      <c r="A881" s="5" t="s">
        <v>321</v>
      </c>
      <c r="B881" s="5"/>
      <c r="C881" s="5"/>
      <c r="D881" s="5"/>
      <c r="E881" s="36"/>
      <c r="F881" s="32"/>
      <c r="G881" s="32"/>
      <c r="H881" s="32"/>
    </row>
    <row r="882" spans="1:9" ht="13.5" customHeight="1" thickTop="1">
      <c r="A882" s="6" t="s">
        <v>76</v>
      </c>
      <c r="B882" s="6"/>
      <c r="C882" s="6"/>
      <c r="D882" s="6"/>
      <c r="E882" s="37"/>
      <c r="F882" s="33"/>
      <c r="G882" s="33"/>
      <c r="H882" s="33"/>
    </row>
    <row r="883" spans="1:9" ht="13.5" customHeight="1">
      <c r="A883" s="54"/>
      <c r="B883" s="54"/>
      <c r="C883" s="54"/>
      <c r="D883" s="54"/>
      <c r="E883" s="54"/>
      <c r="F883" s="54"/>
    </row>
    <row r="884" spans="1:9" ht="13.5" customHeight="1"/>
    <row r="885" spans="1:9" ht="13.5" customHeight="1">
      <c r="B885" s="1" t="s">
        <v>2</v>
      </c>
    </row>
    <row r="886" spans="1:9" ht="13.5" customHeight="1">
      <c r="C886" s="4" t="s">
        <v>322</v>
      </c>
      <c r="E886" s="35">
        <v>25</v>
      </c>
      <c r="G886" s="51">
        <v>0</v>
      </c>
    </row>
    <row r="887" spans="1:9" ht="13.5" customHeight="1">
      <c r="C887" s="4" t="s">
        <v>80</v>
      </c>
      <c r="E887" s="35">
        <v>500</v>
      </c>
      <c r="G887" s="51"/>
    </row>
    <row r="888" spans="1:9" ht="13.5" customHeight="1">
      <c r="C888" s="4" t="s">
        <v>59</v>
      </c>
      <c r="E888" s="35">
        <v>50</v>
      </c>
      <c r="G888" s="51"/>
    </row>
    <row r="889" spans="1:9" ht="13.5" customHeight="1">
      <c r="C889" s="4" t="s">
        <v>9</v>
      </c>
      <c r="E889" s="35">
        <v>300</v>
      </c>
      <c r="G889" s="51"/>
    </row>
    <row r="890" spans="1:9" ht="13.5" customHeight="1" thickBot="1">
      <c r="C890" s="4" t="s">
        <v>323</v>
      </c>
      <c r="E890" s="35">
        <v>500</v>
      </c>
      <c r="G890" s="53"/>
      <c r="I890" s="25" t="s">
        <v>603</v>
      </c>
    </row>
    <row r="891" spans="1:9" ht="13.5" customHeight="1"/>
    <row r="892" spans="1:9" ht="13.5" customHeight="1">
      <c r="B892" s="1" t="s">
        <v>324</v>
      </c>
    </row>
    <row r="893" spans="1:9" ht="13.5" customHeight="1">
      <c r="B893" s="2" t="str">
        <f>"Target Date: 11/13/2009"</f>
        <v>Target Date: 11/13/2009</v>
      </c>
      <c r="C893" s="2"/>
    </row>
    <row r="894" spans="1:9" ht="13.5" customHeight="1">
      <c r="C894" s="4" t="s">
        <v>325</v>
      </c>
      <c r="E894" s="35">
        <v>30</v>
      </c>
      <c r="G894" s="51">
        <v>0</v>
      </c>
    </row>
    <row r="895" spans="1:9" ht="13.5" customHeight="1">
      <c r="C895" s="4" t="s">
        <v>326</v>
      </c>
      <c r="E895" s="35">
        <v>50</v>
      </c>
      <c r="G895" s="51"/>
    </row>
    <row r="896" spans="1:9" ht="13.5" customHeight="1">
      <c r="C896" s="4" t="s">
        <v>327</v>
      </c>
      <c r="E896" s="35">
        <v>30</v>
      </c>
      <c r="G896" s="51"/>
    </row>
    <row r="897" spans="1:9" ht="13.5" customHeight="1">
      <c r="C897" s="4" t="s">
        <v>328</v>
      </c>
      <c r="E897" s="35">
        <v>30</v>
      </c>
      <c r="G897" s="51"/>
    </row>
    <row r="898" spans="1:9" ht="13.5" customHeight="1">
      <c r="C898" s="4" t="s">
        <v>329</v>
      </c>
      <c r="E898" s="35">
        <v>20</v>
      </c>
      <c r="G898" s="51"/>
      <c r="I898" s="25" t="s">
        <v>604</v>
      </c>
    </row>
    <row r="899" spans="1:9" ht="13.5" customHeight="1">
      <c r="C899" s="4" t="s">
        <v>330</v>
      </c>
      <c r="E899" s="35">
        <v>20</v>
      </c>
      <c r="G899" s="51"/>
    </row>
    <row r="900" spans="1:9" ht="13.5" customHeight="1" thickBot="1">
      <c r="C900" s="4" t="s">
        <v>331</v>
      </c>
      <c r="E900" s="35">
        <v>30</v>
      </c>
      <c r="G900" s="53"/>
    </row>
    <row r="901" spans="1:9" ht="13.5" customHeight="1"/>
    <row r="902" spans="1:9" ht="13.5" customHeight="1" thickBot="1">
      <c r="C902" s="4" t="s">
        <v>15</v>
      </c>
      <c r="F902" s="29">
        <f>SUM(E883:E903)</f>
        <v>1585</v>
      </c>
      <c r="H902" s="28">
        <f>SUM(G883:G903)</f>
        <v>0</v>
      </c>
    </row>
    <row r="903" spans="1:9" ht="13.5" customHeight="1"/>
    <row r="904" spans="1:9" ht="13.5" customHeight="1"/>
    <row r="905" spans="1:9" ht="13.5" customHeight="1" thickBot="1">
      <c r="A905" s="5" t="s">
        <v>332</v>
      </c>
      <c r="B905" s="5"/>
      <c r="C905" s="5"/>
      <c r="D905" s="5"/>
      <c r="E905" s="36"/>
      <c r="F905" s="32"/>
      <c r="G905" s="32"/>
      <c r="H905" s="32"/>
    </row>
    <row r="906" spans="1:9" ht="13.5" customHeight="1" thickTop="1">
      <c r="A906" s="6" t="s">
        <v>333</v>
      </c>
      <c r="B906" s="6"/>
      <c r="C906" s="6"/>
      <c r="D906" s="6"/>
      <c r="E906" s="37"/>
      <c r="F906" s="33"/>
      <c r="G906" s="33"/>
      <c r="H906" s="33"/>
    </row>
    <row r="907" spans="1:9" ht="13.5" customHeight="1">
      <c r="A907" s="54"/>
      <c r="B907" s="54"/>
      <c r="C907" s="54"/>
      <c r="D907" s="54"/>
      <c r="E907" s="54"/>
      <c r="F907" s="54"/>
    </row>
    <row r="908" spans="1:9" ht="13.5" customHeight="1"/>
    <row r="909" spans="1:9" ht="13.5" customHeight="1">
      <c r="B909" s="1" t="s">
        <v>2</v>
      </c>
    </row>
    <row r="910" spans="1:9" ht="13.5" customHeight="1"/>
    <row r="911" spans="1:9" ht="13.5" customHeight="1">
      <c r="B911" s="1" t="s">
        <v>334</v>
      </c>
    </row>
    <row r="912" spans="1:9" ht="13.5" customHeight="1">
      <c r="B912" s="2" t="str">
        <f>"Target Date: November 19, 2009 - November 23, 2009"</f>
        <v>Target Date: November 19, 2009 - November 23, 2009</v>
      </c>
      <c r="C912" s="2"/>
    </row>
    <row r="913" spans="1:9" ht="13.5" customHeight="1" thickBot="1">
      <c r="C913" s="4" t="s">
        <v>14</v>
      </c>
      <c r="E913" s="35">
        <v>2200</v>
      </c>
      <c r="G913" s="28">
        <v>0</v>
      </c>
    </row>
    <row r="914" spans="1:9" ht="13.5" customHeight="1"/>
    <row r="915" spans="1:9" ht="13.5" customHeight="1">
      <c r="B915" s="1" t="s">
        <v>335</v>
      </c>
    </row>
    <row r="916" spans="1:9" ht="13.5" customHeight="1">
      <c r="B916" s="2" t="str">
        <f>"Target Date: January 21, 2010 - January 24, 2010"</f>
        <v>Target Date: January 21, 2010 - January 24, 2010</v>
      </c>
      <c r="C916" s="2"/>
    </row>
    <row r="917" spans="1:9" ht="13.5" customHeight="1" thickBot="1">
      <c r="C917" s="4" t="s">
        <v>14</v>
      </c>
      <c r="E917" s="35">
        <v>5840</v>
      </c>
      <c r="G917" s="28">
        <v>0</v>
      </c>
      <c r="I917" s="25" t="s">
        <v>605</v>
      </c>
    </row>
    <row r="918" spans="1:9" ht="13.5" customHeight="1"/>
    <row r="919" spans="1:9" ht="13.5" customHeight="1" thickBot="1">
      <c r="C919" s="4" t="s">
        <v>15</v>
      </c>
      <c r="F919" s="29">
        <f>SUM(E907:E920)</f>
        <v>8040</v>
      </c>
      <c r="H919" s="28">
        <f>SUM(G907:G920)</f>
        <v>0</v>
      </c>
    </row>
    <row r="920" spans="1:9" ht="13.5" customHeight="1"/>
    <row r="921" spans="1:9" ht="13.5" customHeight="1"/>
    <row r="922" spans="1:9" ht="13.5" customHeight="1" thickBot="1">
      <c r="A922" s="5" t="s">
        <v>336</v>
      </c>
      <c r="B922" s="5"/>
      <c r="C922" s="5"/>
      <c r="D922" s="5"/>
      <c r="E922" s="36"/>
      <c r="F922" s="32"/>
      <c r="G922" s="32"/>
      <c r="H922" s="32"/>
    </row>
    <row r="923" spans="1:9" ht="13.5" customHeight="1" thickTop="1">
      <c r="A923" s="6" t="s">
        <v>337</v>
      </c>
      <c r="B923" s="6"/>
      <c r="C923" s="6"/>
      <c r="D923" s="6"/>
      <c r="E923" s="37"/>
      <c r="F923" s="33"/>
      <c r="G923" s="33"/>
      <c r="H923" s="33"/>
    </row>
    <row r="924" spans="1:9" ht="13.5" customHeight="1">
      <c r="A924" s="54"/>
      <c r="B924" s="54"/>
      <c r="C924" s="54"/>
      <c r="D924" s="54"/>
      <c r="E924" s="54"/>
      <c r="F924" s="54"/>
      <c r="I924" s="45" t="s">
        <v>457</v>
      </c>
    </row>
    <row r="925" spans="1:9" ht="13.5" customHeight="1">
      <c r="B925" s="1" t="s">
        <v>338</v>
      </c>
    </row>
    <row r="926" spans="1:9" ht="13.5" customHeight="1" thickBot="1">
      <c r="A926" s="54"/>
      <c r="B926" s="54"/>
      <c r="C926" s="4" t="s">
        <v>339</v>
      </c>
      <c r="E926" s="35">
        <v>30</v>
      </c>
      <c r="G926" s="28">
        <v>0</v>
      </c>
      <c r="I926" s="25" t="s">
        <v>606</v>
      </c>
    </row>
    <row r="927" spans="1:9" ht="13.5" customHeight="1"/>
    <row r="928" spans="1:9" ht="13.5" customHeight="1">
      <c r="B928" s="1" t="s">
        <v>2</v>
      </c>
    </row>
    <row r="929" spans="2:9" ht="13.5" customHeight="1">
      <c r="C929" s="4" t="s">
        <v>2</v>
      </c>
      <c r="E929" s="35">
        <v>50</v>
      </c>
      <c r="G929" s="51">
        <v>25</v>
      </c>
    </row>
    <row r="930" spans="2:9" ht="13.5" customHeight="1" thickBot="1">
      <c r="C930" s="4" t="s">
        <v>111</v>
      </c>
      <c r="E930" s="35">
        <v>100</v>
      </c>
      <c r="G930" s="53"/>
      <c r="I930" s="25" t="s">
        <v>607</v>
      </c>
    </row>
    <row r="931" spans="2:9" ht="13.5" customHeight="1"/>
    <row r="932" spans="2:9" ht="13.5" customHeight="1">
      <c r="B932" s="1" t="s">
        <v>340</v>
      </c>
    </row>
    <row r="933" spans="2:9" ht="13.5" customHeight="1">
      <c r="B933" s="2" t="str">
        <f>"Target Date: 02/25/10"</f>
        <v>Target Date: 02/25/10</v>
      </c>
      <c r="C933" s="2"/>
    </row>
    <row r="934" spans="2:9" ht="13.5" customHeight="1" thickBot="1">
      <c r="C934" s="4" t="s">
        <v>341</v>
      </c>
      <c r="E934" s="35">
        <v>1000</v>
      </c>
      <c r="G934" s="30">
        <v>775</v>
      </c>
      <c r="I934" s="25" t="s">
        <v>608</v>
      </c>
    </row>
    <row r="935" spans="2:9" ht="13.5" customHeight="1">
      <c r="C935" s="4" t="s">
        <v>39</v>
      </c>
      <c r="E935" s="35">
        <v>250</v>
      </c>
      <c r="G935" s="24"/>
    </row>
    <row r="936" spans="2:9" ht="13.5" customHeight="1">
      <c r="C936" s="4" t="s">
        <v>33</v>
      </c>
      <c r="E936" s="35">
        <v>565</v>
      </c>
      <c r="G936" s="51">
        <v>200</v>
      </c>
    </row>
    <row r="937" spans="2:9" ht="13.5" customHeight="1">
      <c r="C937" s="4" t="s">
        <v>80</v>
      </c>
      <c r="E937" s="35">
        <v>650</v>
      </c>
      <c r="G937" s="51"/>
      <c r="I937" s="25" t="s">
        <v>609</v>
      </c>
    </row>
    <row r="938" spans="2:9" ht="13.5" customHeight="1">
      <c r="C938" s="4" t="s">
        <v>9</v>
      </c>
      <c r="E938" s="35">
        <v>1650</v>
      </c>
      <c r="G938" s="51"/>
    </row>
    <row r="939" spans="2:9" ht="13.5" customHeight="1">
      <c r="C939" s="4" t="s">
        <v>10</v>
      </c>
      <c r="E939" s="35">
        <v>2750</v>
      </c>
      <c r="G939" s="51"/>
    </row>
    <row r="940" spans="2:9" ht="13.5" customHeight="1" thickBot="1">
      <c r="C940" s="4" t="s">
        <v>342</v>
      </c>
      <c r="E940" s="35">
        <v>300</v>
      </c>
      <c r="G940" s="53"/>
    </row>
    <row r="941" spans="2:9" ht="13.5" customHeight="1"/>
    <row r="942" spans="2:9" ht="13.5" customHeight="1" thickBot="1">
      <c r="C942" s="4" t="s">
        <v>15</v>
      </c>
      <c r="F942" s="29">
        <f>SUM(E924:E943)</f>
        <v>7345</v>
      </c>
      <c r="H942" s="28">
        <f>SUM(G924:G943)</f>
        <v>1000</v>
      </c>
    </row>
    <row r="943" spans="2:9" ht="13.5" customHeight="1"/>
    <row r="944" spans="2:9" ht="13.5" customHeight="1"/>
    <row r="945" spans="1:9" ht="13.5" customHeight="1" thickBot="1">
      <c r="A945" s="5" t="s">
        <v>343</v>
      </c>
      <c r="B945" s="5"/>
      <c r="C945" s="5"/>
      <c r="D945" s="5"/>
      <c r="E945" s="36"/>
      <c r="F945" s="32"/>
      <c r="G945" s="32"/>
      <c r="H945" s="32"/>
    </row>
    <row r="946" spans="1:9" ht="13.5" customHeight="1" thickTop="1">
      <c r="A946" s="6" t="s">
        <v>344</v>
      </c>
      <c r="B946" s="6"/>
      <c r="C946" s="6"/>
      <c r="D946" s="6"/>
      <c r="E946" s="37"/>
      <c r="F946" s="33"/>
      <c r="G946" s="33"/>
      <c r="H946" s="33"/>
    </row>
    <row r="947" spans="1:9" ht="13.5" customHeight="1">
      <c r="A947" s="54"/>
      <c r="B947" s="54"/>
      <c r="C947" s="54"/>
      <c r="D947" s="54"/>
      <c r="E947" s="54"/>
      <c r="F947" s="54"/>
    </row>
    <row r="948" spans="1:9" ht="13.5" customHeight="1"/>
    <row r="949" spans="1:9" ht="13.5" customHeight="1">
      <c r="B949" s="1" t="s">
        <v>2</v>
      </c>
    </row>
    <row r="950" spans="1:9" ht="13.5" customHeight="1"/>
    <row r="951" spans="1:9" ht="13.5" customHeight="1">
      <c r="B951" s="1" t="s">
        <v>345</v>
      </c>
    </row>
    <row r="952" spans="1:9" ht="13.5" customHeight="1">
      <c r="B952" s="2" t="str">
        <f>"Target Date: March 2010"</f>
        <v>Target Date: March 2010</v>
      </c>
      <c r="C952" s="2"/>
    </row>
    <row r="953" spans="1:9" ht="13.5" customHeight="1">
      <c r="C953" s="4" t="s">
        <v>346</v>
      </c>
      <c r="E953" s="35">
        <v>2000</v>
      </c>
      <c r="G953" s="51">
        <v>0</v>
      </c>
    </row>
    <row r="954" spans="1:9" ht="13.5" customHeight="1">
      <c r="C954" s="4" t="s">
        <v>347</v>
      </c>
      <c r="E954" s="35">
        <v>2500</v>
      </c>
      <c r="G954" s="51"/>
      <c r="I954" s="25" t="s">
        <v>610</v>
      </c>
    </row>
    <row r="955" spans="1:9" ht="13.5" customHeight="1" thickBot="1">
      <c r="C955" s="4" t="s">
        <v>90</v>
      </c>
      <c r="E955" s="35">
        <v>2000</v>
      </c>
      <c r="G955" s="53"/>
    </row>
    <row r="956" spans="1:9" ht="13.5" customHeight="1"/>
    <row r="957" spans="1:9" ht="13.5" customHeight="1">
      <c r="B957" s="1" t="s">
        <v>348</v>
      </c>
    </row>
    <row r="958" spans="1:9" ht="13.5" customHeight="1">
      <c r="B958" s="2" t="str">
        <f>"Target Date: March 2010"</f>
        <v>Target Date: March 2010</v>
      </c>
      <c r="C958" s="2"/>
    </row>
    <row r="959" spans="1:9" ht="13.5" customHeight="1" thickBot="1">
      <c r="C959" s="4" t="s">
        <v>349</v>
      </c>
      <c r="E959" s="35">
        <v>600</v>
      </c>
      <c r="G959" s="28">
        <v>0</v>
      </c>
    </row>
    <row r="960" spans="1:9" ht="13.5" customHeight="1" thickBot="1">
      <c r="C960" s="4" t="s">
        <v>350</v>
      </c>
      <c r="E960" s="35">
        <v>400</v>
      </c>
      <c r="G960" s="28">
        <v>50</v>
      </c>
      <c r="I960" s="25" t="s">
        <v>611</v>
      </c>
    </row>
    <row r="961" spans="1:9" ht="13.5" customHeight="1"/>
    <row r="962" spans="1:9" ht="13.5" customHeight="1" thickBot="1">
      <c r="C962" s="4" t="s">
        <v>15</v>
      </c>
      <c r="F962" s="29">
        <f>SUM(E947:E963)</f>
        <v>7500</v>
      </c>
      <c r="H962" s="28">
        <f>SUM(G947:G963)</f>
        <v>50</v>
      </c>
    </row>
    <row r="963" spans="1:9" ht="13.5" customHeight="1"/>
    <row r="964" spans="1:9" ht="13.5" customHeight="1"/>
    <row r="965" spans="1:9" ht="13.5" customHeight="1" thickBot="1">
      <c r="A965" s="5" t="s">
        <v>351</v>
      </c>
      <c r="B965" s="5"/>
      <c r="C965" s="5"/>
      <c r="D965" s="5"/>
      <c r="E965" s="36"/>
      <c r="F965" s="32"/>
      <c r="G965" s="32"/>
      <c r="H965" s="32"/>
    </row>
    <row r="966" spans="1:9" ht="13.5" customHeight="1" thickTop="1">
      <c r="A966" s="6" t="s">
        <v>251</v>
      </c>
      <c r="B966" s="6"/>
      <c r="C966" s="6"/>
      <c r="D966" s="6"/>
      <c r="E966" s="37"/>
      <c r="F966" s="33"/>
      <c r="G966" s="33"/>
      <c r="H966" s="33"/>
    </row>
    <row r="967" spans="1:9" ht="13.5" customHeight="1">
      <c r="A967" s="54"/>
      <c r="B967" s="54"/>
      <c r="C967" s="54"/>
      <c r="D967" s="54"/>
      <c r="E967" s="54"/>
      <c r="F967" s="54"/>
    </row>
    <row r="968" spans="1:9" ht="13.5" customHeight="1"/>
    <row r="969" spans="1:9" ht="13.5" customHeight="1">
      <c r="B969" s="1" t="s">
        <v>2</v>
      </c>
    </row>
    <row r="970" spans="1:9" ht="13.5" customHeight="1"/>
    <row r="971" spans="1:9" ht="13.5" customHeight="1">
      <c r="B971" s="1" t="s">
        <v>352</v>
      </c>
    </row>
    <row r="972" spans="1:9" ht="13.5" customHeight="1">
      <c r="B972" s="2" t="str">
        <f>"Target Date: 24th December 2009 - 28th December 2009"</f>
        <v>Target Date: 24th December 2009 - 28th December 2009</v>
      </c>
      <c r="C972" s="2"/>
    </row>
    <row r="973" spans="1:9" ht="13.5" customHeight="1">
      <c r="C973" s="4" t="s">
        <v>10</v>
      </c>
      <c r="E973" s="35">
        <v>1000</v>
      </c>
      <c r="G973" s="51">
        <v>0</v>
      </c>
      <c r="I973" s="25" t="s">
        <v>612</v>
      </c>
    </row>
    <row r="974" spans="1:9" ht="13.5" customHeight="1" thickBot="1">
      <c r="C974" s="4" t="s">
        <v>9</v>
      </c>
      <c r="E974" s="35">
        <v>500</v>
      </c>
      <c r="G974" s="53"/>
    </row>
    <row r="975" spans="1:9" ht="13.5" customHeight="1"/>
    <row r="976" spans="1:9" ht="13.5" customHeight="1">
      <c r="B976" s="1" t="s">
        <v>353</v>
      </c>
    </row>
    <row r="977" spans="1:9" ht="13.5" customHeight="1">
      <c r="B977" s="2" t="str">
        <f>"Target Date: 28th May 2010 - 31st May 2010"</f>
        <v>Target Date: 28th May 2010 - 31st May 2010</v>
      </c>
      <c r="C977" s="2"/>
    </row>
    <row r="978" spans="1:9" ht="13.5" customHeight="1">
      <c r="C978" s="4" t="s">
        <v>10</v>
      </c>
      <c r="E978" s="35">
        <v>400</v>
      </c>
      <c r="G978" s="51">
        <v>0</v>
      </c>
      <c r="I978" s="25" t="s">
        <v>613</v>
      </c>
    </row>
    <row r="979" spans="1:9" ht="13.5" customHeight="1" thickBot="1">
      <c r="C979" s="4" t="s">
        <v>9</v>
      </c>
      <c r="E979" s="35">
        <v>500</v>
      </c>
      <c r="G979" s="53"/>
    </row>
    <row r="980" spans="1:9" ht="13.5" customHeight="1"/>
    <row r="981" spans="1:9" ht="13.5" customHeight="1" thickBot="1">
      <c r="C981" s="4" t="s">
        <v>15</v>
      </c>
      <c r="F981" s="29">
        <f>SUM(E967:E982)</f>
        <v>2400</v>
      </c>
      <c r="H981" s="28">
        <f>SUM(G967:G982)</f>
        <v>0</v>
      </c>
    </row>
    <row r="982" spans="1:9" ht="13.5" customHeight="1"/>
    <row r="983" spans="1:9" ht="13.5" customHeight="1"/>
    <row r="984" spans="1:9" ht="13.5" customHeight="1" thickBot="1">
      <c r="A984" s="5" t="s">
        <v>354</v>
      </c>
      <c r="B984" s="5"/>
      <c r="C984" s="5"/>
      <c r="D984" s="5"/>
      <c r="E984" s="36"/>
      <c r="F984" s="32"/>
      <c r="G984" s="32"/>
      <c r="H984" s="32"/>
    </row>
    <row r="985" spans="1:9" ht="13.5" customHeight="1" thickTop="1">
      <c r="A985" s="6" t="s">
        <v>355</v>
      </c>
      <c r="B985" s="6"/>
      <c r="C985" s="6"/>
      <c r="D985" s="6"/>
      <c r="E985" s="37"/>
      <c r="F985" s="33"/>
      <c r="G985" s="33"/>
      <c r="H985" s="33"/>
    </row>
    <row r="986" spans="1:9" ht="13.5" customHeight="1">
      <c r="A986" s="54"/>
      <c r="B986" s="54"/>
      <c r="C986" s="54"/>
      <c r="D986" s="54"/>
      <c r="E986" s="54"/>
      <c r="F986" s="54"/>
    </row>
    <row r="987" spans="1:9" ht="13.5" customHeight="1"/>
    <row r="988" spans="1:9" ht="13.5" customHeight="1">
      <c r="B988" s="1" t="s">
        <v>2</v>
      </c>
    </row>
    <row r="989" spans="1:9" ht="13.5" customHeight="1">
      <c r="C989" s="4" t="s">
        <v>356</v>
      </c>
      <c r="E989" s="35">
        <v>20</v>
      </c>
      <c r="G989" s="51">
        <v>0</v>
      </c>
    </row>
    <row r="990" spans="1:9" ht="13.5" customHeight="1">
      <c r="C990" s="4" t="s">
        <v>357</v>
      </c>
      <c r="E990" s="35">
        <v>3</v>
      </c>
      <c r="G990" s="51"/>
    </row>
    <row r="991" spans="1:9" ht="13.5" customHeight="1">
      <c r="C991" s="4" t="s">
        <v>74</v>
      </c>
      <c r="E991" s="35">
        <v>3</v>
      </c>
      <c r="G991" s="51"/>
    </row>
    <row r="992" spans="1:9" ht="13.5" customHeight="1">
      <c r="C992" s="4" t="s">
        <v>358</v>
      </c>
      <c r="E992" s="35">
        <v>10</v>
      </c>
      <c r="G992" s="51"/>
    </row>
    <row r="993" spans="1:9" ht="13.5" customHeight="1">
      <c r="C993" s="4" t="s">
        <v>359</v>
      </c>
      <c r="E993" s="35">
        <v>15</v>
      </c>
      <c r="G993" s="51"/>
    </row>
    <row r="994" spans="1:9" ht="13.5" customHeight="1">
      <c r="C994" s="4" t="s">
        <v>59</v>
      </c>
      <c r="E994" s="35">
        <v>50</v>
      </c>
      <c r="G994" s="51"/>
      <c r="I994" s="25" t="s">
        <v>614</v>
      </c>
    </row>
    <row r="995" spans="1:9" ht="13.5" customHeight="1" thickBot="1">
      <c r="C995" s="4" t="s">
        <v>360</v>
      </c>
      <c r="E995" s="35">
        <v>300</v>
      </c>
      <c r="G995" s="53"/>
    </row>
    <row r="996" spans="1:9" ht="13.5" customHeight="1"/>
    <row r="997" spans="1:9" ht="13.5" customHeight="1">
      <c r="B997" s="1" t="s">
        <v>361</v>
      </c>
    </row>
    <row r="998" spans="1:9" ht="13.5" customHeight="1">
      <c r="B998" s="2" t="str">
        <f>"Target Date: Spring 2010"</f>
        <v>Target Date: Spring 2010</v>
      </c>
      <c r="C998" s="2"/>
    </row>
    <row r="999" spans="1:9" ht="13.5" customHeight="1">
      <c r="C999" s="4" t="s">
        <v>362</v>
      </c>
      <c r="E999" s="35">
        <v>125</v>
      </c>
      <c r="G999" s="51">
        <v>50</v>
      </c>
    </row>
    <row r="1000" spans="1:9" ht="13.5" customHeight="1" thickBot="1">
      <c r="C1000" s="4" t="s">
        <v>8</v>
      </c>
      <c r="E1000" s="35">
        <v>1000</v>
      </c>
      <c r="G1000" s="53"/>
      <c r="I1000" s="25" t="s">
        <v>615</v>
      </c>
    </row>
    <row r="1001" spans="1:9" ht="13.5" customHeight="1"/>
    <row r="1002" spans="1:9" ht="13.5" customHeight="1" thickBot="1">
      <c r="C1002" s="4" t="s">
        <v>15</v>
      </c>
      <c r="F1002" s="29">
        <f>SUM(E986:E1003)</f>
        <v>1526</v>
      </c>
      <c r="H1002" s="28">
        <f>SUM(G986:G1003)</f>
        <v>50</v>
      </c>
    </row>
    <row r="1003" spans="1:9" ht="13.5" customHeight="1"/>
    <row r="1004" spans="1:9" ht="13.5" customHeight="1"/>
    <row r="1005" spans="1:9" ht="13.5" customHeight="1" thickBot="1">
      <c r="A1005" s="5" t="s">
        <v>363</v>
      </c>
      <c r="B1005" s="5"/>
      <c r="C1005" s="5"/>
      <c r="D1005" s="5"/>
      <c r="E1005" s="36"/>
      <c r="F1005" s="32"/>
      <c r="G1005" s="32"/>
      <c r="H1005" s="32"/>
    </row>
    <row r="1006" spans="1:9" ht="13.5" customHeight="1" thickTop="1">
      <c r="A1006" s="6" t="s">
        <v>364</v>
      </c>
      <c r="B1006" s="6"/>
      <c r="C1006" s="6"/>
      <c r="D1006" s="6"/>
      <c r="E1006" s="37"/>
      <c r="F1006" s="33"/>
      <c r="G1006" s="33"/>
      <c r="H1006" s="33"/>
    </row>
    <row r="1007" spans="1:9" ht="13.5" customHeight="1">
      <c r="A1007" s="54"/>
      <c r="B1007" s="54"/>
      <c r="C1007" s="54"/>
      <c r="D1007" s="54"/>
      <c r="E1007" s="54"/>
      <c r="F1007" s="54"/>
    </row>
    <row r="1008" spans="1:9" ht="13.5" customHeight="1"/>
    <row r="1009" spans="1:9" ht="13.5" customHeight="1">
      <c r="B1009" s="1" t="s">
        <v>2</v>
      </c>
    </row>
    <row r="1010" spans="1:9" ht="13.5" customHeight="1"/>
    <row r="1011" spans="1:9" ht="13.5" customHeight="1">
      <c r="B1011" s="1" t="s">
        <v>365</v>
      </c>
    </row>
    <row r="1012" spans="1:9" ht="13.5" customHeight="1">
      <c r="B1012" s="2" t="str">
        <f>"Target Date: December 2009"</f>
        <v>Target Date: December 2009</v>
      </c>
      <c r="C1012" s="2"/>
    </row>
    <row r="1013" spans="1:9" ht="13.5" customHeight="1"/>
    <row r="1014" spans="1:9" ht="13.5" customHeight="1" thickBot="1">
      <c r="C1014" s="4" t="s">
        <v>15</v>
      </c>
      <c r="F1014" s="29">
        <f>SUM(E1007:E1015)</f>
        <v>0</v>
      </c>
      <c r="H1014" s="28">
        <f>SUM(G1007:G1015)</f>
        <v>0</v>
      </c>
      <c r="I1014" s="25" t="s">
        <v>616</v>
      </c>
    </row>
    <row r="1015" spans="1:9" ht="13.5" customHeight="1"/>
    <row r="1016" spans="1:9" ht="13.5" customHeight="1"/>
    <row r="1017" spans="1:9" ht="13.5" customHeight="1" thickBot="1">
      <c r="A1017" s="5" t="s">
        <v>366</v>
      </c>
      <c r="B1017" s="5"/>
      <c r="C1017" s="5"/>
      <c r="D1017" s="5"/>
      <c r="E1017" s="36"/>
      <c r="F1017" s="32"/>
      <c r="G1017" s="32"/>
      <c r="H1017" s="32"/>
    </row>
    <row r="1018" spans="1:9" ht="13.5" customHeight="1" thickTop="1">
      <c r="A1018" s="6" t="s">
        <v>58</v>
      </c>
      <c r="B1018" s="6"/>
      <c r="C1018" s="6"/>
      <c r="D1018" s="6"/>
      <c r="E1018" s="37"/>
      <c r="F1018" s="33"/>
      <c r="G1018" s="33"/>
      <c r="H1018" s="33"/>
    </row>
    <row r="1019" spans="1:9" ht="13.5" customHeight="1">
      <c r="A1019" s="54"/>
      <c r="B1019" s="54"/>
      <c r="C1019" s="54"/>
      <c r="D1019" s="54"/>
      <c r="E1019" s="54"/>
      <c r="F1019" s="54"/>
    </row>
    <row r="1020" spans="1:9" ht="13.5" customHeight="1"/>
    <row r="1021" spans="1:9" ht="13.5" customHeight="1">
      <c r="B1021" s="1" t="s">
        <v>2</v>
      </c>
    </row>
    <row r="1022" spans="1:9" ht="13.5" customHeight="1">
      <c r="C1022" s="4" t="s">
        <v>367</v>
      </c>
      <c r="E1022" s="35">
        <v>100</v>
      </c>
      <c r="G1022" s="51">
        <v>0</v>
      </c>
    </row>
    <row r="1023" spans="1:9" ht="13.5" customHeight="1">
      <c r="C1023" s="4" t="s">
        <v>368</v>
      </c>
      <c r="E1023" s="35">
        <v>300</v>
      </c>
      <c r="G1023" s="51"/>
    </row>
    <row r="1024" spans="1:9" ht="13.5" customHeight="1">
      <c r="C1024" s="4" t="s">
        <v>369</v>
      </c>
      <c r="E1024" s="35">
        <v>100</v>
      </c>
      <c r="G1024" s="51"/>
    </row>
    <row r="1025" spans="1:9" ht="13.5" customHeight="1">
      <c r="C1025" s="4" t="s">
        <v>370</v>
      </c>
      <c r="E1025" s="35">
        <v>100</v>
      </c>
      <c r="G1025" s="51"/>
    </row>
    <row r="1026" spans="1:9" ht="13.5" customHeight="1" thickBot="1">
      <c r="C1026" s="4" t="s">
        <v>371</v>
      </c>
      <c r="E1026" s="35">
        <v>30</v>
      </c>
      <c r="G1026" s="53"/>
      <c r="I1026" s="25" t="s">
        <v>617</v>
      </c>
    </row>
    <row r="1027" spans="1:9" ht="13.5" customHeight="1"/>
    <row r="1028" spans="1:9" ht="13.5" customHeight="1" thickBot="1">
      <c r="C1028" s="4" t="s">
        <v>15</v>
      </c>
      <c r="F1028" s="29">
        <f>SUM(E1019:E1029)</f>
        <v>630</v>
      </c>
      <c r="H1028" s="28">
        <f>SUM(G1019:G1029)</f>
        <v>0</v>
      </c>
    </row>
    <row r="1029" spans="1:9" ht="13.5" customHeight="1"/>
    <row r="1030" spans="1:9" ht="13.5" customHeight="1"/>
    <row r="1031" spans="1:9" ht="13.5" customHeight="1" thickBot="1">
      <c r="A1031" s="5" t="s">
        <v>372</v>
      </c>
      <c r="B1031" s="5"/>
      <c r="C1031" s="5"/>
      <c r="D1031" s="5"/>
      <c r="E1031" s="36"/>
      <c r="F1031" s="32"/>
      <c r="G1031" s="32"/>
      <c r="H1031" s="32"/>
    </row>
    <row r="1032" spans="1:9" ht="13.5" customHeight="1" thickTop="1">
      <c r="A1032" s="6" t="s">
        <v>373</v>
      </c>
      <c r="B1032" s="6"/>
      <c r="C1032" s="6"/>
      <c r="D1032" s="6"/>
      <c r="E1032" s="37"/>
      <c r="F1032" s="33"/>
      <c r="G1032" s="33"/>
      <c r="H1032" s="33"/>
    </row>
    <row r="1033" spans="1:9" ht="13.5" customHeight="1">
      <c r="A1033" s="54"/>
      <c r="B1033" s="54"/>
      <c r="C1033" s="54"/>
      <c r="D1033" s="54"/>
      <c r="E1033" s="54"/>
      <c r="F1033" s="54"/>
    </row>
    <row r="1034" spans="1:9" ht="13.5" customHeight="1"/>
    <row r="1035" spans="1:9" ht="13.5" customHeight="1">
      <c r="B1035" s="1" t="s">
        <v>2</v>
      </c>
    </row>
    <row r="1036" spans="1:9" ht="13.5" customHeight="1"/>
    <row r="1037" spans="1:9" ht="13.5" customHeight="1">
      <c r="B1037" s="1" t="s">
        <v>374</v>
      </c>
    </row>
    <row r="1038" spans="1:9" ht="13.5" customHeight="1">
      <c r="B1038" s="2" t="str">
        <f>"Target Date: January 12, 2010 - January 16, 2010"</f>
        <v>Target Date: January 12, 2010 - January 16, 2010</v>
      </c>
      <c r="C1038" s="2"/>
    </row>
    <row r="1039" spans="1:9" ht="13.5" customHeight="1">
      <c r="C1039" s="4" t="s">
        <v>83</v>
      </c>
      <c r="E1039" s="35">
        <v>680</v>
      </c>
      <c r="G1039" s="51">
        <v>0</v>
      </c>
    </row>
    <row r="1040" spans="1:9" ht="13.5" customHeight="1">
      <c r="C1040" s="4" t="s">
        <v>90</v>
      </c>
      <c r="E1040" s="35">
        <v>5275</v>
      </c>
      <c r="G1040" s="51"/>
    </row>
    <row r="1041" spans="1:9" ht="13.5" customHeight="1">
      <c r="C1041" s="4" t="s">
        <v>375</v>
      </c>
      <c r="E1041" s="35">
        <v>635</v>
      </c>
      <c r="G1041" s="51"/>
    </row>
    <row r="1042" spans="1:9" ht="13.5" customHeight="1">
      <c r="C1042" s="4" t="s">
        <v>376</v>
      </c>
      <c r="E1042" s="35">
        <v>5092</v>
      </c>
      <c r="G1042" s="51"/>
    </row>
    <row r="1043" spans="1:9" ht="13.5" customHeight="1" thickBot="1">
      <c r="C1043" s="4" t="s">
        <v>39</v>
      </c>
      <c r="E1043" s="35">
        <v>2472</v>
      </c>
      <c r="G1043" s="53"/>
    </row>
    <row r="1044" spans="1:9" ht="13.5" customHeight="1"/>
    <row r="1045" spans="1:9" ht="13.5" customHeight="1" thickBot="1">
      <c r="C1045" s="4" t="s">
        <v>15</v>
      </c>
      <c r="F1045" s="29">
        <f>SUM(E1033:E1046)</f>
        <v>14154</v>
      </c>
      <c r="H1045" s="28">
        <f>SUM(G1033:G1046)</f>
        <v>0</v>
      </c>
      <c r="I1045" s="25" t="s">
        <v>618</v>
      </c>
    </row>
    <row r="1046" spans="1:9" ht="13.5" customHeight="1"/>
    <row r="1047" spans="1:9" ht="13.5" customHeight="1"/>
    <row r="1048" spans="1:9" ht="13.5" customHeight="1" thickBot="1">
      <c r="A1048" s="5" t="s">
        <v>377</v>
      </c>
      <c r="B1048" s="5"/>
      <c r="C1048" s="5"/>
      <c r="D1048" s="5"/>
      <c r="E1048" s="36"/>
      <c r="F1048" s="32"/>
      <c r="G1048" s="32"/>
      <c r="H1048" s="32"/>
    </row>
    <row r="1049" spans="1:9" ht="13.5" customHeight="1" thickTop="1">
      <c r="A1049" s="6" t="s">
        <v>378</v>
      </c>
      <c r="B1049" s="6"/>
      <c r="C1049" s="6"/>
      <c r="D1049" s="6"/>
      <c r="E1049" s="37"/>
      <c r="F1049" s="33"/>
      <c r="G1049" s="33"/>
      <c r="H1049" s="33"/>
    </row>
    <row r="1050" spans="1:9" ht="13.5" customHeight="1">
      <c r="A1050" s="54"/>
      <c r="B1050" s="54"/>
      <c r="C1050" s="54"/>
      <c r="D1050" s="54"/>
      <c r="E1050" s="54"/>
      <c r="F1050" s="54"/>
    </row>
    <row r="1051" spans="1:9" ht="13.5" customHeight="1"/>
    <row r="1052" spans="1:9" ht="13.5" customHeight="1">
      <c r="B1052" s="1" t="s">
        <v>2</v>
      </c>
    </row>
    <row r="1053" spans="1:9" ht="13.5" customHeight="1">
      <c r="C1053" s="4" t="s">
        <v>110</v>
      </c>
      <c r="E1053" s="35">
        <v>40</v>
      </c>
      <c r="G1053" s="51">
        <v>25</v>
      </c>
    </row>
    <row r="1054" spans="1:9" ht="13.5" customHeight="1">
      <c r="C1054" s="4" t="s">
        <v>111</v>
      </c>
      <c r="E1054" s="35">
        <v>50</v>
      </c>
      <c r="G1054" s="51"/>
    </row>
    <row r="1055" spans="1:9" ht="13.5" customHeight="1">
      <c r="C1055" s="4" t="s">
        <v>2</v>
      </c>
      <c r="E1055" s="35">
        <v>50</v>
      </c>
      <c r="G1055" s="51"/>
    </row>
    <row r="1056" spans="1:9" ht="13.5" customHeight="1" thickBot="1">
      <c r="C1056" s="4" t="s">
        <v>59</v>
      </c>
      <c r="E1056" s="35">
        <v>30</v>
      </c>
      <c r="G1056" s="53"/>
      <c r="I1056" s="25" t="s">
        <v>619</v>
      </c>
    </row>
    <row r="1057" spans="2:9" ht="13.5" customHeight="1"/>
    <row r="1058" spans="2:9" ht="13.5" customHeight="1">
      <c r="B1058" s="1" t="s">
        <v>379</v>
      </c>
    </row>
    <row r="1059" spans="2:9" ht="13.5" customHeight="1">
      <c r="B1059" s="2" t="str">
        <f>"Target Date: Feb 2010"</f>
        <v>Target Date: Feb 2010</v>
      </c>
      <c r="C1059" s="2"/>
    </row>
    <row r="1060" spans="2:9" ht="13.5" customHeight="1" thickBot="1">
      <c r="C1060" s="4" t="s">
        <v>110</v>
      </c>
      <c r="E1060" s="35">
        <v>40</v>
      </c>
      <c r="G1060" s="28">
        <v>35</v>
      </c>
      <c r="I1060" s="25" t="s">
        <v>620</v>
      </c>
    </row>
    <row r="1061" spans="2:9" ht="13.5" customHeight="1" thickBot="1">
      <c r="C1061" s="4" t="s">
        <v>109</v>
      </c>
      <c r="E1061" s="35">
        <v>70</v>
      </c>
      <c r="G1061" s="28">
        <v>0</v>
      </c>
      <c r="I1061" s="25" t="s">
        <v>621</v>
      </c>
    </row>
    <row r="1062" spans="2:9" ht="13.5" customHeight="1"/>
    <row r="1063" spans="2:9" ht="13.5" customHeight="1">
      <c r="B1063" s="1" t="s">
        <v>380</v>
      </c>
    </row>
    <row r="1064" spans="2:9" ht="13.5" customHeight="1">
      <c r="B1064" s="2" t="str">
        <f>"Target Date: 2010"</f>
        <v>Target Date: 2010</v>
      </c>
      <c r="C1064" s="2"/>
    </row>
    <row r="1065" spans="2:9" ht="13.5" customHeight="1">
      <c r="C1065" s="4" t="s">
        <v>381</v>
      </c>
      <c r="E1065" s="35">
        <v>310</v>
      </c>
      <c r="G1065" s="51">
        <v>150</v>
      </c>
    </row>
    <row r="1066" spans="2:9" ht="13.5" customHeight="1">
      <c r="C1066" s="4" t="s">
        <v>84</v>
      </c>
      <c r="E1066" s="35">
        <v>200</v>
      </c>
      <c r="G1066" s="51"/>
    </row>
    <row r="1067" spans="2:9" ht="13.5" customHeight="1">
      <c r="C1067" s="4" t="s">
        <v>80</v>
      </c>
      <c r="E1067" s="35">
        <v>100</v>
      </c>
      <c r="G1067" s="51"/>
      <c r="I1067" s="25" t="s">
        <v>622</v>
      </c>
    </row>
    <row r="1068" spans="2:9" ht="13.5" customHeight="1" thickBot="1">
      <c r="C1068" s="4" t="s">
        <v>233</v>
      </c>
      <c r="E1068" s="35">
        <v>70</v>
      </c>
      <c r="G1068" s="53"/>
    </row>
    <row r="1069" spans="2:9" ht="13.5" customHeight="1"/>
    <row r="1070" spans="2:9" ht="13.5" customHeight="1" thickBot="1">
      <c r="C1070" s="4" t="s">
        <v>15</v>
      </c>
      <c r="F1070" s="29">
        <f>SUM(E1050:E1071)</f>
        <v>960</v>
      </c>
      <c r="H1070" s="28">
        <f>SUM(G1050:G1071)</f>
        <v>210</v>
      </c>
    </row>
    <row r="1071" spans="2:9" ht="13.5" customHeight="1"/>
    <row r="1072" spans="2:9" ht="13.5" customHeight="1"/>
    <row r="1073" spans="1:9" ht="13.5" customHeight="1" thickBot="1">
      <c r="A1073" s="5" t="s">
        <v>382</v>
      </c>
      <c r="B1073" s="5"/>
      <c r="C1073" s="5"/>
      <c r="D1073" s="5"/>
      <c r="E1073" s="36"/>
      <c r="F1073" s="32"/>
      <c r="G1073" s="32"/>
      <c r="H1073" s="32"/>
    </row>
    <row r="1074" spans="1:9" ht="13.5" customHeight="1" thickTop="1">
      <c r="A1074" s="6" t="s">
        <v>271</v>
      </c>
      <c r="B1074" s="6"/>
      <c r="C1074" s="6"/>
      <c r="D1074" s="6"/>
      <c r="E1074" s="37"/>
      <c r="F1074" s="33"/>
      <c r="G1074" s="33"/>
      <c r="H1074" s="33"/>
    </row>
    <row r="1075" spans="1:9" ht="13.5" customHeight="1">
      <c r="A1075" s="54"/>
      <c r="B1075" s="54"/>
      <c r="C1075" s="54"/>
      <c r="D1075" s="54"/>
      <c r="E1075" s="54"/>
      <c r="F1075" s="54"/>
    </row>
    <row r="1076" spans="1:9" ht="13.5" customHeight="1"/>
    <row r="1077" spans="1:9" ht="13.5" customHeight="1">
      <c r="B1077" s="1" t="s">
        <v>2</v>
      </c>
    </row>
    <row r="1078" spans="1:9" ht="13.5" customHeight="1" thickBot="1">
      <c r="C1078" s="4" t="s">
        <v>383</v>
      </c>
      <c r="E1078" s="35">
        <v>800</v>
      </c>
      <c r="G1078" s="28">
        <v>0</v>
      </c>
      <c r="I1078" s="25" t="s">
        <v>624</v>
      </c>
    </row>
    <row r="1079" spans="1:9" ht="13.5" customHeight="1">
      <c r="I1079" s="25" t="s">
        <v>623</v>
      </c>
    </row>
    <row r="1080" spans="1:9" ht="13.5" customHeight="1">
      <c r="B1080" s="1" t="s">
        <v>384</v>
      </c>
    </row>
    <row r="1081" spans="1:9" ht="13.5" customHeight="1">
      <c r="B1081" s="2" t="str">
        <f>"Target Date: 4/22/10"</f>
        <v>Target Date: 4/22/10</v>
      </c>
      <c r="C1081" s="2"/>
    </row>
    <row r="1082" spans="1:9" ht="13.5" customHeight="1">
      <c r="C1082" s="4" t="s">
        <v>10</v>
      </c>
      <c r="E1082" s="35">
        <v>512</v>
      </c>
      <c r="G1082" s="51">
        <v>0</v>
      </c>
    </row>
    <row r="1083" spans="1:9" ht="13.5" customHeight="1">
      <c r="C1083" s="4" t="s">
        <v>81</v>
      </c>
      <c r="E1083" s="35">
        <v>200</v>
      </c>
      <c r="G1083" s="51"/>
      <c r="I1083" s="25" t="s">
        <v>625</v>
      </c>
    </row>
    <row r="1084" spans="1:9" ht="13.5" customHeight="1">
      <c r="C1084" s="4" t="s">
        <v>9</v>
      </c>
      <c r="E1084" s="35">
        <v>150</v>
      </c>
      <c r="G1084" s="51"/>
    </row>
    <row r="1085" spans="1:9" ht="13.5" customHeight="1" thickBot="1">
      <c r="C1085" s="4" t="s">
        <v>80</v>
      </c>
      <c r="E1085" s="35">
        <v>50</v>
      </c>
      <c r="G1085" s="53"/>
    </row>
    <row r="1086" spans="1:9" ht="13.5" customHeight="1"/>
    <row r="1087" spans="1:9" ht="13.5" customHeight="1" thickBot="1">
      <c r="C1087" s="4" t="s">
        <v>15</v>
      </c>
      <c r="F1087" s="29">
        <f>SUM(E1075:E1088)</f>
        <v>1712</v>
      </c>
      <c r="H1087" s="28">
        <f>SUM(G1075:G1088)</f>
        <v>0</v>
      </c>
    </row>
    <row r="1088" spans="1:9" ht="13.5" customHeight="1"/>
    <row r="1089" spans="1:9" ht="13.5" customHeight="1"/>
    <row r="1090" spans="1:9" ht="13.5" customHeight="1" thickBot="1">
      <c r="A1090" s="5" t="s">
        <v>385</v>
      </c>
      <c r="B1090" s="5"/>
      <c r="C1090" s="5"/>
      <c r="D1090" s="5"/>
      <c r="E1090" s="36"/>
      <c r="F1090" s="32"/>
      <c r="G1090" s="32"/>
      <c r="H1090" s="32"/>
    </row>
    <row r="1091" spans="1:9" ht="13.5" customHeight="1" thickTop="1">
      <c r="A1091" s="6" t="s">
        <v>58</v>
      </c>
      <c r="B1091" s="6"/>
      <c r="C1091" s="6"/>
      <c r="D1091" s="6"/>
      <c r="E1091" s="37"/>
      <c r="F1091" s="33"/>
      <c r="G1091" s="33"/>
      <c r="H1091" s="33"/>
    </row>
    <row r="1092" spans="1:9" ht="13.5" customHeight="1">
      <c r="A1092" s="54"/>
      <c r="B1092" s="54"/>
      <c r="C1092" s="54"/>
      <c r="D1092" s="54"/>
      <c r="E1092" s="54"/>
      <c r="F1092" s="54"/>
    </row>
    <row r="1093" spans="1:9" ht="13.5" customHeight="1"/>
    <row r="1094" spans="1:9" ht="13.5" customHeight="1">
      <c r="B1094" s="1" t="s">
        <v>2</v>
      </c>
    </row>
    <row r="1095" spans="1:9" ht="13.5" customHeight="1"/>
    <row r="1096" spans="1:9" ht="13.5" customHeight="1">
      <c r="B1096" s="1" t="s">
        <v>386</v>
      </c>
    </row>
    <row r="1097" spans="1:9" ht="13.5" customHeight="1">
      <c r="B1097" s="2" t="str">
        <f>"Target Date: April 2-April 4 2010"</f>
        <v>Target Date: April 2-April 4 2010</v>
      </c>
      <c r="C1097" s="2"/>
    </row>
    <row r="1098" spans="1:9" ht="13.5" customHeight="1">
      <c r="C1098" s="4" t="s">
        <v>387</v>
      </c>
      <c r="E1098" s="35">
        <v>200</v>
      </c>
      <c r="G1098" s="51">
        <v>200</v>
      </c>
    </row>
    <row r="1099" spans="1:9" ht="13.5" customHeight="1">
      <c r="C1099" s="4" t="s">
        <v>59</v>
      </c>
      <c r="E1099" s="35">
        <v>300</v>
      </c>
      <c r="G1099" s="51"/>
    </row>
    <row r="1100" spans="1:9" ht="13.5" customHeight="1">
      <c r="C1100" s="4" t="s">
        <v>8</v>
      </c>
      <c r="E1100" s="35">
        <v>500</v>
      </c>
      <c r="G1100" s="51"/>
    </row>
    <row r="1101" spans="1:9" ht="13.5" customHeight="1">
      <c r="C1101" s="4" t="s">
        <v>9</v>
      </c>
      <c r="E1101" s="35">
        <v>120</v>
      </c>
      <c r="G1101" s="51"/>
      <c r="I1101" s="25" t="s">
        <v>626</v>
      </c>
    </row>
    <row r="1102" spans="1:9" ht="13.5" customHeight="1" thickBot="1">
      <c r="C1102" s="4" t="s">
        <v>84</v>
      </c>
      <c r="E1102" s="35">
        <v>250</v>
      </c>
      <c r="G1102" s="53"/>
      <c r="I1102" s="25" t="s">
        <v>627</v>
      </c>
    </row>
    <row r="1103" spans="1:9" ht="13.5" customHeight="1"/>
    <row r="1104" spans="1:9" ht="13.5" customHeight="1" thickBot="1">
      <c r="C1104" s="4" t="s">
        <v>15</v>
      </c>
      <c r="F1104" s="29">
        <f>SUM(E1092:E1105)</f>
        <v>1370</v>
      </c>
      <c r="H1104" s="28">
        <f>SUM(G1092:G1105)</f>
        <v>200</v>
      </c>
    </row>
    <row r="1105" spans="1:8" ht="13.5" customHeight="1"/>
    <row r="1106" spans="1:8" ht="13.5" customHeight="1"/>
    <row r="1107" spans="1:8" ht="13.5" customHeight="1" thickBot="1">
      <c r="A1107" s="5" t="s">
        <v>388</v>
      </c>
      <c r="B1107" s="5"/>
      <c r="C1107" s="5"/>
      <c r="D1107" s="5"/>
      <c r="E1107" s="36"/>
      <c r="F1107" s="32"/>
      <c r="G1107" s="32"/>
      <c r="H1107" s="32"/>
    </row>
    <row r="1108" spans="1:8" ht="13.5" customHeight="1" thickTop="1">
      <c r="A1108" s="6" t="s">
        <v>389</v>
      </c>
      <c r="B1108" s="6"/>
      <c r="C1108" s="6"/>
      <c r="D1108" s="6"/>
      <c r="E1108" s="37"/>
      <c r="F1108" s="33"/>
      <c r="G1108" s="33"/>
      <c r="H1108" s="33"/>
    </row>
    <row r="1109" spans="1:8" ht="13.5" customHeight="1">
      <c r="A1109" s="54"/>
      <c r="B1109" s="54"/>
      <c r="C1109" s="54"/>
      <c r="D1109" s="54"/>
      <c r="E1109" s="54"/>
      <c r="F1109" s="54"/>
    </row>
    <row r="1110" spans="1:8" ht="13.5" customHeight="1"/>
    <row r="1111" spans="1:8" ht="13.5" customHeight="1">
      <c r="B1111" s="1" t="s">
        <v>2</v>
      </c>
    </row>
    <row r="1112" spans="1:8" ht="13.5" customHeight="1">
      <c r="C1112" s="4" t="s">
        <v>110</v>
      </c>
      <c r="E1112" s="35">
        <v>50</v>
      </c>
      <c r="G1112" s="51">
        <v>0</v>
      </c>
    </row>
    <row r="1113" spans="1:8" ht="13.5" customHeight="1">
      <c r="C1113" s="4" t="s">
        <v>390</v>
      </c>
      <c r="E1113" s="35">
        <v>125</v>
      </c>
      <c r="G1113" s="51"/>
    </row>
    <row r="1114" spans="1:8" ht="13.5" customHeight="1">
      <c r="G1114" s="51"/>
    </row>
    <row r="1115" spans="1:8" ht="13.5" customHeight="1">
      <c r="B1115" s="1" t="s">
        <v>391</v>
      </c>
      <c r="G1115" s="51"/>
    </row>
    <row r="1116" spans="1:8" ht="13.5" customHeight="1">
      <c r="B1116" s="2" t="str">
        <f>"Target Date: 4/15/10"</f>
        <v>Target Date: 4/15/10</v>
      </c>
      <c r="C1116" s="2"/>
      <c r="G1116" s="51"/>
    </row>
    <row r="1117" spans="1:8" ht="13.5" customHeight="1">
      <c r="C1117" s="4" t="s">
        <v>392</v>
      </c>
      <c r="E1117" s="35">
        <v>1000</v>
      </c>
      <c r="G1117" s="51"/>
    </row>
    <row r="1118" spans="1:8" ht="13.5" customHeight="1">
      <c r="C1118" s="4" t="s">
        <v>393</v>
      </c>
      <c r="E1118" s="35">
        <v>1000</v>
      </c>
      <c r="G1118" s="51"/>
    </row>
    <row r="1119" spans="1:8" ht="13.5" customHeight="1">
      <c r="C1119" s="4" t="s">
        <v>239</v>
      </c>
      <c r="E1119" s="35">
        <v>1000</v>
      </c>
      <c r="G1119" s="51"/>
    </row>
    <row r="1120" spans="1:8" ht="13.5" customHeight="1">
      <c r="C1120" s="4" t="s">
        <v>84</v>
      </c>
      <c r="E1120" s="35">
        <v>1000</v>
      </c>
      <c r="G1120" s="51"/>
    </row>
    <row r="1121" spans="1:9" ht="13.5" customHeight="1" thickBot="1">
      <c r="C1121" s="4" t="s">
        <v>394</v>
      </c>
      <c r="E1121" s="35">
        <v>1000</v>
      </c>
      <c r="G1121" s="53"/>
      <c r="I1121" s="25" t="s">
        <v>628</v>
      </c>
    </row>
    <row r="1122" spans="1:9" ht="13.5" customHeight="1"/>
    <row r="1123" spans="1:9" ht="13.5" customHeight="1" thickBot="1">
      <c r="C1123" s="4" t="s">
        <v>15</v>
      </c>
      <c r="F1123" s="29">
        <f>SUM(E1109:E1124)</f>
        <v>5175</v>
      </c>
      <c r="H1123" s="28">
        <f>SUM(G1109:G1124)</f>
        <v>0</v>
      </c>
    </row>
    <row r="1124" spans="1:9" ht="13.5" customHeight="1"/>
    <row r="1125" spans="1:9" ht="13.5" customHeight="1"/>
    <row r="1126" spans="1:9" ht="13.5" customHeight="1" thickBot="1">
      <c r="A1126" s="5" t="s">
        <v>395</v>
      </c>
      <c r="B1126" s="5"/>
      <c r="C1126" s="5"/>
      <c r="D1126" s="5"/>
      <c r="E1126" s="36"/>
      <c r="F1126" s="32"/>
      <c r="G1126" s="32"/>
      <c r="H1126" s="32"/>
    </row>
    <row r="1127" spans="1:9" ht="13.5" customHeight="1" thickTop="1">
      <c r="A1127" s="6" t="s">
        <v>396</v>
      </c>
      <c r="B1127" s="6"/>
      <c r="C1127" s="6"/>
      <c r="D1127" s="6"/>
      <c r="E1127" s="37"/>
      <c r="F1127" s="33"/>
      <c r="G1127" s="33"/>
      <c r="H1127" s="33"/>
    </row>
    <row r="1128" spans="1:9" ht="13.5" customHeight="1">
      <c r="A1128" s="54"/>
      <c r="B1128" s="54"/>
      <c r="C1128" s="54"/>
      <c r="D1128" s="54"/>
      <c r="E1128" s="54"/>
      <c r="F1128" s="54"/>
    </row>
    <row r="1129" spans="1:9" ht="13.5" customHeight="1"/>
    <row r="1130" spans="1:9" ht="13.5" customHeight="1">
      <c r="B1130" s="1" t="s">
        <v>2</v>
      </c>
    </row>
    <row r="1131" spans="1:9" ht="13.5" customHeight="1"/>
    <row r="1132" spans="1:9" ht="13.5" customHeight="1">
      <c r="B1132" s="1" t="s">
        <v>397</v>
      </c>
    </row>
    <row r="1133" spans="1:9" ht="13.5" customHeight="1">
      <c r="B1133" s="2" t="str">
        <f>"Target Date: 10/28/09"</f>
        <v>Target Date: 10/28/09</v>
      </c>
      <c r="C1133" s="2"/>
    </row>
    <row r="1134" spans="1:9" ht="13.5" customHeight="1" thickBot="1">
      <c r="C1134" s="4" t="s">
        <v>398</v>
      </c>
      <c r="E1134" s="35">
        <v>42.75</v>
      </c>
      <c r="G1134" s="28">
        <v>0</v>
      </c>
      <c r="I1134" s="25" t="s">
        <v>629</v>
      </c>
    </row>
    <row r="1135" spans="1:9" ht="13.5" customHeight="1">
      <c r="I1135" s="25" t="s">
        <v>630</v>
      </c>
    </row>
    <row r="1136" spans="1:9" ht="13.5" customHeight="1">
      <c r="B1136" s="1" t="s">
        <v>399</v>
      </c>
    </row>
    <row r="1137" spans="1:9" ht="13.5" customHeight="1">
      <c r="B1137" s="2" t="str">
        <f>"Target Date: 11/20/09"</f>
        <v>Target Date: 11/20/09</v>
      </c>
      <c r="C1137" s="2"/>
    </row>
    <row r="1138" spans="1:9" ht="13.5" customHeight="1" thickBot="1">
      <c r="C1138" s="4" t="s">
        <v>398</v>
      </c>
      <c r="E1138" s="35">
        <v>200</v>
      </c>
      <c r="G1138" s="28">
        <v>0</v>
      </c>
      <c r="I1138" s="25" t="s">
        <v>631</v>
      </c>
    </row>
    <row r="1139" spans="1:9" ht="13.5" customHeight="1"/>
    <row r="1140" spans="1:9" ht="13.5" thickBot="1">
      <c r="C1140" s="4" t="s">
        <v>15</v>
      </c>
      <c r="F1140" s="29">
        <f>SUM(E1128:E1141)</f>
        <v>242.75</v>
      </c>
      <c r="H1140" s="28">
        <f>SUM(G1128:G1141)</f>
        <v>0</v>
      </c>
    </row>
    <row r="1143" spans="1:9">
      <c r="B1143" s="1"/>
      <c r="E1143" s="39"/>
      <c r="F1143" s="42"/>
      <c r="H1143" s="40"/>
    </row>
    <row r="1144" spans="1:9" ht="13.5" thickBot="1">
      <c r="A1144" s="5" t="s">
        <v>486</v>
      </c>
      <c r="B1144" s="5"/>
      <c r="C1144" s="5"/>
      <c r="D1144" s="5"/>
      <c r="E1144" s="36"/>
      <c r="F1144" s="32"/>
      <c r="G1144" s="32"/>
      <c r="H1144" s="32"/>
    </row>
    <row r="1145" spans="1:9" ht="13.5" thickTop="1">
      <c r="A1145" s="6" t="s">
        <v>487</v>
      </c>
      <c r="B1145" s="6"/>
      <c r="C1145" s="6"/>
      <c r="D1145" s="6"/>
      <c r="E1145" s="37"/>
      <c r="F1145" s="33"/>
      <c r="G1145" s="33"/>
      <c r="H1145" s="33"/>
    </row>
    <row r="1146" spans="1:9">
      <c r="A1146" s="54"/>
      <c r="B1146" s="54"/>
      <c r="C1146" s="54"/>
      <c r="D1146" s="54"/>
      <c r="E1146" s="54"/>
      <c r="F1146" s="54"/>
    </row>
    <row r="1148" spans="1:9">
      <c r="B1148" s="1" t="s">
        <v>2</v>
      </c>
    </row>
    <row r="1150" spans="1:9">
      <c r="B1150" s="1" t="s">
        <v>488</v>
      </c>
    </row>
    <row r="1151" spans="1:9">
      <c r="B1151" s="2" t="str">
        <f>"Target Date: 11/11/09"</f>
        <v>Target Date: 11/11/09</v>
      </c>
      <c r="C1151" s="2"/>
    </row>
    <row r="1152" spans="1:9" ht="13.5" thickBot="1">
      <c r="C1152" s="4" t="s">
        <v>489</v>
      </c>
      <c r="E1152" s="35">
        <v>2000</v>
      </c>
      <c r="G1152" s="30">
        <v>0</v>
      </c>
      <c r="I1152" s="25" t="s">
        <v>632</v>
      </c>
    </row>
    <row r="1154" spans="1:9" ht="13.5" thickBot="1">
      <c r="C1154" s="4" t="s">
        <v>15</v>
      </c>
      <c r="F1154" s="29">
        <v>2000</v>
      </c>
      <c r="H1154" s="30">
        <v>0</v>
      </c>
    </row>
    <row r="1155" spans="1:9">
      <c r="H1155" s="24"/>
    </row>
    <row r="1156" spans="1:9">
      <c r="H1156" s="24"/>
    </row>
    <row r="1157" spans="1:9" ht="13.5" thickBot="1">
      <c r="A1157" s="5" t="s">
        <v>490</v>
      </c>
      <c r="B1157" s="5"/>
      <c r="C1157" s="5"/>
      <c r="D1157" s="5"/>
      <c r="E1157" s="36"/>
      <c r="F1157" s="32"/>
      <c r="G1157" s="32"/>
      <c r="H1157" s="32"/>
    </row>
    <row r="1158" spans="1:9" ht="13.5" thickTop="1">
      <c r="A1158" s="6" t="s">
        <v>487</v>
      </c>
      <c r="B1158" s="6"/>
      <c r="C1158" s="6"/>
      <c r="D1158" s="6"/>
      <c r="E1158" s="37"/>
      <c r="F1158" s="33"/>
      <c r="G1158" s="33"/>
      <c r="H1158" s="33"/>
    </row>
    <row r="1159" spans="1:9">
      <c r="A1159" s="54"/>
      <c r="B1159" s="54"/>
      <c r="C1159" s="54"/>
      <c r="D1159" s="54"/>
      <c r="E1159" s="54"/>
      <c r="F1159" s="54"/>
    </row>
    <row r="1161" spans="1:9">
      <c r="B1161" s="1" t="s">
        <v>2</v>
      </c>
    </row>
    <row r="1163" spans="1:9">
      <c r="B1163" s="1" t="s">
        <v>491</v>
      </c>
    </row>
    <row r="1164" spans="1:9">
      <c r="B1164" s="2" t="str">
        <f>"Target Date: Fall 2009"</f>
        <v>Target Date: Fall 2009</v>
      </c>
      <c r="C1164" s="2"/>
    </row>
    <row r="1165" spans="1:9">
      <c r="C1165" s="11" t="s">
        <v>59</v>
      </c>
      <c r="E1165" s="35">
        <v>300</v>
      </c>
      <c r="G1165" s="51">
        <v>200</v>
      </c>
    </row>
    <row r="1166" spans="1:9">
      <c r="C1166" s="11" t="s">
        <v>458</v>
      </c>
      <c r="E1166" s="35">
        <v>100</v>
      </c>
      <c r="G1166" s="51"/>
    </row>
    <row r="1167" spans="1:9" ht="13.5" thickBot="1">
      <c r="C1167" s="11" t="s">
        <v>459</v>
      </c>
      <c r="E1167" s="35">
        <v>200</v>
      </c>
      <c r="G1167" s="52"/>
      <c r="I1167" s="25" t="s">
        <v>633</v>
      </c>
    </row>
    <row r="1169" spans="1:9" ht="13.5" thickBot="1">
      <c r="C1169" s="4" t="s">
        <v>15</v>
      </c>
      <c r="F1169" s="29">
        <f>SUM(E1165:E1167)</f>
        <v>600</v>
      </c>
      <c r="H1169" s="30">
        <f>SUM(G1161:G1167)</f>
        <v>200</v>
      </c>
    </row>
    <row r="1170" spans="1:9">
      <c r="H1170" s="24"/>
    </row>
    <row r="1171" spans="1:9">
      <c r="H1171" s="24"/>
    </row>
    <row r="1172" spans="1:9" ht="13.5" thickBot="1">
      <c r="A1172" s="5" t="s">
        <v>492</v>
      </c>
      <c r="B1172" s="5"/>
      <c r="C1172" s="5"/>
      <c r="D1172" s="5"/>
      <c r="E1172" s="36"/>
      <c r="F1172" s="32"/>
      <c r="G1172" s="32"/>
      <c r="H1172" s="32"/>
    </row>
    <row r="1173" spans="1:9" ht="13.5" thickTop="1">
      <c r="A1173" s="6" t="s">
        <v>487</v>
      </c>
      <c r="B1173" s="6"/>
      <c r="C1173" s="6"/>
      <c r="D1173" s="6"/>
      <c r="E1173" s="37"/>
      <c r="F1173" s="33"/>
      <c r="G1173" s="33"/>
      <c r="H1173" s="33"/>
    </row>
    <row r="1174" spans="1:9">
      <c r="A1174" s="54"/>
      <c r="B1174" s="54"/>
      <c r="C1174" s="54"/>
      <c r="D1174" s="54"/>
      <c r="E1174" s="54"/>
      <c r="F1174" s="54"/>
      <c r="I1174" s="25" t="s">
        <v>634</v>
      </c>
    </row>
    <row r="1176" spans="1:9">
      <c r="B1176" s="1" t="s">
        <v>2</v>
      </c>
    </row>
    <row r="1177" spans="1:9">
      <c r="B1177" s="1"/>
      <c r="C1177" s="12" t="s">
        <v>507</v>
      </c>
      <c r="E1177" s="35">
        <v>13</v>
      </c>
      <c r="G1177" s="51">
        <v>0</v>
      </c>
    </row>
    <row r="1178" spans="1:9" ht="13.5" thickBot="1">
      <c r="B1178" s="1"/>
      <c r="C1178" s="12" t="s">
        <v>154</v>
      </c>
      <c r="E1178" s="35">
        <v>3</v>
      </c>
      <c r="G1178" s="52"/>
    </row>
    <row r="1179" spans="1:9">
      <c r="B1179" s="1"/>
      <c r="C1179" s="12" t="s">
        <v>508</v>
      </c>
    </row>
    <row r="1180" spans="1:9">
      <c r="C1180" s="12" t="s">
        <v>509</v>
      </c>
    </row>
    <row r="1181" spans="1:9">
      <c r="C1181" s="13"/>
    </row>
    <row r="1182" spans="1:9">
      <c r="B1182" s="1" t="s">
        <v>460</v>
      </c>
    </row>
    <row r="1183" spans="1:9">
      <c r="B1183" s="2" t="str">
        <f>"Target Date: Fall 2009"</f>
        <v>Target Date: Fall 2009</v>
      </c>
      <c r="C1183" s="2"/>
    </row>
    <row r="1184" spans="1:9">
      <c r="C1184" s="12" t="s">
        <v>39</v>
      </c>
      <c r="E1184" s="35">
        <v>160</v>
      </c>
      <c r="G1184" s="51">
        <v>0</v>
      </c>
    </row>
    <row r="1185" spans="2:9">
      <c r="C1185" s="12" t="s">
        <v>40</v>
      </c>
      <c r="E1185" s="35">
        <v>40</v>
      </c>
      <c r="G1185" s="51"/>
    </row>
    <row r="1186" spans="2:9" ht="13.5" thickBot="1">
      <c r="C1186" s="12" t="s">
        <v>510</v>
      </c>
      <c r="E1186" s="35">
        <v>80</v>
      </c>
      <c r="G1186" s="52"/>
      <c r="I1186" s="25" t="s">
        <v>635</v>
      </c>
    </row>
    <row r="1188" spans="2:9" ht="14.25" customHeight="1">
      <c r="B1188" s="1" t="s">
        <v>461</v>
      </c>
    </row>
    <row r="1189" spans="2:9">
      <c r="B1189" s="2" t="str">
        <f>"Target Date: Spring 2009"</f>
        <v>Target Date: Spring 2009</v>
      </c>
      <c r="C1189" s="2"/>
    </row>
    <row r="1190" spans="2:9">
      <c r="C1190" s="12" t="s">
        <v>39</v>
      </c>
      <c r="E1190" s="35">
        <v>120</v>
      </c>
      <c r="G1190" s="51">
        <v>0</v>
      </c>
    </row>
    <row r="1191" spans="2:9">
      <c r="C1191" s="12" t="s">
        <v>40</v>
      </c>
      <c r="E1191" s="35">
        <v>30</v>
      </c>
      <c r="G1191" s="51"/>
    </row>
    <row r="1192" spans="2:9" ht="13.5" thickBot="1">
      <c r="C1192" s="12" t="s">
        <v>511</v>
      </c>
      <c r="E1192" s="35">
        <v>25</v>
      </c>
      <c r="G1192" s="52"/>
      <c r="I1192" s="25" t="s">
        <v>635</v>
      </c>
    </row>
    <row r="1193" spans="2:9">
      <c r="C1193" s="12"/>
      <c r="G1193" s="24"/>
    </row>
    <row r="1194" spans="2:9">
      <c r="B1194" s="1" t="s">
        <v>462</v>
      </c>
    </row>
    <row r="1195" spans="2:9">
      <c r="B1195" s="2" t="str">
        <f>"Target Date: 11/13/2009 plus two events in the spring"</f>
        <v>Target Date: 11/13/2009 plus two events in the spring</v>
      </c>
      <c r="C1195" s="2"/>
    </row>
    <row r="1196" spans="2:9">
      <c r="C1196" s="12" t="s">
        <v>39</v>
      </c>
      <c r="E1196" s="35">
        <v>75</v>
      </c>
      <c r="G1196" s="51">
        <v>0</v>
      </c>
    </row>
    <row r="1197" spans="2:9">
      <c r="C1197" s="12" t="s">
        <v>512</v>
      </c>
      <c r="E1197" s="35">
        <v>25</v>
      </c>
      <c r="G1197" s="51"/>
    </row>
    <row r="1198" spans="2:9">
      <c r="C1198" s="12" t="s">
        <v>513</v>
      </c>
      <c r="E1198" s="35">
        <v>10</v>
      </c>
      <c r="G1198" s="51"/>
    </row>
    <row r="1199" spans="2:9" ht="13.5" thickBot="1">
      <c r="C1199" s="12" t="s">
        <v>514</v>
      </c>
      <c r="E1199" s="35">
        <v>75</v>
      </c>
      <c r="G1199" s="52"/>
      <c r="I1199" s="25" t="s">
        <v>636</v>
      </c>
    </row>
    <row r="1200" spans="2:9">
      <c r="C1200" s="12"/>
      <c r="G1200" s="24"/>
    </row>
    <row r="1201" spans="1:9" ht="13.5" thickBot="1">
      <c r="C1201" s="4" t="s">
        <v>15</v>
      </c>
      <c r="F1201" s="29">
        <f>SUM(E1177:E1199)</f>
        <v>656</v>
      </c>
      <c r="H1201" s="30">
        <f>SUM(G1176:G1186)</f>
        <v>0</v>
      </c>
    </row>
    <row r="1202" spans="1:9">
      <c r="H1202" s="24"/>
    </row>
    <row r="1203" spans="1:9">
      <c r="H1203" s="24"/>
    </row>
    <row r="1204" spans="1:9" ht="13.5" thickBot="1">
      <c r="A1204" s="5" t="s">
        <v>493</v>
      </c>
      <c r="B1204" s="5"/>
      <c r="C1204" s="5"/>
      <c r="D1204" s="5"/>
      <c r="E1204" s="36"/>
      <c r="F1204" s="32"/>
      <c r="G1204" s="32"/>
      <c r="H1204" s="32"/>
    </row>
    <row r="1205" spans="1:9" ht="13.5" thickTop="1">
      <c r="A1205" s="6" t="s">
        <v>487</v>
      </c>
      <c r="B1205" s="6"/>
      <c r="C1205" s="6"/>
      <c r="D1205" s="6"/>
      <c r="E1205" s="37"/>
      <c r="F1205" s="33"/>
      <c r="G1205" s="33"/>
      <c r="H1205" s="33"/>
    </row>
    <row r="1206" spans="1:9">
      <c r="A1206" s="54"/>
      <c r="B1206" s="54"/>
      <c r="C1206" s="54"/>
      <c r="D1206" s="54"/>
      <c r="E1206" s="54"/>
      <c r="F1206" s="54"/>
    </row>
    <row r="1208" spans="1:9">
      <c r="B1208" s="1" t="s">
        <v>2</v>
      </c>
    </row>
    <row r="1209" spans="1:9">
      <c r="B1209" s="1"/>
      <c r="C1209" s="11" t="s">
        <v>494</v>
      </c>
      <c r="E1209" s="35">
        <v>1000</v>
      </c>
      <c r="G1209" s="51">
        <v>0</v>
      </c>
    </row>
    <row r="1210" spans="1:9">
      <c r="B1210" s="1"/>
      <c r="C1210" s="11" t="s">
        <v>495</v>
      </c>
      <c r="E1210" s="35">
        <v>500</v>
      </c>
      <c r="G1210" s="51"/>
      <c r="I1210" s="25" t="s">
        <v>499</v>
      </c>
    </row>
    <row r="1211" spans="1:9" ht="13.5" thickBot="1">
      <c r="B1211" s="1"/>
      <c r="C1211" s="11" t="s">
        <v>496</v>
      </c>
      <c r="E1211" s="35">
        <v>100</v>
      </c>
      <c r="G1211" s="52"/>
      <c r="I1211" s="25" t="s">
        <v>637</v>
      </c>
    </row>
    <row r="1212" spans="1:9">
      <c r="C1212" s="12"/>
    </row>
    <row r="1213" spans="1:9" ht="13.5" thickBot="1">
      <c r="C1213" s="11" t="s">
        <v>497</v>
      </c>
      <c r="D1213" s="14"/>
      <c r="F1213" s="43">
        <f>SUM(E1209:E1211)</f>
        <v>1600</v>
      </c>
      <c r="H1213" s="30">
        <f>SUM(G1209:G1211)</f>
        <v>0</v>
      </c>
    </row>
    <row r="1214" spans="1:9">
      <c r="C1214" s="16"/>
      <c r="D1214" s="14"/>
      <c r="E1214" s="15"/>
      <c r="F1214" s="22"/>
      <c r="I1214" s="26"/>
    </row>
    <row r="1215" spans="1:9" ht="13.5" thickBot="1">
      <c r="A1215" s="5" t="s">
        <v>498</v>
      </c>
      <c r="B1215" s="5"/>
      <c r="C1215" s="5"/>
      <c r="D1215" s="5"/>
      <c r="E1215" s="36"/>
      <c r="F1215" s="32"/>
      <c r="G1215" s="32"/>
      <c r="H1215" s="32"/>
      <c r="I1215" s="26"/>
    </row>
    <row r="1216" spans="1:9" ht="13.5" thickTop="1">
      <c r="A1216" s="6" t="s">
        <v>487</v>
      </c>
      <c r="B1216" s="6"/>
      <c r="C1216" s="6"/>
      <c r="D1216" s="6"/>
      <c r="E1216" s="37"/>
      <c r="F1216" s="33"/>
      <c r="G1216" s="33"/>
      <c r="H1216" s="33"/>
    </row>
    <row r="1217" spans="1:9">
      <c r="A1217" s="54"/>
      <c r="B1217" s="54"/>
      <c r="C1217" s="54"/>
      <c r="D1217" s="54"/>
      <c r="E1217" s="54"/>
      <c r="F1217" s="54"/>
    </row>
    <row r="1219" spans="1:9">
      <c r="B1219" s="1" t="s">
        <v>2</v>
      </c>
      <c r="I1219" s="26" t="s">
        <v>500</v>
      </c>
    </row>
    <row r="1220" spans="1:9" ht="13.5" thickBot="1">
      <c r="B1220" s="1"/>
      <c r="C1220" s="12" t="s">
        <v>463</v>
      </c>
      <c r="E1220" s="35">
        <v>1000</v>
      </c>
      <c r="G1220" s="30">
        <v>0</v>
      </c>
      <c r="I1220" s="26" t="s">
        <v>638</v>
      </c>
    </row>
    <row r="1221" spans="1:9">
      <c r="B1221" s="1"/>
      <c r="C1221" s="11"/>
      <c r="G1221" s="24"/>
    </row>
    <row r="1222" spans="1:9" ht="13.5" thickBot="1">
      <c r="C1222" s="11" t="s">
        <v>497</v>
      </c>
      <c r="D1222" s="14"/>
      <c r="F1222" s="43">
        <f>SUM(E1220:E1221)</f>
        <v>1000</v>
      </c>
      <c r="H1222" s="30">
        <f>SUM(G1220:G1221)</f>
        <v>0</v>
      </c>
    </row>
    <row r="1223" spans="1:9">
      <c r="C1223" s="16"/>
      <c r="D1223" s="14"/>
      <c r="E1223" s="21"/>
      <c r="F1223" s="23"/>
    </row>
    <row r="1224" spans="1:9">
      <c r="C1224" s="16"/>
      <c r="D1224" s="14"/>
      <c r="E1224" s="21"/>
      <c r="F1224" s="23"/>
    </row>
    <row r="1225" spans="1:9" ht="13.5" thickBot="1">
      <c r="A1225" s="5" t="s">
        <v>501</v>
      </c>
      <c r="B1225" s="5"/>
      <c r="C1225" s="5"/>
      <c r="D1225" s="5"/>
      <c r="E1225" s="36"/>
      <c r="F1225" s="32"/>
      <c r="G1225" s="32"/>
      <c r="H1225" s="32"/>
    </row>
    <row r="1226" spans="1:9" ht="13.5" thickTop="1">
      <c r="A1226" s="6" t="s">
        <v>487</v>
      </c>
      <c r="B1226" s="6"/>
      <c r="C1226" s="6"/>
      <c r="D1226" s="6"/>
      <c r="E1226" s="37"/>
      <c r="F1226" s="33"/>
      <c r="G1226" s="33"/>
      <c r="H1226" s="33"/>
    </row>
    <row r="1227" spans="1:9">
      <c r="A1227" s="54"/>
      <c r="B1227" s="54"/>
      <c r="C1227" s="54"/>
      <c r="D1227" s="54"/>
      <c r="E1227" s="54"/>
      <c r="F1227" s="54"/>
      <c r="I1227" s="45" t="s">
        <v>466</v>
      </c>
    </row>
    <row r="1229" spans="1:9">
      <c r="B1229" s="1" t="s">
        <v>2</v>
      </c>
    </row>
    <row r="1230" spans="1:9">
      <c r="C1230" s="13"/>
    </row>
    <row r="1231" spans="1:9">
      <c r="B1231" s="1" t="s">
        <v>464</v>
      </c>
    </row>
    <row r="1232" spans="1:9">
      <c r="B1232" s="2" t="str">
        <f>"Target Date: 11/16-20/09"</f>
        <v>Target Date: 11/16-20/09</v>
      </c>
      <c r="C1232" s="2"/>
    </row>
    <row r="1233" spans="1:9">
      <c r="C1233" s="18" t="s">
        <v>11</v>
      </c>
      <c r="E1233" s="35">
        <v>110</v>
      </c>
      <c r="G1233" s="51">
        <v>400</v>
      </c>
    </row>
    <row r="1234" spans="1:9">
      <c r="C1234" s="18" t="s">
        <v>502</v>
      </c>
      <c r="E1234" s="35">
        <v>2400</v>
      </c>
      <c r="G1234" s="51"/>
    </row>
    <row r="1235" spans="1:9">
      <c r="C1235" s="18" t="s">
        <v>503</v>
      </c>
      <c r="E1235" s="35">
        <v>90</v>
      </c>
      <c r="G1235" s="51"/>
    </row>
    <row r="1236" spans="1:9">
      <c r="C1236" s="18" t="s">
        <v>504</v>
      </c>
      <c r="D1236" s="16"/>
      <c r="E1236" s="17">
        <v>1000</v>
      </c>
      <c r="F1236" s="44"/>
      <c r="G1236" s="51"/>
      <c r="I1236" s="25" t="s">
        <v>639</v>
      </c>
    </row>
    <row r="1237" spans="1:9">
      <c r="C1237" s="18" t="s">
        <v>505</v>
      </c>
      <c r="D1237" s="16"/>
      <c r="E1237" s="17">
        <v>250</v>
      </c>
      <c r="F1237" s="44"/>
      <c r="G1237" s="51"/>
      <c r="I1237" s="26" t="s">
        <v>465</v>
      </c>
    </row>
    <row r="1238" spans="1:9" ht="13.5" thickBot="1">
      <c r="C1238" s="18" t="s">
        <v>506</v>
      </c>
      <c r="D1238" s="16"/>
      <c r="E1238" s="17">
        <v>150</v>
      </c>
      <c r="F1238" s="44"/>
      <c r="G1238" s="52"/>
      <c r="I1238" s="25" t="s">
        <v>640</v>
      </c>
    </row>
    <row r="1239" spans="1:9">
      <c r="C1239" s="16"/>
      <c r="D1239" s="16"/>
      <c r="F1239" s="44"/>
    </row>
    <row r="1240" spans="1:9" ht="13.5" thickBot="1">
      <c r="C1240" s="18" t="s">
        <v>497</v>
      </c>
      <c r="D1240" s="16"/>
      <c r="F1240" s="44">
        <f>SUM(E1233:E1238)</f>
        <v>4000</v>
      </c>
      <c r="H1240" s="30">
        <f>SUM(G1233:G1238)</f>
        <v>400</v>
      </c>
    </row>
    <row r="1241" spans="1:9">
      <c r="C1241" s="16"/>
      <c r="D1241" s="16"/>
      <c r="F1241" s="44"/>
    </row>
    <row r="1242" spans="1:9">
      <c r="C1242" s="16"/>
      <c r="D1242" s="16"/>
      <c r="F1242" s="44"/>
    </row>
    <row r="1243" spans="1:9" ht="13.5" thickBot="1">
      <c r="A1243" s="7" t="s">
        <v>648</v>
      </c>
      <c r="B1243" s="5"/>
      <c r="C1243" s="5"/>
      <c r="D1243" s="5"/>
      <c r="E1243" s="36"/>
      <c r="F1243" s="32"/>
      <c r="G1243" s="32"/>
      <c r="H1243" s="32"/>
    </row>
    <row r="1244" spans="1:9" ht="13.5" thickTop="1">
      <c r="A1244" s="6" t="s">
        <v>487</v>
      </c>
      <c r="B1244" s="6"/>
      <c r="C1244" s="6"/>
      <c r="D1244" s="6"/>
      <c r="E1244" s="37"/>
      <c r="F1244" s="33"/>
      <c r="G1244" s="33"/>
      <c r="H1244" s="33"/>
    </row>
    <row r="1245" spans="1:9">
      <c r="A1245" s="54"/>
      <c r="B1245" s="54"/>
      <c r="C1245" s="54"/>
      <c r="D1245" s="54"/>
      <c r="E1245" s="54"/>
      <c r="F1245" s="54"/>
    </row>
    <row r="1247" spans="1:9">
      <c r="B1247" s="1" t="s">
        <v>2</v>
      </c>
    </row>
    <row r="1248" spans="1:9">
      <c r="C1248" s="13"/>
    </row>
    <row r="1249" spans="2:9">
      <c r="B1249" s="1" t="s">
        <v>515</v>
      </c>
    </row>
    <row r="1250" spans="2:9">
      <c r="B1250" s="2" t="str">
        <f>"Target Date: 12/2/09"</f>
        <v>Target Date: 12/2/09</v>
      </c>
      <c r="C1250" s="2"/>
    </row>
    <row r="1251" spans="2:9" ht="13.5" thickBot="1">
      <c r="C1251" s="18" t="s">
        <v>468</v>
      </c>
      <c r="E1251" s="35">
        <v>110</v>
      </c>
      <c r="G1251" s="30">
        <v>0</v>
      </c>
      <c r="I1251" s="25" t="s">
        <v>641</v>
      </c>
    </row>
    <row r="1252" spans="2:9">
      <c r="C1252" s="18"/>
      <c r="G1252" s="24"/>
    </row>
    <row r="1253" spans="2:9">
      <c r="B1253" s="1" t="s">
        <v>516</v>
      </c>
    </row>
    <row r="1254" spans="2:9">
      <c r="B1254" s="2" t="str">
        <f>"Target Date: 2/20/10"</f>
        <v>Target Date: 2/20/10</v>
      </c>
      <c r="C1254" s="2"/>
    </row>
    <row r="1255" spans="2:9" ht="13.5" thickBot="1">
      <c r="C1255" s="18" t="s">
        <v>313</v>
      </c>
      <c r="E1255" s="35">
        <v>30</v>
      </c>
      <c r="G1255" s="30">
        <v>30</v>
      </c>
      <c r="I1255" s="25" t="s">
        <v>642</v>
      </c>
    </row>
    <row r="1256" spans="2:9">
      <c r="C1256" s="18"/>
      <c r="D1256" s="16"/>
      <c r="E1256" s="17"/>
      <c r="F1256" s="44"/>
      <c r="G1256" s="24"/>
    </row>
    <row r="1257" spans="2:9">
      <c r="B1257" s="1" t="s">
        <v>467</v>
      </c>
    </row>
    <row r="1258" spans="2:9">
      <c r="B1258" s="2" t="str">
        <f>"Target Date: 4/18/10"</f>
        <v>Target Date: 4/18/10</v>
      </c>
      <c r="C1258" s="2"/>
      <c r="H1258" s="24"/>
    </row>
    <row r="1259" spans="2:9" ht="13.5" thickBot="1">
      <c r="C1259" s="11" t="s">
        <v>469</v>
      </c>
      <c r="E1259" s="35">
        <v>500</v>
      </c>
      <c r="G1259" s="52">
        <v>30</v>
      </c>
    </row>
    <row r="1260" spans="2:9" ht="13.5" thickBot="1">
      <c r="C1260" s="11" t="s">
        <v>470</v>
      </c>
      <c r="D1260" s="16"/>
      <c r="E1260" s="17">
        <v>70</v>
      </c>
      <c r="F1260" s="23"/>
      <c r="G1260" s="52"/>
    </row>
    <row r="1261" spans="2:9" ht="13.5" thickBot="1">
      <c r="C1261" s="11" t="s">
        <v>471</v>
      </c>
      <c r="D1261" s="16"/>
      <c r="E1261" s="17">
        <v>40</v>
      </c>
      <c r="F1261" s="44"/>
      <c r="G1261" s="52"/>
    </row>
    <row r="1262" spans="2:9" ht="13.5" thickBot="1">
      <c r="C1262" s="11" t="s">
        <v>472</v>
      </c>
      <c r="D1262" s="16"/>
      <c r="E1262" s="17">
        <v>50</v>
      </c>
      <c r="F1262" s="44"/>
      <c r="G1262" s="52"/>
    </row>
    <row r="1263" spans="2:9" ht="13.5" thickBot="1">
      <c r="C1263" s="11" t="s">
        <v>473</v>
      </c>
      <c r="D1263" s="16"/>
      <c r="E1263" s="17">
        <v>80</v>
      </c>
      <c r="F1263" s="44"/>
      <c r="G1263" s="52"/>
    </row>
    <row r="1264" spans="2:9" ht="13.5" thickBot="1">
      <c r="C1264" s="11" t="s">
        <v>474</v>
      </c>
      <c r="D1264" s="16"/>
      <c r="E1264" s="17">
        <v>30</v>
      </c>
      <c r="F1264" s="44"/>
      <c r="G1264" s="52"/>
    </row>
    <row r="1265" spans="2:9" ht="13.5" thickBot="1">
      <c r="C1265" s="11" t="s">
        <v>253</v>
      </c>
      <c r="D1265" s="16"/>
      <c r="E1265" s="17">
        <v>50</v>
      </c>
      <c r="F1265" s="44"/>
      <c r="G1265" s="52"/>
    </row>
    <row r="1266" spans="2:9" ht="13.5" thickBot="1">
      <c r="C1266" s="11" t="s">
        <v>475</v>
      </c>
      <c r="D1266" s="16"/>
      <c r="E1266" s="17">
        <v>20</v>
      </c>
      <c r="F1266" s="23"/>
      <c r="G1266" s="52"/>
      <c r="I1266" s="25" t="s">
        <v>643</v>
      </c>
    </row>
    <row r="1267" spans="2:9" ht="13.5" thickBot="1">
      <c r="C1267" s="11" t="s">
        <v>476</v>
      </c>
      <c r="D1267" s="16"/>
      <c r="E1267" s="17">
        <v>35</v>
      </c>
      <c r="F1267" s="44"/>
      <c r="G1267" s="52"/>
      <c r="I1267" s="25" t="s">
        <v>483</v>
      </c>
    </row>
    <row r="1268" spans="2:9">
      <c r="C1268" s="19"/>
      <c r="D1268" s="16"/>
      <c r="E1268" s="17"/>
      <c r="F1268" s="44"/>
    </row>
    <row r="1269" spans="2:9">
      <c r="B1269" s="1" t="s">
        <v>477</v>
      </c>
    </row>
    <row r="1270" spans="2:9">
      <c r="B1270" s="2" t="str">
        <f>"Target Date: 5/17-28/10"</f>
        <v>Target Date: 5/17-28/10</v>
      </c>
      <c r="C1270" s="2"/>
      <c r="H1270" s="24"/>
    </row>
    <row r="1271" spans="2:9">
      <c r="C1271" s="11" t="s">
        <v>183</v>
      </c>
      <c r="E1271" s="35">
        <v>500</v>
      </c>
      <c r="G1271" s="51">
        <v>0</v>
      </c>
    </row>
    <row r="1272" spans="2:9">
      <c r="C1272" s="11" t="s">
        <v>478</v>
      </c>
      <c r="D1272" s="16"/>
      <c r="E1272" s="17">
        <v>70</v>
      </c>
      <c r="F1272" s="23"/>
      <c r="G1272" s="51"/>
    </row>
    <row r="1273" spans="2:9" ht="13.5" thickBot="1">
      <c r="C1273" s="11" t="s">
        <v>479</v>
      </c>
      <c r="D1273" s="16"/>
      <c r="E1273" s="17">
        <v>40</v>
      </c>
      <c r="F1273" s="44"/>
      <c r="G1273" s="52"/>
      <c r="I1273" s="25" t="s">
        <v>644</v>
      </c>
    </row>
    <row r="1274" spans="2:9">
      <c r="C1274" s="11"/>
      <c r="D1274" s="16"/>
      <c r="E1274" s="17"/>
      <c r="F1274" s="44"/>
      <c r="G1274" s="24"/>
    </row>
    <row r="1275" spans="2:9">
      <c r="B1275" s="1" t="s">
        <v>480</v>
      </c>
    </row>
    <row r="1276" spans="2:9">
      <c r="B1276" s="2" t="str">
        <f>"Target Date: 11/5-8/09"</f>
        <v>Target Date: 11/5-8/09</v>
      </c>
      <c r="C1276" s="2"/>
      <c r="I1276" s="25" t="s">
        <v>484</v>
      </c>
    </row>
    <row r="1277" spans="2:9">
      <c r="C1277" s="11" t="s">
        <v>481</v>
      </c>
      <c r="E1277" s="35">
        <v>600</v>
      </c>
      <c r="G1277" s="51">
        <v>0</v>
      </c>
      <c r="I1277" s="25" t="s">
        <v>645</v>
      </c>
    </row>
    <row r="1278" spans="2:9" ht="13.5" thickBot="1">
      <c r="C1278" s="11" t="s">
        <v>482</v>
      </c>
      <c r="D1278" s="16"/>
      <c r="E1278" s="17">
        <v>120.84</v>
      </c>
      <c r="F1278" s="23"/>
      <c r="G1278" s="52"/>
      <c r="I1278" s="25" t="s">
        <v>485</v>
      </c>
    </row>
    <row r="1279" spans="2:9">
      <c r="C1279" s="11"/>
      <c r="D1279" s="16"/>
      <c r="E1279" s="17"/>
      <c r="F1279" s="44"/>
      <c r="G1279" s="24"/>
    </row>
    <row r="1280" spans="2:9" ht="13.5" thickBot="1">
      <c r="C1280" s="16" t="s">
        <v>517</v>
      </c>
      <c r="D1280" s="16"/>
      <c r="E1280" s="17"/>
      <c r="F1280" s="23">
        <f>SUM(E1251:E1278)</f>
        <v>2345.84</v>
      </c>
      <c r="H1280" s="30">
        <f>SUM(G1250:G1278)</f>
        <v>60</v>
      </c>
    </row>
    <row r="1281" spans="1:9">
      <c r="C1281" s="16"/>
      <c r="D1281" s="16"/>
      <c r="E1281" s="17"/>
      <c r="F1281" s="44"/>
    </row>
    <row r="1282" spans="1:9">
      <c r="C1282" s="16"/>
      <c r="D1282" s="16"/>
      <c r="E1282" s="17"/>
      <c r="F1282" s="23"/>
    </row>
    <row r="1283" spans="1:9" s="9" customFormat="1" ht="13.5" thickBot="1">
      <c r="A1283" s="7" t="s">
        <v>647</v>
      </c>
      <c r="B1283" s="7"/>
      <c r="C1283" s="7"/>
      <c r="D1283" s="7"/>
      <c r="E1283" s="36"/>
      <c r="F1283" s="32"/>
      <c r="G1283" s="32"/>
      <c r="H1283" s="32"/>
      <c r="I1283" s="25"/>
    </row>
    <row r="1284" spans="1:9" s="9" customFormat="1" ht="13.5" thickTop="1">
      <c r="A1284" s="8" t="s">
        <v>487</v>
      </c>
      <c r="B1284" s="8"/>
      <c r="C1284" s="8"/>
      <c r="D1284" s="8"/>
      <c r="E1284" s="37"/>
      <c r="F1284" s="33"/>
      <c r="G1284" s="33"/>
      <c r="H1284" s="33"/>
      <c r="I1284" s="25"/>
    </row>
    <row r="1285" spans="1:9" s="9" customFormat="1">
      <c r="A1285" s="54"/>
      <c r="B1285" s="54"/>
      <c r="C1285" s="54"/>
      <c r="D1285" s="54"/>
      <c r="E1285" s="54"/>
      <c r="F1285" s="54"/>
      <c r="G1285" s="29"/>
      <c r="H1285" s="29"/>
      <c r="I1285" s="25"/>
    </row>
    <row r="1286" spans="1:9" s="9" customFormat="1">
      <c r="E1286" s="35"/>
      <c r="F1286" s="29"/>
      <c r="G1286" s="29"/>
      <c r="H1286" s="29"/>
      <c r="I1286" s="25"/>
    </row>
    <row r="1287" spans="1:9" s="9" customFormat="1">
      <c r="B1287" s="1" t="s">
        <v>2</v>
      </c>
      <c r="E1287" s="35"/>
      <c r="F1287" s="29"/>
      <c r="G1287" s="29"/>
      <c r="H1287" s="29"/>
      <c r="I1287" s="25"/>
    </row>
    <row r="1288" spans="1:9" s="9" customFormat="1">
      <c r="C1288" s="13"/>
      <c r="E1288" s="35"/>
      <c r="F1288" s="29"/>
      <c r="G1288" s="29"/>
      <c r="H1288" s="29"/>
      <c r="I1288" s="25"/>
    </row>
    <row r="1289" spans="1:9" s="9" customFormat="1">
      <c r="B1289" s="1" t="s">
        <v>649</v>
      </c>
      <c r="E1289" s="35"/>
      <c r="F1289" s="29"/>
      <c r="G1289" s="29"/>
      <c r="H1289" s="29"/>
      <c r="I1289" s="25"/>
    </row>
    <row r="1290" spans="1:9" s="9" customFormat="1">
      <c r="B1290" s="2" t="str">
        <f>"Target Date: 5/29/10"</f>
        <v>Target Date: 5/29/10</v>
      </c>
      <c r="C1290" s="2"/>
      <c r="E1290" s="35"/>
      <c r="F1290" s="29"/>
      <c r="G1290" s="29"/>
      <c r="H1290" s="29"/>
      <c r="I1290" s="25"/>
    </row>
    <row r="1291" spans="1:9" s="9" customFormat="1">
      <c r="C1291" s="12" t="s">
        <v>650</v>
      </c>
      <c r="E1291" s="48">
        <f>40*12</f>
        <v>480</v>
      </c>
      <c r="F1291" s="29"/>
      <c r="G1291" s="51">
        <v>150</v>
      </c>
      <c r="H1291" s="29"/>
      <c r="I1291" s="25"/>
    </row>
    <row r="1292" spans="1:9" s="9" customFormat="1">
      <c r="C1292" s="12" t="s">
        <v>651</v>
      </c>
      <c r="D1292" s="16"/>
      <c r="E1292" s="48">
        <f>115*12</f>
        <v>1380</v>
      </c>
      <c r="F1292" s="23"/>
      <c r="G1292" s="51"/>
      <c r="H1292" s="29"/>
      <c r="I1292" s="25"/>
    </row>
    <row r="1293" spans="1:9" s="9" customFormat="1">
      <c r="C1293" s="12" t="s">
        <v>13</v>
      </c>
      <c r="D1293" s="16"/>
      <c r="E1293" s="48">
        <f>150*12</f>
        <v>1800</v>
      </c>
      <c r="F1293" s="23"/>
      <c r="G1293" s="51"/>
      <c r="H1293" s="29"/>
      <c r="I1293" s="25"/>
    </row>
    <row r="1294" spans="1:9" s="9" customFormat="1">
      <c r="C1294" s="12" t="s">
        <v>9</v>
      </c>
      <c r="D1294" s="16"/>
      <c r="E1294" s="48">
        <f>300*12</f>
        <v>3600</v>
      </c>
      <c r="F1294" s="23"/>
      <c r="G1294" s="51"/>
      <c r="H1294" s="29"/>
      <c r="I1294" s="25"/>
    </row>
    <row r="1295" spans="1:9" s="9" customFormat="1" ht="13.5" thickBot="1">
      <c r="C1295" s="12" t="s">
        <v>39</v>
      </c>
      <c r="D1295" s="16"/>
      <c r="E1295" s="48">
        <f>175*12</f>
        <v>2100</v>
      </c>
      <c r="F1295" s="23"/>
      <c r="G1295" s="52"/>
      <c r="H1295" s="29"/>
      <c r="I1295" s="25"/>
    </row>
    <row r="1297" spans="1:9" s="9" customFormat="1" ht="13.5" thickBot="1">
      <c r="C1297" s="49" t="s">
        <v>517</v>
      </c>
      <c r="D1297" s="49"/>
      <c r="E1297" s="50">
        <f>SUM(E1291:E1295)</f>
        <v>9360</v>
      </c>
      <c r="F1297" s="29"/>
      <c r="G1297" s="29"/>
      <c r="H1297" s="30">
        <f>SUM(G1291)</f>
        <v>150</v>
      </c>
      <c r="I1297" s="25" t="s">
        <v>652</v>
      </c>
    </row>
    <row r="1298" spans="1:9" ht="11.25" customHeight="1" thickBot="1">
      <c r="A1298" s="5"/>
      <c r="B1298" s="5"/>
      <c r="C1298" s="7"/>
      <c r="D1298" s="7"/>
      <c r="E1298" s="7"/>
      <c r="F1298" s="32"/>
      <c r="G1298" s="32"/>
      <c r="H1298" s="32"/>
    </row>
    <row r="1299" spans="1:9" ht="13.5" thickTop="1">
      <c r="I1299" s="25" t="s">
        <v>528</v>
      </c>
    </row>
    <row r="1300" spans="1:9" ht="13.5" thickBot="1">
      <c r="B1300" s="1" t="s">
        <v>400</v>
      </c>
      <c r="E1300" s="39" t="s">
        <v>401</v>
      </c>
      <c r="F1300" s="42">
        <f>SUM(E93:E1299)</f>
        <v>191625.19000000003</v>
      </c>
      <c r="H1300" s="41">
        <f>SUM(H1:H1297)</f>
        <v>5168</v>
      </c>
      <c r="I1300" s="25" t="s">
        <v>646</v>
      </c>
    </row>
  </sheetData>
  <mergeCells count="147">
    <mergeCell ref="A60:H60"/>
    <mergeCell ref="A61:H61"/>
    <mergeCell ref="A62:F62"/>
    <mergeCell ref="A75:H75"/>
    <mergeCell ref="A76:H76"/>
    <mergeCell ref="A77:F77"/>
    <mergeCell ref="A1:H1"/>
    <mergeCell ref="A2:H2"/>
    <mergeCell ref="A3:F3"/>
    <mergeCell ref="A30:H30"/>
    <mergeCell ref="A31:H31"/>
    <mergeCell ref="A32:F32"/>
    <mergeCell ref="G53:G55"/>
    <mergeCell ref="G68:G70"/>
    <mergeCell ref="G6:G9"/>
    <mergeCell ref="G20:G22"/>
    <mergeCell ref="G38:G42"/>
    <mergeCell ref="G46:G49"/>
    <mergeCell ref="A100:H100"/>
    <mergeCell ref="A101:H101"/>
    <mergeCell ref="A102:F102"/>
    <mergeCell ref="A127:H127"/>
    <mergeCell ref="A128:H128"/>
    <mergeCell ref="A129:F129"/>
    <mergeCell ref="G108:G110"/>
    <mergeCell ref="G151:G154"/>
    <mergeCell ref="G115:G122"/>
    <mergeCell ref="A206:F206"/>
    <mergeCell ref="A230:F230"/>
    <mergeCell ref="G209:G211"/>
    <mergeCell ref="G221:G223"/>
    <mergeCell ref="A175:F175"/>
    <mergeCell ref="A193:F193"/>
    <mergeCell ref="G181:G186"/>
    <mergeCell ref="A148:F148"/>
    <mergeCell ref="A161:F161"/>
    <mergeCell ref="A394:F394"/>
    <mergeCell ref="A410:F410"/>
    <mergeCell ref="A304:F304"/>
    <mergeCell ref="A319:F319"/>
    <mergeCell ref="A243:F243"/>
    <mergeCell ref="A271:F271"/>
    <mergeCell ref="G249:G255"/>
    <mergeCell ref="G259:G264"/>
    <mergeCell ref="G310:G312"/>
    <mergeCell ref="G275:G279"/>
    <mergeCell ref="G322:G326"/>
    <mergeCell ref="G331:G387"/>
    <mergeCell ref="G401:G403"/>
    <mergeCell ref="A883:F883"/>
    <mergeCell ref="G859:G861"/>
    <mergeCell ref="G866:G870"/>
    <mergeCell ref="G874:G876"/>
    <mergeCell ref="A967:F967"/>
    <mergeCell ref="A986:F986"/>
    <mergeCell ref="G978:G979"/>
    <mergeCell ref="G999:G1000"/>
    <mergeCell ref="G989:G995"/>
    <mergeCell ref="A926:B926"/>
    <mergeCell ref="G413:G419"/>
    <mergeCell ref="G423:G427"/>
    <mergeCell ref="G446:G451"/>
    <mergeCell ref="G530:G531"/>
    <mergeCell ref="G537:G538"/>
    <mergeCell ref="G542:G544"/>
    <mergeCell ref="A672:F672"/>
    <mergeCell ref="A687:F687"/>
    <mergeCell ref="A633:F633"/>
    <mergeCell ref="A656:F656"/>
    <mergeCell ref="G431:G433"/>
    <mergeCell ref="G519:G520"/>
    <mergeCell ref="G567:G570"/>
    <mergeCell ref="A612:F612"/>
    <mergeCell ref="G600:G602"/>
    <mergeCell ref="A564:F564"/>
    <mergeCell ref="A577:F577"/>
    <mergeCell ref="A527:F527"/>
    <mergeCell ref="A551:F551"/>
    <mergeCell ref="A488:F488"/>
    <mergeCell ref="A509:F509"/>
    <mergeCell ref="A440:F440"/>
    <mergeCell ref="G618:G626"/>
    <mergeCell ref="G639:G649"/>
    <mergeCell ref="A462:F462"/>
    <mergeCell ref="G708:G711"/>
    <mergeCell ref="G715:G720"/>
    <mergeCell ref="G733:G734"/>
    <mergeCell ref="G748:G750"/>
    <mergeCell ref="G754:G755"/>
    <mergeCell ref="G759:G761"/>
    <mergeCell ref="A947:F947"/>
    <mergeCell ref="A907:F907"/>
    <mergeCell ref="A924:F924"/>
    <mergeCell ref="A594:F594"/>
    <mergeCell ref="G690:G696"/>
    <mergeCell ref="G662:G665"/>
    <mergeCell ref="G675:G680"/>
    <mergeCell ref="G700:G702"/>
    <mergeCell ref="A819:F819"/>
    <mergeCell ref="A843:F843"/>
    <mergeCell ref="G822:G824"/>
    <mergeCell ref="A768:F768"/>
    <mergeCell ref="A798:F798"/>
    <mergeCell ref="G774:G791"/>
    <mergeCell ref="A727:F727"/>
    <mergeCell ref="A741:F741"/>
    <mergeCell ref="A856:F856"/>
    <mergeCell ref="G886:G890"/>
    <mergeCell ref="G894:G900"/>
    <mergeCell ref="G929:G930"/>
    <mergeCell ref="G953:G955"/>
    <mergeCell ref="G973:G974"/>
    <mergeCell ref="G936:G940"/>
    <mergeCell ref="A1109:F1109"/>
    <mergeCell ref="A1128:F1128"/>
    <mergeCell ref="G1098:G1102"/>
    <mergeCell ref="G1022:G1026"/>
    <mergeCell ref="A1007:F1007"/>
    <mergeCell ref="A1019:F1019"/>
    <mergeCell ref="A1075:F1075"/>
    <mergeCell ref="A1092:F1092"/>
    <mergeCell ref="G1082:G1085"/>
    <mergeCell ref="A1033:F1033"/>
    <mergeCell ref="A1050:F1050"/>
    <mergeCell ref="G1039:G1043"/>
    <mergeCell ref="G1053:G1056"/>
    <mergeCell ref="G1065:G1068"/>
    <mergeCell ref="G1291:G1295"/>
    <mergeCell ref="G1112:G1121"/>
    <mergeCell ref="A1146:F1146"/>
    <mergeCell ref="A1227:F1227"/>
    <mergeCell ref="G1233:G1238"/>
    <mergeCell ref="A1245:F1245"/>
    <mergeCell ref="G1259:G1267"/>
    <mergeCell ref="G1271:G1273"/>
    <mergeCell ref="G1277:G1278"/>
    <mergeCell ref="A1217:F1217"/>
    <mergeCell ref="A1285:F1285"/>
    <mergeCell ref="G1196:G1199"/>
    <mergeCell ref="A1206:F1206"/>
    <mergeCell ref="A1159:F1159"/>
    <mergeCell ref="G1165:G1167"/>
    <mergeCell ref="A1174:F1174"/>
    <mergeCell ref="G1184:G1186"/>
    <mergeCell ref="G1177:G1178"/>
    <mergeCell ref="G1190:G1192"/>
    <mergeCell ref="G1209:G1211"/>
  </mergeCells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BR_Report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SABAC Report</dc:title>
  <dc:creator>Tim</dc:creator>
  <cp:lastModifiedBy>Tim</cp:lastModifiedBy>
  <cp:lastPrinted>2009-10-26T01:18:27Z</cp:lastPrinted>
  <dcterms:created xsi:type="dcterms:W3CDTF">2009-10-25T15:08:31Z</dcterms:created>
  <dcterms:modified xsi:type="dcterms:W3CDTF">2009-11-03T17:38:19Z</dcterms:modified>
</cp:coreProperties>
</file>