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420" windowWidth="34400" windowHeight="18920" tabRatio="500"/>
  </bookViews>
  <sheets>
    <sheet name="Blank AICP" sheetId="1" r:id="rId1"/>
    <sheet name="Sheet1" sheetId="2" r:id="rId2"/>
  </sheets>
  <definedNames>
    <definedName name="_xlnm.Criteria">'Blank AICP'!$C$23</definedName>
    <definedName name="_xlnm.Database">'Blank AICP'!$C$23</definedName>
    <definedName name="Rate">'Blank AICP'!$CH$4</definedName>
  </definedNames>
  <calcPr calcId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M5" i="1"/>
  <c r="BM6"/>
  <c r="BM7"/>
  <c r="BM8"/>
  <c r="BM9"/>
  <c r="BM10"/>
  <c r="BM11"/>
  <c r="BM12"/>
  <c r="BM13"/>
  <c r="BM14"/>
  <c r="BM15"/>
  <c r="BM16"/>
  <c r="BM17"/>
  <c r="BM18"/>
  <c r="BM19"/>
  <c r="BM20"/>
  <c r="BM21"/>
  <c r="BO25"/>
  <c r="BO26"/>
  <c r="BO27"/>
  <c r="BO28"/>
  <c r="BO29"/>
  <c r="BO30"/>
  <c r="BO31"/>
  <c r="BO32"/>
  <c r="BO33"/>
  <c r="BO34"/>
  <c r="BO35"/>
  <c r="BO36"/>
  <c r="BO37"/>
  <c r="BO38"/>
  <c r="BO39"/>
  <c r="BO40"/>
  <c r="BM55"/>
  <c r="BM57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K25"/>
  <c r="BK26"/>
  <c r="BK27"/>
  <c r="BK28"/>
  <c r="BK29"/>
  <c r="BK30"/>
  <c r="BK31"/>
  <c r="BK32"/>
  <c r="BK33"/>
  <c r="BK34"/>
  <c r="BK35"/>
  <c r="BK36"/>
  <c r="BK37"/>
  <c r="BK38"/>
  <c r="BK39"/>
  <c r="BK40"/>
  <c r="BK55"/>
  <c r="BK57"/>
  <c r="BB57"/>
  <c r="BA57"/>
  <c r="AP5"/>
  <c r="AP6"/>
  <c r="AP45"/>
  <c r="AP46"/>
  <c r="AP47"/>
  <c r="AP48"/>
  <c r="AP49"/>
  <c r="AP50"/>
  <c r="AP51"/>
  <c r="AP52"/>
  <c r="AP53"/>
  <c r="AP54"/>
  <c r="AP55"/>
  <c r="AP56"/>
  <c r="AP57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Z6"/>
  <c r="Z49"/>
  <c r="Z50"/>
  <c r="Z51"/>
  <c r="Z52"/>
  <c r="Z53"/>
  <c r="Z54"/>
  <c r="Z55"/>
  <c r="Z56"/>
  <c r="Z57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CQ56"/>
  <c r="CM4"/>
  <c r="CM5"/>
  <c r="CM8"/>
  <c r="CM9"/>
  <c r="CM10"/>
  <c r="CM11"/>
  <c r="CM12"/>
  <c r="CM13"/>
  <c r="CM14"/>
  <c r="CM15"/>
  <c r="CM16"/>
  <c r="CM17"/>
  <c r="CM18"/>
  <c r="CM19"/>
  <c r="CM20"/>
  <c r="CM21"/>
  <c r="CM22"/>
  <c r="CM23"/>
  <c r="CM24"/>
  <c r="CM25"/>
  <c r="CM26"/>
  <c r="CM27"/>
  <c r="CM28"/>
  <c r="CM29"/>
  <c r="CM30"/>
  <c r="CM31"/>
  <c r="CM32"/>
  <c r="CM33"/>
  <c r="CM39"/>
  <c r="CM42"/>
  <c r="CM43"/>
  <c r="CM44"/>
  <c r="CM47"/>
  <c r="CM48"/>
  <c r="CM56"/>
  <c r="BZ56"/>
  <c r="BX56"/>
  <c r="CM51"/>
  <c r="CM52"/>
  <c r="CM55"/>
  <c r="BL55"/>
  <c r="CY8"/>
  <c r="CY9"/>
  <c r="CY10"/>
  <c r="CY11"/>
  <c r="CY12"/>
  <c r="CY13"/>
  <c r="CY14"/>
  <c r="CY15"/>
  <c r="CY16"/>
  <c r="CY17"/>
  <c r="CY18"/>
  <c r="CY19"/>
  <c r="CY20"/>
  <c r="CY21"/>
  <c r="CY22"/>
  <c r="CY23"/>
  <c r="CY24"/>
  <c r="CY25"/>
  <c r="CY26"/>
  <c r="CY27"/>
  <c r="CY28"/>
  <c r="CY29"/>
  <c r="CY30"/>
  <c r="CY31"/>
  <c r="CY32"/>
  <c r="CY33"/>
  <c r="CY34"/>
  <c r="CY35"/>
  <c r="CY36"/>
  <c r="CY37"/>
  <c r="CY38"/>
  <c r="CY39"/>
  <c r="CY40"/>
  <c r="CY41"/>
  <c r="CY42"/>
  <c r="CY44"/>
  <c r="CY45"/>
  <c r="CY49"/>
  <c r="CQ39"/>
  <c r="CQ44"/>
  <c r="CQ48"/>
  <c r="CY47"/>
  <c r="K47"/>
  <c r="BX46"/>
  <c r="BV46"/>
  <c r="BA4"/>
  <c r="BA5"/>
  <c r="BA6"/>
  <c r="BA17"/>
  <c r="I30"/>
  <c r="I31"/>
  <c r="BA30"/>
  <c r="BA31"/>
  <c r="BA32"/>
  <c r="BA33"/>
  <c r="BA34"/>
  <c r="BA35"/>
  <c r="BA36"/>
  <c r="BA44"/>
  <c r="I32"/>
  <c r="I33"/>
  <c r="I34"/>
  <c r="BX4"/>
  <c r="BX5"/>
  <c r="BX6"/>
  <c r="BX7"/>
  <c r="BX8"/>
  <c r="BX9"/>
  <c r="BX10"/>
  <c r="BX11"/>
  <c r="BX12"/>
  <c r="BX13"/>
  <c r="BX14"/>
  <c r="BX15"/>
  <c r="BX17"/>
  <c r="BX18"/>
  <c r="BX19"/>
  <c r="BX20"/>
  <c r="BX21"/>
  <c r="BX22"/>
  <c r="I35"/>
  <c r="BV27"/>
  <c r="BV28"/>
  <c r="BV29"/>
  <c r="BV30"/>
  <c r="BV31"/>
  <c r="BV32"/>
  <c r="BV33"/>
  <c r="I36"/>
  <c r="I37"/>
  <c r="I38"/>
  <c r="I39"/>
  <c r="I40"/>
  <c r="I41"/>
  <c r="I42"/>
  <c r="I43"/>
  <c r="I44"/>
  <c r="I46"/>
  <c r="BB44"/>
  <c r="BZ28"/>
  <c r="BZ29"/>
  <c r="BZ31"/>
  <c r="BZ32"/>
  <c r="BZ33"/>
  <c r="BZ22"/>
  <c r="BY22"/>
  <c r="BB17"/>
  <c r="CY7"/>
  <c r="O2"/>
</calcChain>
</file>

<file path=xl/sharedStrings.xml><?xml version="1.0" encoding="utf-8"?>
<sst xmlns="http://schemas.openxmlformats.org/spreadsheetml/2006/main" count="556" uniqueCount="393">
  <si>
    <t>Backings/Translite</t>
  </si>
  <si>
    <t>Additional Editorial</t>
  </si>
  <si>
    <t>New York Talent Expenses &amp; Travel</t>
  </si>
  <si>
    <t>Edit/grfx/audio</t>
  </si>
  <si>
    <t>SUB-TOTAL "A"</t>
  </si>
  <si>
    <t>SUB TOTAL "B"</t>
  </si>
  <si>
    <t>TOTAL " H"</t>
  </si>
  <si>
    <t>Starcoach</t>
  </si>
  <si>
    <t>PT/PH &amp; W</t>
  </si>
  <si>
    <t>PT/PH&amp;W</t>
  </si>
  <si>
    <t>TOTAL " L"</t>
  </si>
  <si>
    <t>TOTAL "N"</t>
  </si>
  <si>
    <t>TOTAL "A"</t>
  </si>
  <si>
    <t>TOTAL  "A"</t>
  </si>
  <si>
    <t>TOTAL  "B"</t>
  </si>
  <si>
    <t>TOTAL  " E "</t>
  </si>
  <si>
    <t>GRAND TOTAL      F,G &amp; H</t>
  </si>
  <si>
    <t>Cabs and Other Transportation</t>
  </si>
  <si>
    <t>PT/P &amp; W</t>
  </si>
  <si>
    <t>Messenger</t>
  </si>
  <si>
    <t>SUB TOTAL</t>
  </si>
  <si>
    <t>Travel (Air Fare)</t>
  </si>
  <si>
    <t>11.  Insurance</t>
  </si>
  <si>
    <t>%</t>
  </si>
  <si>
    <t>Technician</t>
  </si>
  <si>
    <t>Catering / Craft Service</t>
  </si>
  <si>
    <t>TOTAL "G"</t>
  </si>
  <si>
    <t>External Billing Costs</t>
  </si>
  <si>
    <t>Hotel and Per Diem</t>
  </si>
  <si>
    <t>Sub-Total:Direct Costs</t>
  </si>
  <si>
    <t>Precision Driver/Rhsl</t>
  </si>
  <si>
    <t>Location manager</t>
  </si>
  <si>
    <t>Art Work</t>
  </si>
  <si>
    <t>Special Insurance Certificates</t>
  </si>
  <si>
    <t>Payroll/P&amp;W Taxes</t>
  </si>
  <si>
    <t>Rental Car</t>
  </si>
  <si>
    <t>13.  Production  Fee  (Based on total A to K only)</t>
  </si>
  <si>
    <t>Stunt Coordinator</t>
  </si>
  <si>
    <t>Precision driver</t>
  </si>
  <si>
    <t>Gratuities</t>
  </si>
  <si>
    <t>H: SET CONSTRUCTION MATERIALS</t>
  </si>
  <si>
    <t>Wardrobe Fees   No. Talent</t>
  </si>
  <si>
    <t>Garments</t>
  </si>
  <si>
    <t>Fee:</t>
  </si>
  <si>
    <t>14.  Talent  Costs  And  Expenses</t>
  </si>
  <si>
    <t>Total M+N</t>
  </si>
  <si>
    <t>Camera Car transport</t>
  </si>
  <si>
    <t>Stunt Coord</t>
  </si>
  <si>
    <t>Cellular Phones</t>
  </si>
  <si>
    <t>Props (Set Dressing Purchase)</t>
  </si>
  <si>
    <t>Stills finishing</t>
  </si>
  <si>
    <t>15.  Editorial And Finishing</t>
  </si>
  <si>
    <t>Total O</t>
  </si>
  <si>
    <t>PA</t>
  </si>
  <si>
    <t>TOTAL  " D "</t>
  </si>
  <si>
    <t>Props (Set Dressing Rental)</t>
  </si>
  <si>
    <t>E: PROPS AND WARDROBE &amp; ANIMALS</t>
  </si>
  <si>
    <t>Set Building Materials</t>
  </si>
  <si>
    <t>Sub Total</t>
  </si>
  <si>
    <t>Grand  Total  ( Including  Director's Fee )</t>
  </si>
  <si>
    <t>Fireman</t>
  </si>
  <si>
    <t>Prop Rental</t>
  </si>
  <si>
    <t>Paint</t>
  </si>
  <si>
    <t>TOTAL " K"</t>
  </si>
  <si>
    <t>Other</t>
  </si>
  <si>
    <t>Editorial Fee 20%</t>
  </si>
  <si>
    <t>18.  Contingency / Weather   (Per Occurance)</t>
  </si>
  <si>
    <t>Policeman</t>
  </si>
  <si>
    <t>Police</t>
  </si>
  <si>
    <t>Prop Purchase</t>
  </si>
  <si>
    <t>Hardware</t>
  </si>
  <si>
    <t>Handling Fee/Agency fee</t>
  </si>
  <si>
    <t>Wlfr/Tchr</t>
  </si>
  <si>
    <t>Wardrobe Rental</t>
  </si>
  <si>
    <t>Special Effects</t>
  </si>
  <si>
    <t>L: DIRECTOR/CREATIVE FEES</t>
  </si>
  <si>
    <t>TOTAL "M"</t>
  </si>
  <si>
    <t>Prod. Coordinator</t>
  </si>
  <si>
    <t>Wardrobe Purchase</t>
  </si>
  <si>
    <t>Special Outside Construction</t>
  </si>
  <si>
    <t>TOTAL FEE</t>
  </si>
  <si>
    <t>Sub Total O</t>
  </si>
  <si>
    <t>COMMENTS:</t>
  </si>
  <si>
    <t>Loader</t>
  </si>
  <si>
    <t>Picture Vehicles</t>
  </si>
  <si>
    <t>N: TALENT EXPENSES</t>
  </si>
  <si>
    <t>Director/DP Provided</t>
  </si>
  <si>
    <t>2nd AD</t>
  </si>
  <si>
    <t>Animals &amp; Handlers</t>
  </si>
  <si>
    <t>Messenger / Deliveries</t>
  </si>
  <si>
    <t>Prep/Production/Post/Supervision</t>
  </si>
  <si>
    <t>Per diem:</t>
  </si>
  <si>
    <t>No. man/days:</t>
  </si>
  <si>
    <t>amount:</t>
  </si>
  <si>
    <t>4 Days of Shooting</t>
  </si>
  <si>
    <t>Police</t>
  </si>
  <si>
    <t>Wardrobe Construction</t>
  </si>
  <si>
    <t>Kit Rental</t>
  </si>
  <si>
    <t>Post Production</t>
  </si>
  <si>
    <t>Air fare:</t>
  </si>
  <si>
    <t>No. people:</t>
  </si>
  <si>
    <t>fare:</t>
  </si>
  <si>
    <t>Helicopter/Drop in Stunt</t>
  </si>
  <si>
    <t>Greens</t>
  </si>
  <si>
    <t>DGA P&amp;W</t>
  </si>
  <si>
    <t>Limousine</t>
  </si>
  <si>
    <t>UNIT</t>
  </si>
  <si>
    <t>COST</t>
  </si>
  <si>
    <t>Hand Model</t>
  </si>
  <si>
    <t>Stock Music Rights</t>
  </si>
  <si>
    <t>Rights</t>
  </si>
  <si>
    <t>Playback</t>
  </si>
  <si>
    <t>Boom op</t>
  </si>
  <si>
    <t>Mileage</t>
  </si>
  <si>
    <t>Grips</t>
  </si>
  <si>
    <t>Stock  / P2 cards</t>
  </si>
  <si>
    <t>Precision Driver</t>
  </si>
  <si>
    <t>Stock MusicTransfers</t>
  </si>
  <si>
    <t>Make-Up</t>
  </si>
  <si>
    <t>Hotel</t>
  </si>
  <si>
    <t>Outside Props</t>
  </si>
  <si>
    <t>Developing Footage Amount</t>
  </si>
  <si>
    <t>Voice Over Narration Record</t>
  </si>
  <si>
    <t>SUMMARY OF ESTIMATED PRODUCTION COSTS</t>
  </si>
  <si>
    <t>EST ACTUAL</t>
  </si>
  <si>
    <t>Hair</t>
  </si>
  <si>
    <t>Air Freight/Excess Baggage</t>
  </si>
  <si>
    <t>Inside Props</t>
  </si>
  <si>
    <t>One Light Dailies</t>
  </si>
  <si>
    <t>Tape Stock for V.O. Record</t>
  </si>
  <si>
    <t>1.   Pre-production  And  Wrap  Costs</t>
  </si>
  <si>
    <t>Total A+C</t>
  </si>
  <si>
    <t>Stylist</t>
  </si>
  <si>
    <t>Air Fares:</t>
  </si>
  <si>
    <t>Scenics</t>
  </si>
  <si>
    <t>Deck Rental/Drive Purchase</t>
  </si>
  <si>
    <t>Voice Over</t>
  </si>
  <si>
    <t>Sound Effects</t>
  </si>
  <si>
    <t>2.   Shooting  Crew  Labor</t>
  </si>
  <si>
    <t>Total B</t>
  </si>
  <si>
    <t>Wardrobe</t>
  </si>
  <si>
    <t>Per Diems: Total Days</t>
  </si>
  <si>
    <t>Electricians</t>
  </si>
  <si>
    <t>Clean and prep</t>
  </si>
  <si>
    <t>Mix to Picture</t>
  </si>
  <si>
    <t>3.   Location  And  Travel  Expenses</t>
  </si>
  <si>
    <t>Total D</t>
  </si>
  <si>
    <t>Script Super</t>
  </si>
  <si>
    <t>Air Fares: #of people</t>
  </si>
  <si>
    <t>Teamsters</t>
  </si>
  <si>
    <t>Shipping</t>
  </si>
  <si>
    <t>Fitting Fees: S.A.G.</t>
  </si>
  <si>
    <t>Tape Stock</t>
  </si>
  <si>
    <t>4.   Props,  Wardrobe,  Animals</t>
  </si>
  <si>
    <t>Total E</t>
  </si>
  <si>
    <t>Location Scout</t>
  </si>
  <si>
    <t>DIT</t>
  </si>
  <si>
    <t>Hotels: Total days/PACKAGE</t>
  </si>
  <si>
    <t>Set Decorators</t>
  </si>
  <si>
    <t>TOTAL "J"</t>
  </si>
  <si>
    <t>Lay Back to Picture</t>
  </si>
  <si>
    <t>5.   Studio  &amp;  Set  Construction  Costs</t>
  </si>
  <si>
    <t>Total F,G,H</t>
  </si>
  <si>
    <t>2nd Home Ec</t>
  </si>
  <si>
    <t>Time Lapse District 7</t>
  </si>
  <si>
    <t>Breakfast</t>
  </si>
  <si>
    <t>Amt / person:</t>
  </si>
  <si>
    <t>P.A.s</t>
  </si>
  <si>
    <t>Digital Master</t>
  </si>
  <si>
    <t>6.   Equipment  Costs</t>
  </si>
  <si>
    <t>Total I</t>
  </si>
  <si>
    <t>VTR Man</t>
  </si>
  <si>
    <t>Lunch</t>
  </si>
  <si>
    <t>Asst. Art Director</t>
  </si>
  <si>
    <t>K: MISCELLANEOUS COSTS</t>
  </si>
  <si>
    <t>Additional Items</t>
  </si>
  <si>
    <t>7.   Stock / Drives</t>
  </si>
  <si>
    <t>Total J</t>
  </si>
  <si>
    <t>EFX Man</t>
  </si>
  <si>
    <t>Dinner</t>
  </si>
  <si>
    <t>Utility</t>
  </si>
  <si>
    <t>Petty Cash</t>
  </si>
  <si>
    <t>Audition Fees: S.A.G</t>
  </si>
  <si>
    <t>FTP Site and Quick Times</t>
  </si>
  <si>
    <t>Unit</t>
  </si>
  <si>
    <t>8.   Miscellaneous</t>
  </si>
  <si>
    <t>Total K</t>
  </si>
  <si>
    <t>Assitant camera</t>
  </si>
  <si>
    <t>Assistant camera</t>
  </si>
  <si>
    <t>Air Shipping / Special Couriers</t>
  </si>
  <si>
    <t>Executive Producer/Editorial Supervisor</t>
  </si>
  <si>
    <t>Sub-Total:   A to K</t>
  </si>
  <si>
    <t>Camera car driver</t>
  </si>
  <si>
    <t>SUB - TOTAL " G "</t>
  </si>
  <si>
    <t>Phones and Cables</t>
  </si>
  <si>
    <t>10.  Director / Producer Fees</t>
  </si>
  <si>
    <t>Total L</t>
  </si>
  <si>
    <t>Crane op</t>
  </si>
  <si>
    <t>Amount</t>
  </si>
  <si>
    <t>Generator &amp; Operator</t>
  </si>
  <si>
    <t>Grip gear</t>
  </si>
  <si>
    <t>Working Tape Stock</t>
  </si>
  <si>
    <t>Tel:</t>
  </si>
  <si>
    <t>804-269-3074</t>
  </si>
  <si>
    <t>Terry Hopkins</t>
  </si>
  <si>
    <t>Crane Op</t>
  </si>
  <si>
    <t>Casting Facilities                    Prep</t>
  </si>
  <si>
    <t>Set Guards</t>
  </si>
  <si>
    <t>Drone system and operator</t>
  </si>
  <si>
    <t>Master &amp; Safetys</t>
  </si>
  <si>
    <t>Exec. Producer:</t>
  </si>
  <si>
    <t>Dana Voorhees</t>
  </si>
  <si>
    <t>Camera car travel</t>
  </si>
  <si>
    <t>Electric</t>
  </si>
  <si>
    <t>Working Meals</t>
  </si>
  <si>
    <t>Power Charge &amp; Bulbs</t>
  </si>
  <si>
    <t>Camera car transport</t>
  </si>
  <si>
    <t>Zombie paratroopers</t>
  </si>
  <si>
    <t>Viewing Dubs</t>
  </si>
  <si>
    <t>Director:</t>
  </si>
  <si>
    <t>Nick Kleczeski</t>
  </si>
  <si>
    <t>Crane travel</t>
  </si>
  <si>
    <t>Best Boy</t>
  </si>
  <si>
    <t>Misc. Charges / Phones</t>
  </si>
  <si>
    <t>Coms systems/Monitors</t>
  </si>
  <si>
    <t>Zombie extras</t>
  </si>
  <si>
    <t>Stock Footage Search</t>
  </si>
  <si>
    <t>Fee</t>
  </si>
  <si>
    <t>Todd Jay Bell</t>
  </si>
  <si>
    <t>Agency:</t>
  </si>
  <si>
    <t>Big River</t>
  </si>
  <si>
    <t>UA transport</t>
  </si>
  <si>
    <t>3rd Elec</t>
  </si>
  <si>
    <t>TOTAL  " C "</t>
  </si>
  <si>
    <t>Meals Crew &amp; Talent</t>
  </si>
  <si>
    <t>Tripods / Sliders</t>
  </si>
  <si>
    <t>Stock Footage Rights</t>
  </si>
  <si>
    <t>Time Lapse Director:</t>
  </si>
  <si>
    <t>David Fincher</t>
  </si>
  <si>
    <t>Length:</t>
  </si>
  <si>
    <t>4th Elec</t>
  </si>
  <si>
    <t>D: LOCATION EXPENSES</t>
  </si>
  <si>
    <t>Parking &amp; Gas</t>
  </si>
  <si>
    <t>Stock Footage Transfers</t>
  </si>
  <si>
    <t>Editor:</t>
  </si>
  <si>
    <t>ZVA Zombie</t>
  </si>
  <si>
    <t>1 x :30</t>
  </si>
  <si>
    <t>Location Fees</t>
  </si>
  <si>
    <t>Octocopter</t>
  </si>
  <si>
    <t>Pre Pro Days</t>
  </si>
  <si>
    <t>1 x :15</t>
  </si>
  <si>
    <t>Key Grip</t>
  </si>
  <si>
    <t>Permits</t>
  </si>
  <si>
    <t>Stage Manager</t>
  </si>
  <si>
    <t>Helicopter</t>
  </si>
  <si>
    <t>Editor</t>
  </si>
  <si>
    <t>Location Days</t>
  </si>
  <si>
    <t>video short</t>
  </si>
  <si>
    <t>tbd</t>
  </si>
  <si>
    <t>Gaffer prep</t>
  </si>
  <si>
    <t>2nd Grip</t>
  </si>
  <si>
    <t>Car Rentals/Gas</t>
  </si>
  <si>
    <t>TOTAL "F"</t>
  </si>
  <si>
    <t>Audio gear</t>
  </si>
  <si>
    <t>DIT System Rental</t>
  </si>
  <si>
    <t>days</t>
  </si>
  <si>
    <t>Edit Days</t>
  </si>
  <si>
    <t>Key Grip Prep/Strike</t>
  </si>
  <si>
    <t>3rd Grip</t>
  </si>
  <si>
    <t>Car prep team/ car transport</t>
  </si>
  <si>
    <t>TOTAL " I"</t>
  </si>
  <si>
    <t>Audio Finishing</t>
  </si>
  <si>
    <t>2nd Grip Prep/Strike</t>
  </si>
  <si>
    <t>4th Grip</t>
  </si>
  <si>
    <t>Camper Dressing Room Vehicles</t>
  </si>
  <si>
    <t>G: SET CONSTRUCTION LABOR</t>
  </si>
  <si>
    <t>ACTUALS</t>
  </si>
  <si>
    <t>Original Music Composition/Sound design</t>
  </si>
  <si>
    <t>Location Sites:</t>
  </si>
  <si>
    <t>3rd Grip Prep/Strike</t>
  </si>
  <si>
    <t>Stills</t>
  </si>
  <si>
    <t>Parking, Taxis, Tolls, &amp; Gas</t>
  </si>
  <si>
    <t>LABOR COSTS</t>
  </si>
  <si>
    <t>O/T HRS.</t>
  </si>
  <si>
    <t>Original Music Production/Sound Design</t>
  </si>
  <si>
    <t>Boom Man</t>
  </si>
  <si>
    <t>Stills assist</t>
  </si>
  <si>
    <t>Fuel</t>
  </si>
  <si>
    <t>Art Director/ Designer</t>
  </si>
  <si>
    <t>O/T</t>
  </si>
  <si>
    <t>Stock Music Search</t>
  </si>
  <si>
    <t>Recordist</t>
  </si>
  <si>
    <t>Audio</t>
  </si>
  <si>
    <t>Austin Police</t>
  </si>
  <si>
    <t>Carpenters</t>
  </si>
  <si>
    <t>J: STOCK / DRIVES</t>
  </si>
  <si>
    <t>PAGE 2</t>
  </si>
  <si>
    <t>PAGE 3</t>
  </si>
  <si>
    <t>PAGE 4</t>
  </si>
  <si>
    <t>PAGE 5</t>
  </si>
  <si>
    <t>PAGE 6</t>
  </si>
  <si>
    <t>PAGE 7</t>
  </si>
  <si>
    <t>PAGE 8</t>
  </si>
  <si>
    <t>ESTIMATES</t>
  </si>
  <si>
    <t>ACTUALS</t>
  </si>
  <si>
    <t>C: PRE-PRODUCTION  &amp; WRAP / MATERIALS  &amp; EXPENSES</t>
  </si>
  <si>
    <t>ESTIMATED</t>
  </si>
  <si>
    <t>ACTUAL</t>
  </si>
  <si>
    <t>F: STUDIO COSTS</t>
  </si>
  <si>
    <t/>
  </si>
  <si>
    <t>I: EQUIPMENT RENTAL</t>
  </si>
  <si>
    <t>DAYS</t>
  </si>
  <si>
    <t>RATE</t>
  </si>
  <si>
    <t>ESTIMATE</t>
  </si>
  <si>
    <t>M: TALENT</t>
  </si>
  <si>
    <t>Units</t>
  </si>
  <si>
    <t>Travel</t>
  </si>
  <si>
    <t>Rate</t>
  </si>
  <si>
    <t>OT hrs.</t>
  </si>
  <si>
    <t>OT $</t>
  </si>
  <si>
    <t>A: PREP CREW</t>
  </si>
  <si>
    <t>1.5X</t>
  </si>
  <si>
    <t>2X</t>
  </si>
  <si>
    <t>TOTAL</t>
  </si>
  <si>
    <t>B: SHOOT CREW</t>
  </si>
  <si>
    <t>Auto Rental            No. of Vehicles</t>
  </si>
  <si>
    <t>Amount per day</t>
  </si>
  <si>
    <t>Days</t>
  </si>
  <si>
    <t>STUDIO RENTAL &amp; COSTS</t>
  </si>
  <si>
    <t>TOTAL</t>
  </si>
  <si>
    <t>Camera rental / RED Epic</t>
  </si>
  <si>
    <t>VO Talent</t>
  </si>
  <si>
    <t>Executive Producer</t>
  </si>
  <si>
    <t>No. of Vehicle</t>
  </si>
  <si>
    <t>Amount per day</t>
  </si>
  <si>
    <t>Days</t>
  </si>
  <si>
    <t>Rental BUILD days</t>
  </si>
  <si>
    <t>Camera Canon 5D Mark III</t>
  </si>
  <si>
    <t>O/C Principals</t>
  </si>
  <si>
    <t>Line Producer</t>
  </si>
  <si>
    <t>Per Diem                      No. People</t>
  </si>
  <si>
    <t>Rental O.T.Hours</t>
  </si>
  <si>
    <t>Lighting</t>
  </si>
  <si>
    <t>O: EDITORIAL COMPLETION</t>
  </si>
  <si>
    <t>Quantity</t>
  </si>
  <si>
    <t>PRODUCTION COST SUMMARY</t>
  </si>
  <si>
    <t>DP</t>
  </si>
  <si>
    <t>Still Camera Rental &amp; Film</t>
  </si>
  <si>
    <t>Rental PRE-LITE days</t>
  </si>
  <si>
    <t>VIDEOTAPE FINISHING</t>
  </si>
  <si>
    <t>1st AC</t>
  </si>
  <si>
    <t>Director</t>
  </si>
  <si>
    <t>Rental Pre-lite O.T. Hrs</t>
  </si>
  <si>
    <t>Generator Rental</t>
  </si>
  <si>
    <t>Off-Line Editing System / FCP Rental</t>
  </si>
  <si>
    <t>Hours</t>
  </si>
  <si>
    <t>Assistant Director</t>
  </si>
  <si>
    <t>1st AD</t>
  </si>
  <si>
    <t>Trucking</t>
  </si>
  <si>
    <t>Rental SHOOT days</t>
  </si>
  <si>
    <t>GoPro rental (6 x Hero3 Blacks)</t>
  </si>
  <si>
    <t>On Line Digital Confrom</t>
  </si>
  <si>
    <t>flat</t>
  </si>
  <si>
    <t>Estimate Date:</t>
  </si>
  <si>
    <t>2nd AC</t>
  </si>
  <si>
    <t>Air Fare</t>
  </si>
  <si>
    <t>With Lights and person</t>
  </si>
  <si>
    <t>Lens package</t>
  </si>
  <si>
    <t>Film to Tape Transfer</t>
  </si>
  <si>
    <t>Production Co:</t>
  </si>
  <si>
    <t>Studio Center Total Production</t>
  </si>
  <si>
    <t>Project Title:</t>
  </si>
  <si>
    <t>Va Lottery</t>
  </si>
  <si>
    <t>Production Designer</t>
  </si>
  <si>
    <t>Air Fare</t>
  </si>
  <si>
    <t>Rental STRIKE days</t>
  </si>
  <si>
    <t>Walkie Talkies, Bull Horns</t>
  </si>
  <si>
    <t>Graphic Design / Production</t>
  </si>
  <si>
    <t>Design</t>
  </si>
  <si>
    <t>Address:</t>
  </si>
  <si>
    <t>1707 Summitt Avenue</t>
  </si>
  <si>
    <t>GoPro Prep Team</t>
  </si>
  <si>
    <t>Production designer</t>
  </si>
  <si>
    <t>Rental Strike O.T. Hrs</t>
  </si>
  <si>
    <t>Grip trucking</t>
  </si>
  <si>
    <t>Compositing (Smoke, Flame, Edit Box)</t>
  </si>
  <si>
    <t>Richmond, Va 23230</t>
  </si>
  <si>
    <t>Contacts:</t>
  </si>
  <si>
    <t>Dee Briggs</t>
  </si>
  <si>
    <t>DP Travel</t>
  </si>
  <si>
    <t>2nd camera</t>
  </si>
  <si>
    <t>Casting Call Back (1 session)</t>
  </si>
  <si>
    <t>Cast/Callback</t>
  </si>
</sst>
</file>

<file path=xl/styles.xml><?xml version="1.0" encoding="utf-8"?>
<styleSheet xmlns="http://schemas.openxmlformats.org/spreadsheetml/2006/main">
  <numFmts count="14">
    <numFmt numFmtId="164" formatCode="0.0"/>
    <numFmt numFmtId="165" formatCode="0;\(0\);"/>
    <numFmt numFmtId="166" formatCode="&quot;$&quot;0.00\ ;&quot;$&quot;\(0.00\)"/>
    <numFmt numFmtId="167" formatCode="&quot;$&quot;#,##0\ ;&quot;$&quot;\(#,##0\)"/>
    <numFmt numFmtId="168" formatCode="00.%"/>
    <numFmt numFmtId="169" formatCode="m/d/yy\ h:mm;@"/>
    <numFmt numFmtId="170" formatCode="\(###\)###\-####"/>
    <numFmt numFmtId="171" formatCode="0."/>
    <numFmt numFmtId="172" formatCode="#,##0%"/>
    <numFmt numFmtId="173" formatCode="&quot;$&quot;#,##0.00\ ;&quot;$&quot;\(#,##0.00\)"/>
    <numFmt numFmtId="174" formatCode="h:mm;@"/>
    <numFmt numFmtId="175" formatCode="m/d/yyyy;@"/>
    <numFmt numFmtId="176" formatCode="#."/>
    <numFmt numFmtId="177" formatCode="m/d/yy;@"/>
  </numFmts>
  <fonts count="360">
    <font>
      <sz val="10"/>
      <color indexed="8"/>
      <name val="Arial"/>
    </font>
    <font>
      <b/>
      <sz val="9"/>
      <color indexed="8"/>
      <name val="Helv"/>
    </font>
    <font>
      <b/>
      <sz val="8"/>
      <color indexed="8"/>
      <name val="Helv"/>
    </font>
    <font>
      <b/>
      <sz val="9"/>
      <color indexed="8"/>
      <name val="Avant Garde"/>
    </font>
    <font>
      <sz val="9"/>
      <color indexed="8"/>
      <name val="Avant Garde"/>
    </font>
    <font>
      <sz val="9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b/>
      <sz val="9"/>
      <color indexed="8"/>
      <name val="Avant Garde"/>
    </font>
    <font>
      <b/>
      <sz val="9"/>
      <color indexed="8"/>
      <name val="Helv"/>
    </font>
    <font>
      <sz val="9"/>
      <color indexed="8"/>
      <name val="Helv"/>
    </font>
    <font>
      <b/>
      <sz val="9"/>
      <color indexed="8"/>
      <name val="Avant Garde"/>
    </font>
    <font>
      <b/>
      <sz val="9"/>
      <color indexed="8"/>
      <name val="Helv"/>
    </font>
    <font>
      <b/>
      <sz val="9"/>
      <color indexed="8"/>
      <name val="Helv"/>
    </font>
    <font>
      <sz val="9"/>
      <color indexed="8"/>
      <name val="Avant Garde"/>
    </font>
    <font>
      <b/>
      <sz val="9"/>
      <color indexed="8"/>
      <name val="Helv"/>
    </font>
    <font>
      <b/>
      <sz val="9"/>
      <color indexed="8"/>
      <name val="Helv"/>
    </font>
    <font>
      <b/>
      <sz val="9"/>
      <color indexed="8"/>
      <name val="Avant Garde"/>
    </font>
    <font>
      <sz val="9"/>
      <color indexed="8"/>
      <name val="Avant Garde"/>
    </font>
    <font>
      <b/>
      <sz val="9"/>
      <color indexed="8"/>
      <name val="Avant Garde"/>
    </font>
    <font>
      <b/>
      <sz val="9"/>
      <color indexed="8"/>
      <name val="Helv"/>
    </font>
    <font>
      <sz val="9"/>
      <color indexed="8"/>
      <name val="Avant Garde"/>
    </font>
    <font>
      <b/>
      <sz val="9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b/>
      <sz val="10"/>
      <color indexed="8"/>
      <name val="Helv"/>
    </font>
    <font>
      <b/>
      <sz val="9"/>
      <color indexed="8"/>
      <name val="Avant Garde"/>
    </font>
    <font>
      <b/>
      <sz val="9"/>
      <color indexed="8"/>
      <name val="Helv"/>
    </font>
    <font>
      <sz val="10"/>
      <color indexed="8"/>
      <name val="Helv"/>
    </font>
    <font>
      <sz val="10"/>
      <color indexed="8"/>
      <name val="Helv"/>
    </font>
    <font>
      <sz val="9"/>
      <color indexed="8"/>
      <name val="Helv"/>
    </font>
    <font>
      <sz val="10"/>
      <color indexed="8"/>
      <name val="Helv"/>
    </font>
    <font>
      <b/>
      <sz val="9"/>
      <color indexed="8"/>
      <name val="Avant Garde"/>
    </font>
    <font>
      <sz val="9"/>
      <color indexed="8"/>
      <name val="Helv"/>
    </font>
    <font>
      <sz val="9"/>
      <color indexed="8"/>
      <name val="Avant Garde"/>
    </font>
    <font>
      <sz val="9"/>
      <color indexed="8"/>
      <name val="Helv"/>
    </font>
    <font>
      <sz val="10"/>
      <color indexed="8"/>
      <name val="Helv"/>
    </font>
    <font>
      <sz val="10"/>
      <color indexed="8"/>
      <name val="Helv"/>
    </font>
    <font>
      <b/>
      <sz val="9"/>
      <color indexed="8"/>
      <name val="Helv"/>
    </font>
    <font>
      <sz val="9"/>
      <color indexed="8"/>
      <name val="Avant Garde"/>
    </font>
    <font>
      <sz val="9"/>
      <color indexed="8"/>
      <name val="Helv"/>
    </font>
    <font>
      <sz val="10"/>
      <color indexed="8"/>
      <name val="Helv"/>
    </font>
    <font>
      <sz val="10"/>
      <color indexed="8"/>
      <name val="Helv"/>
    </font>
    <font>
      <b/>
      <sz val="10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b/>
      <sz val="10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10"/>
      <color indexed="8"/>
      <name val="Helv"/>
    </font>
    <font>
      <sz val="9"/>
      <color indexed="8"/>
      <name val="Helv"/>
    </font>
    <font>
      <sz val="10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10"/>
      <color indexed="8"/>
      <name val="Helv"/>
    </font>
    <font>
      <sz val="9"/>
      <color indexed="8"/>
      <name val="Avant Garde"/>
    </font>
    <font>
      <sz val="9"/>
      <color indexed="8"/>
      <name val="Helv"/>
    </font>
    <font>
      <b/>
      <sz val="9"/>
      <color indexed="8"/>
      <name val="Helv"/>
    </font>
    <font>
      <sz val="10"/>
      <color indexed="8"/>
      <name val="Helv"/>
    </font>
    <font>
      <b/>
      <sz val="9"/>
      <color indexed="8"/>
      <name val="Avant Garde"/>
    </font>
    <font>
      <b/>
      <sz val="9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b/>
      <sz val="9"/>
      <color indexed="8"/>
      <name val="Avant Garde"/>
    </font>
    <font>
      <b/>
      <sz val="9"/>
      <color indexed="8"/>
      <name val="Helv"/>
    </font>
    <font>
      <sz val="9"/>
      <color indexed="8"/>
      <name val="Helv"/>
    </font>
    <font>
      <sz val="10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9"/>
      <color indexed="8"/>
      <name val="Avant Garde"/>
    </font>
    <font>
      <sz val="9"/>
      <color indexed="8"/>
      <name val="Helv"/>
    </font>
    <font>
      <sz val="10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10"/>
      <color indexed="8"/>
      <name val="Helv"/>
    </font>
    <font>
      <b/>
      <sz val="9"/>
      <color rgb="FFDD0806"/>
      <name val="Helv"/>
    </font>
    <font>
      <sz val="9"/>
      <color indexed="8"/>
      <name val="Helv"/>
    </font>
    <font>
      <b/>
      <sz val="9"/>
      <color indexed="8"/>
      <name val="Helv"/>
    </font>
    <font>
      <b/>
      <sz val="9"/>
      <color indexed="8"/>
      <name val="Avant Garde"/>
    </font>
    <font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b/>
      <sz val="9"/>
      <color indexed="8"/>
      <name val="Avant Garde"/>
    </font>
    <font>
      <sz val="9"/>
      <color indexed="8"/>
      <name val="Helv"/>
    </font>
    <font>
      <b/>
      <sz val="9"/>
      <color indexed="8"/>
      <name val="Avant Garde"/>
    </font>
    <font>
      <sz val="9"/>
      <color indexed="8"/>
      <name val="Helv"/>
    </font>
    <font>
      <b/>
      <sz val="9"/>
      <color indexed="8"/>
      <name val="Avant Garde"/>
    </font>
    <font>
      <sz val="9"/>
      <color indexed="8"/>
      <name val="Helv"/>
    </font>
    <font>
      <sz val="9"/>
      <color indexed="8"/>
      <name val="Helv"/>
    </font>
    <font>
      <sz val="10"/>
      <color indexed="8"/>
      <name val="Helv"/>
    </font>
    <font>
      <b/>
      <sz val="9"/>
      <color indexed="8"/>
      <name val="Helv"/>
    </font>
    <font>
      <sz val="9"/>
      <color indexed="8"/>
      <name val="Avant Garde"/>
    </font>
    <font>
      <sz val="9"/>
      <color indexed="8"/>
      <name val="Helv"/>
    </font>
    <font>
      <sz val="10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sz val="10"/>
      <color indexed="8"/>
      <name val="Helv"/>
    </font>
    <font>
      <sz val="9"/>
      <color indexed="8"/>
      <name val="Avant Garde"/>
    </font>
    <font>
      <b/>
      <sz val="9"/>
      <color indexed="8"/>
      <name val="Helv"/>
    </font>
    <font>
      <b/>
      <sz val="9"/>
      <color indexed="8"/>
      <name val="Helv"/>
    </font>
    <font>
      <sz val="10"/>
      <color indexed="8"/>
      <name val="Helv"/>
    </font>
    <font>
      <sz val="10"/>
      <color indexed="8"/>
      <name val="Helv"/>
    </font>
    <font>
      <b/>
      <sz val="10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sz val="10"/>
      <color indexed="8"/>
      <name val="Helv"/>
    </font>
    <font>
      <b/>
      <sz val="9"/>
      <color indexed="8"/>
      <name val="Helv"/>
    </font>
    <font>
      <sz val="9"/>
      <color indexed="8"/>
      <name val="Avant Garde"/>
    </font>
    <font>
      <b/>
      <sz val="9"/>
      <color indexed="8"/>
      <name val="Helv"/>
    </font>
    <font>
      <b/>
      <sz val="9"/>
      <color indexed="8"/>
      <name val="Helv"/>
    </font>
    <font>
      <sz val="10"/>
      <color indexed="8"/>
      <name val="Helv"/>
    </font>
    <font>
      <sz val="9"/>
      <color indexed="8"/>
      <name val="Avant Garde"/>
    </font>
    <font>
      <sz val="9"/>
      <color indexed="8"/>
      <name val="Avant Garde"/>
    </font>
    <font>
      <b/>
      <sz val="9"/>
      <color indexed="8"/>
      <name val="Helv"/>
    </font>
    <font>
      <sz val="10"/>
      <color indexed="8"/>
      <name val="Helv"/>
    </font>
    <font>
      <b/>
      <sz val="9"/>
      <color indexed="8"/>
      <name val="Helv"/>
    </font>
    <font>
      <b/>
      <sz val="9"/>
      <color indexed="8"/>
      <name val="Helv"/>
    </font>
    <font>
      <b/>
      <sz val="9"/>
      <color indexed="8"/>
      <name val="Helv"/>
    </font>
    <font>
      <b/>
      <sz val="9"/>
      <color indexed="8"/>
      <name val="Avant Garde"/>
    </font>
    <font>
      <sz val="9"/>
      <color indexed="8"/>
      <name val="Helv"/>
    </font>
    <font>
      <sz val="10"/>
      <color indexed="8"/>
      <name val="Helv"/>
    </font>
    <font>
      <b/>
      <u/>
      <sz val="9"/>
      <color indexed="8"/>
      <name val="Avant Garde"/>
    </font>
    <font>
      <b/>
      <sz val="9"/>
      <color indexed="8"/>
      <name val="Helv"/>
    </font>
    <font>
      <b/>
      <sz val="9"/>
      <color indexed="8"/>
      <name val="Avant Garde"/>
    </font>
    <font>
      <b/>
      <sz val="10"/>
      <color indexed="8"/>
      <name val="Helv"/>
    </font>
    <font>
      <b/>
      <sz val="9"/>
      <color indexed="8"/>
      <name val="Helv"/>
    </font>
    <font>
      <sz val="10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sz val="10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sz val="10"/>
      <color indexed="8"/>
      <name val="Helv"/>
    </font>
    <font>
      <sz val="10"/>
      <color indexed="8"/>
      <name val="Helv"/>
    </font>
    <font>
      <b/>
      <sz val="9"/>
      <color indexed="8"/>
      <name val="Helv"/>
    </font>
    <font>
      <b/>
      <sz val="9"/>
      <color indexed="8"/>
      <name val="Avant Garde"/>
    </font>
    <font>
      <sz val="10"/>
      <color indexed="8"/>
      <name val="Helv"/>
    </font>
    <font>
      <sz val="10"/>
      <color indexed="8"/>
      <name val="Helv"/>
    </font>
    <font>
      <sz val="9"/>
      <color indexed="8"/>
      <name val="Helv"/>
    </font>
    <font>
      <sz val="10"/>
      <color indexed="8"/>
      <name val="Helv"/>
    </font>
    <font>
      <sz val="10"/>
      <color indexed="8"/>
      <name val="Helv"/>
    </font>
    <font>
      <sz val="10"/>
      <color indexed="8"/>
      <name val="Helv"/>
    </font>
    <font>
      <b/>
      <sz val="9"/>
      <color indexed="8"/>
      <name val="Avant Garde"/>
    </font>
    <font>
      <sz val="9"/>
      <color indexed="8"/>
      <name val="Helv"/>
    </font>
    <font>
      <sz val="9"/>
      <color indexed="8"/>
      <name val="Avant Garde"/>
    </font>
    <font>
      <sz val="9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sz val="9"/>
      <color indexed="8"/>
      <name val="Avant Garde"/>
    </font>
    <font>
      <sz val="9"/>
      <color indexed="8"/>
      <name val="Helv"/>
    </font>
    <font>
      <sz val="9"/>
      <color indexed="8"/>
      <name val="Helv"/>
    </font>
    <font>
      <sz val="10"/>
      <color indexed="8"/>
      <name val="Helv"/>
    </font>
    <font>
      <b/>
      <sz val="9"/>
      <color rgb="FFDD0806"/>
      <name val="Avant Garde"/>
    </font>
    <font>
      <sz val="9"/>
      <color indexed="8"/>
      <name val="Avant Garde"/>
    </font>
    <font>
      <b/>
      <sz val="9"/>
      <color indexed="8"/>
      <name val="Helv"/>
    </font>
    <font>
      <sz val="9"/>
      <color indexed="8"/>
      <name val="Helv"/>
    </font>
    <font>
      <sz val="9"/>
      <color indexed="8"/>
      <name val="Avant Garde"/>
    </font>
    <font>
      <b/>
      <sz val="9"/>
      <color indexed="8"/>
      <name val="Avant Garde"/>
    </font>
    <font>
      <sz val="10"/>
      <color indexed="8"/>
      <name val="Helv"/>
    </font>
    <font>
      <sz val="10"/>
      <color indexed="8"/>
      <name val="Helv"/>
    </font>
    <font>
      <b/>
      <sz val="9"/>
      <color indexed="8"/>
      <name val="Helv"/>
    </font>
    <font>
      <b/>
      <sz val="9"/>
      <color indexed="8"/>
      <name val="Helv"/>
    </font>
    <font>
      <sz val="10"/>
      <color rgb="FFDD0806"/>
      <name val="Helv"/>
    </font>
    <font>
      <b/>
      <sz val="9"/>
      <color indexed="8"/>
      <name val="Helv"/>
    </font>
    <font>
      <sz val="9"/>
      <color indexed="8"/>
      <name val="Helv"/>
    </font>
    <font>
      <sz val="9"/>
      <color indexed="8"/>
      <name val="Avant Garde"/>
    </font>
    <font>
      <sz val="9"/>
      <color indexed="8"/>
      <name val="Helv"/>
    </font>
    <font>
      <sz val="10"/>
      <color indexed="8"/>
      <name val="Helv"/>
    </font>
    <font>
      <sz val="9"/>
      <color indexed="8"/>
      <name val="Avant Garde"/>
    </font>
    <font>
      <sz val="9"/>
      <color indexed="8"/>
      <name val="Helv"/>
    </font>
    <font>
      <b/>
      <sz val="8"/>
      <color indexed="8"/>
      <name val="Avant Garde"/>
    </font>
    <font>
      <sz val="9"/>
      <color indexed="8"/>
      <name val="Helv"/>
    </font>
    <font>
      <sz val="10"/>
      <color indexed="8"/>
      <name val="Helv"/>
    </font>
    <font>
      <sz val="10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sz val="10"/>
      <color indexed="8"/>
      <name val="Helv"/>
    </font>
    <font>
      <sz val="10"/>
      <color indexed="8"/>
      <name val="Helv"/>
    </font>
    <font>
      <sz val="10"/>
      <color indexed="8"/>
      <name val="Helv"/>
    </font>
    <font>
      <b/>
      <sz val="9"/>
      <color indexed="8"/>
      <name val="Avant Garde"/>
    </font>
    <font>
      <b/>
      <sz val="9"/>
      <color indexed="8"/>
      <name val="Avant Garde"/>
    </font>
    <font>
      <sz val="10"/>
      <color indexed="8"/>
      <name val="Helv"/>
    </font>
    <font>
      <sz val="9"/>
      <color indexed="8"/>
      <name val="Avant Garde"/>
    </font>
    <font>
      <sz val="10"/>
      <color indexed="8"/>
      <name val="Helv"/>
    </font>
    <font>
      <b/>
      <sz val="9"/>
      <color indexed="8"/>
      <name val="Avant Garde"/>
    </font>
    <font>
      <b/>
      <sz val="9"/>
      <color rgb="FFDD0806"/>
      <name val="Avant Garde"/>
    </font>
    <font>
      <sz val="9"/>
      <color indexed="8"/>
      <name val="Avant Garde"/>
    </font>
    <font>
      <sz val="9"/>
      <color indexed="8"/>
      <name val="Helv"/>
    </font>
    <font>
      <b/>
      <sz val="9"/>
      <color indexed="8"/>
      <name val="Helv"/>
    </font>
    <font>
      <b/>
      <sz val="9"/>
      <color indexed="8"/>
      <name val="Helv"/>
    </font>
    <font>
      <sz val="10"/>
      <color indexed="8"/>
      <name val="Helv"/>
    </font>
    <font>
      <sz val="9"/>
      <color indexed="8"/>
      <name val="Helv"/>
    </font>
    <font>
      <sz val="10"/>
      <color indexed="8"/>
      <name val="Helv"/>
    </font>
    <font>
      <b/>
      <sz val="9"/>
      <color indexed="8"/>
      <name val="Helv"/>
    </font>
    <font>
      <b/>
      <sz val="10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10"/>
      <color indexed="8"/>
      <name val="Helv"/>
    </font>
    <font>
      <sz val="9"/>
      <color indexed="8"/>
      <name val="Helv"/>
    </font>
    <font>
      <sz val="9"/>
      <color indexed="8"/>
      <name val="Helv"/>
    </font>
    <font>
      <b/>
      <sz val="9"/>
      <color indexed="8"/>
      <name val="Avant Garde"/>
    </font>
    <font>
      <sz val="10"/>
      <color indexed="8"/>
      <name val="Helv"/>
    </font>
    <font>
      <sz val="10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10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10"/>
      <color indexed="8"/>
      <name val="Helv"/>
    </font>
    <font>
      <sz val="9"/>
      <color indexed="8"/>
      <name val="Helv"/>
    </font>
    <font>
      <sz val="10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sz val="9"/>
      <color indexed="8"/>
      <name val="Avant Garde"/>
    </font>
    <font>
      <sz val="10"/>
      <color indexed="8"/>
      <name val="Helv"/>
    </font>
    <font>
      <b/>
      <sz val="9"/>
      <color indexed="8"/>
      <name val="Avant Garde"/>
    </font>
    <font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10"/>
      <color rgb="FFDD0806"/>
      <name val="Helv"/>
    </font>
    <font>
      <sz val="9"/>
      <color indexed="8"/>
      <name val="Helv"/>
    </font>
    <font>
      <sz val="9"/>
      <color indexed="8"/>
      <name val="Helv"/>
    </font>
    <font>
      <sz val="10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b/>
      <sz val="9"/>
      <color indexed="8"/>
      <name val="Avant Garde"/>
    </font>
    <font>
      <b/>
      <sz val="9"/>
      <color indexed="8"/>
      <name val="Helv"/>
    </font>
    <font>
      <sz val="9"/>
      <color indexed="8"/>
      <name val="Helv"/>
    </font>
    <font>
      <b/>
      <sz val="8"/>
      <color indexed="8"/>
      <name val="Helv"/>
    </font>
    <font>
      <b/>
      <sz val="9"/>
      <color indexed="8"/>
      <name val="Avant Garde"/>
    </font>
    <font>
      <sz val="10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b/>
      <sz val="9"/>
      <color indexed="8"/>
      <name val="Helv"/>
    </font>
    <font>
      <b/>
      <sz val="9"/>
      <color indexed="8"/>
      <name val="Helv"/>
    </font>
    <font>
      <sz val="9"/>
      <color indexed="8"/>
      <name val="Avant Garde"/>
    </font>
    <font>
      <sz val="9"/>
      <color indexed="8"/>
      <name val="Avant Garde"/>
    </font>
    <font>
      <b/>
      <sz val="12"/>
      <color indexed="8"/>
      <name val="Helv"/>
    </font>
    <font>
      <sz val="9"/>
      <color indexed="8"/>
      <name val="Avant Garde"/>
    </font>
    <font>
      <b/>
      <sz val="9"/>
      <color indexed="8"/>
      <name val="Helv"/>
    </font>
    <font>
      <sz val="10"/>
      <color indexed="8"/>
      <name val="Helv"/>
    </font>
    <font>
      <sz val="9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b/>
      <sz val="9"/>
      <color indexed="8"/>
      <name val="Helv"/>
    </font>
    <font>
      <b/>
      <sz val="9"/>
      <color indexed="8"/>
      <name val="Avant Garde"/>
    </font>
    <font>
      <sz val="9"/>
      <color indexed="8"/>
      <name val="Helv"/>
    </font>
    <font>
      <b/>
      <sz val="9"/>
      <color indexed="8"/>
      <name val="Helv"/>
    </font>
    <font>
      <sz val="9"/>
      <color indexed="8"/>
      <name val="Avant Garde"/>
    </font>
    <font>
      <b/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10"/>
      <color indexed="8"/>
      <name val="Helv"/>
    </font>
    <font>
      <sz val="9"/>
      <color indexed="8"/>
      <name val="Helv"/>
    </font>
    <font>
      <sz val="9"/>
      <color indexed="8"/>
      <name val="Helv"/>
    </font>
    <font>
      <b/>
      <sz val="9"/>
      <color indexed="8"/>
      <name val="Avant Garde"/>
    </font>
    <font>
      <sz val="9"/>
      <color indexed="8"/>
      <name val="Avant Garde"/>
    </font>
    <font>
      <b/>
      <sz val="9"/>
      <color indexed="8"/>
      <name val="Helv"/>
    </font>
    <font>
      <b/>
      <sz val="9"/>
      <color indexed="8"/>
      <name val="Avant Garde"/>
    </font>
    <font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sz val="9"/>
      <color indexed="8"/>
      <name val="Avant Garde"/>
    </font>
    <font>
      <sz val="9"/>
      <color indexed="8"/>
      <name val="Helv"/>
    </font>
    <font>
      <sz val="9"/>
      <color indexed="8"/>
      <name val="Avant Garde"/>
    </font>
    <font>
      <sz val="9"/>
      <color indexed="8"/>
      <name val="Helv"/>
    </font>
    <font>
      <b/>
      <sz val="9"/>
      <color indexed="8"/>
      <name val="Helv"/>
    </font>
    <font>
      <b/>
      <sz val="9"/>
      <color indexed="8"/>
      <name val="Helv"/>
    </font>
    <font>
      <b/>
      <sz val="9"/>
      <color indexed="8"/>
      <name val="Avant Garde"/>
    </font>
    <font>
      <sz val="9"/>
      <color indexed="8"/>
      <name val="Avant Garde"/>
    </font>
    <font>
      <b/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10"/>
      <color indexed="8"/>
      <name val="Helv"/>
    </font>
    <font>
      <b/>
      <sz val="9"/>
      <color indexed="8"/>
      <name val="Helv"/>
    </font>
    <font>
      <b/>
      <sz val="9"/>
      <color indexed="8"/>
      <name val="Helv"/>
    </font>
    <font>
      <sz val="9"/>
      <color indexed="8"/>
      <name val="Avant Garde"/>
    </font>
    <font>
      <sz val="9"/>
      <color rgb="FFDD0806"/>
      <name val="Helv"/>
    </font>
    <font>
      <sz val="9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b/>
      <sz val="9"/>
      <color indexed="8"/>
      <name val="Avant Garde"/>
    </font>
    <font>
      <b/>
      <sz val="9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sz val="9"/>
      <color indexed="8"/>
      <name val="Avant Garde"/>
    </font>
    <font>
      <b/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10"/>
      <color indexed="8"/>
      <name val="Helv"/>
    </font>
    <font>
      <b/>
      <sz val="9"/>
      <color indexed="8"/>
      <name val="Helv"/>
    </font>
    <font>
      <b/>
      <sz val="9"/>
      <color indexed="8"/>
      <name val="Helv"/>
    </font>
    <font>
      <b/>
      <sz val="9"/>
      <color indexed="8"/>
      <name val="Helv"/>
    </font>
    <font>
      <b/>
      <sz val="9"/>
      <color rgb="FFDD0806"/>
      <name val="Helv"/>
    </font>
    <font>
      <sz val="10"/>
      <color indexed="8"/>
      <name val="Helv"/>
    </font>
    <font>
      <sz val="9"/>
      <color indexed="8"/>
      <name val="Avant Garde"/>
    </font>
    <font>
      <sz val="9"/>
      <color indexed="8"/>
      <name val="Avant Garde"/>
    </font>
    <font>
      <sz val="9"/>
      <color indexed="8"/>
      <name val="Avant Garde"/>
    </font>
    <font>
      <sz val="9"/>
      <color indexed="8"/>
      <name val="Helv"/>
    </font>
    <font>
      <sz val="9"/>
      <color indexed="8"/>
      <name val="Helv"/>
    </font>
    <font>
      <b/>
      <sz val="8"/>
      <color indexed="8"/>
      <name val="Helv"/>
    </font>
    <font>
      <sz val="8"/>
      <color indexed="8"/>
      <name val="Helv"/>
    </font>
    <font>
      <sz val="8"/>
      <color indexed="8"/>
      <name val="Helv"/>
    </font>
    <font>
      <sz val="10"/>
      <color indexed="8"/>
      <name val="Helv"/>
    </font>
    <font>
      <b/>
      <sz val="9"/>
      <color indexed="8"/>
      <name val="Avant Garde"/>
    </font>
    <font>
      <sz val="9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10"/>
      <color indexed="8"/>
      <name val="Helv"/>
    </font>
    <font>
      <sz val="9"/>
      <color indexed="8"/>
      <name val="Avant Garde"/>
    </font>
    <font>
      <sz val="10"/>
      <color indexed="8"/>
      <name val="Helv"/>
    </font>
    <font>
      <b/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sz val="9"/>
      <color indexed="8"/>
      <name val="Helv"/>
    </font>
    <font>
      <b/>
      <sz val="9"/>
      <color indexed="8"/>
      <name val="Helv"/>
    </font>
    <font>
      <b/>
      <sz val="9"/>
      <color indexed="8"/>
      <name val="Avant Garde"/>
    </font>
    <font>
      <b/>
      <sz val="9"/>
      <color indexed="8"/>
      <name val="Helv"/>
    </font>
    <font>
      <sz val="8"/>
      <name val="Verdana"/>
    </font>
  </fonts>
  <fills count="2">
    <fill>
      <patternFill patternType="none"/>
    </fill>
    <fill>
      <patternFill patternType="gray125"/>
    </fill>
  </fills>
  <borders count="3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9">
    <xf numFmtId="0" fontId="0" fillId="0" borderId="0" xfId="0" applyAlignment="1">
      <alignment wrapText="1"/>
    </xf>
    <xf numFmtId="0" fontId="1" fillId="0" borderId="1" xfId="0" applyFont="1" applyBorder="1"/>
    <xf numFmtId="1" fontId="2" fillId="0" borderId="0" xfId="0" applyNumberFormat="1" applyFont="1" applyAlignment="1">
      <alignment horizontal="left"/>
    </xf>
    <xf numFmtId="1" fontId="3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3" fontId="5" fillId="0" borderId="4" xfId="0" applyNumberFormat="1" applyFont="1" applyBorder="1"/>
    <xf numFmtId="1" fontId="6" fillId="0" borderId="5" xfId="0" applyNumberFormat="1" applyFont="1" applyBorder="1" applyAlignment="1">
      <alignment horizontal="left"/>
    </xf>
    <xf numFmtId="9" fontId="7" fillId="0" borderId="6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4" fontId="11" fillId="0" borderId="10" xfId="0" applyNumberFormat="1" applyFont="1" applyBorder="1" applyAlignment="1">
      <alignment horizontal="center"/>
    </xf>
    <xf numFmtId="0" fontId="12" fillId="0" borderId="11" xfId="0" applyFont="1" applyBorder="1"/>
    <xf numFmtId="2" fontId="13" fillId="0" borderId="0" xfId="0" applyNumberFormat="1" applyFont="1"/>
    <xf numFmtId="3" fontId="14" fillId="0" borderId="12" xfId="0" applyNumberFormat="1" applyFont="1" applyBorder="1"/>
    <xf numFmtId="164" fontId="15" fillId="0" borderId="0" xfId="0" applyNumberFormat="1" applyFont="1" applyAlignment="1">
      <alignment horizontal="center"/>
    </xf>
    <xf numFmtId="165" fontId="16" fillId="0" borderId="13" xfId="0" applyNumberFormat="1" applyFont="1" applyBorder="1"/>
    <xf numFmtId="2" fontId="17" fillId="0" borderId="14" xfId="0" applyNumberFormat="1" applyFont="1" applyBorder="1"/>
    <xf numFmtId="166" fontId="18" fillId="0" borderId="15" xfId="0" applyNumberFormat="1" applyFont="1" applyBorder="1"/>
    <xf numFmtId="0" fontId="19" fillId="0" borderId="16" xfId="0" applyFont="1" applyBorder="1"/>
    <xf numFmtId="1" fontId="20" fillId="0" borderId="0" xfId="0" applyNumberFormat="1" applyFont="1" applyAlignment="1">
      <alignment horizontal="left"/>
    </xf>
    <xf numFmtId="0" fontId="21" fillId="0" borderId="17" xfId="0" applyFont="1" applyBorder="1"/>
    <xf numFmtId="0" fontId="22" fillId="0" borderId="18" xfId="0" applyNumberFormat="1" applyFont="1" applyBorder="1" applyAlignment="1">
      <alignment horizontal="center"/>
    </xf>
    <xf numFmtId="4" fontId="23" fillId="0" borderId="19" xfId="0" applyNumberFormat="1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3" fontId="25" fillId="0" borderId="21" xfId="0" applyNumberFormat="1" applyFont="1" applyBorder="1"/>
    <xf numFmtId="0" fontId="26" fillId="0" borderId="0" xfId="0" applyFont="1" applyAlignment="1">
      <alignment horizontal="right"/>
    </xf>
    <xf numFmtId="0" fontId="27" fillId="0" borderId="22" xfId="0" applyFont="1" applyBorder="1"/>
    <xf numFmtId="2" fontId="28" fillId="0" borderId="23" xfId="0" applyNumberFormat="1" applyFont="1" applyBorder="1"/>
    <xf numFmtId="0" fontId="29" fillId="0" borderId="24" xfId="0" applyFont="1" applyBorder="1"/>
    <xf numFmtId="4" fontId="30" fillId="0" borderId="25" xfId="0" applyNumberFormat="1" applyFont="1" applyBorder="1"/>
    <xf numFmtId="167" fontId="31" fillId="0" borderId="26" xfId="0" applyNumberFormat="1" applyFont="1" applyBorder="1"/>
    <xf numFmtId="165" fontId="32" fillId="0" borderId="27" xfId="0" applyNumberFormat="1" applyFont="1" applyBorder="1"/>
    <xf numFmtId="4" fontId="33" fillId="0" borderId="28" xfId="0" applyNumberFormat="1" applyFont="1" applyBorder="1" applyAlignment="1">
      <alignment horizontal="center"/>
    </xf>
    <xf numFmtId="0" fontId="34" fillId="0" borderId="29" xfId="0" applyFont="1" applyBorder="1"/>
    <xf numFmtId="0" fontId="35" fillId="0" borderId="30" xfId="0" applyFont="1" applyBorder="1" applyAlignment="1">
      <alignment horizontal="center"/>
    </xf>
    <xf numFmtId="0" fontId="36" fillId="0" borderId="0" xfId="0" applyFont="1" applyAlignment="1">
      <alignment horizontal="center"/>
    </xf>
    <xf numFmtId="165" fontId="37" fillId="0" borderId="31" xfId="0" applyNumberFormat="1" applyFont="1" applyBorder="1" applyAlignment="1">
      <alignment horizontal="center"/>
    </xf>
    <xf numFmtId="0" fontId="38" fillId="0" borderId="32" xfId="0" applyFont="1" applyBorder="1" applyAlignment="1">
      <alignment horizontal="center" vertical="center"/>
    </xf>
    <xf numFmtId="2" fontId="39" fillId="0" borderId="33" xfId="0" applyNumberFormat="1" applyFont="1" applyBorder="1"/>
    <xf numFmtId="4" fontId="40" fillId="0" borderId="34" xfId="0" applyNumberFormat="1" applyFont="1" applyBorder="1" applyAlignment="1">
      <alignment horizontal="center"/>
    </xf>
    <xf numFmtId="2" fontId="41" fillId="0" borderId="35" xfId="0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0" fontId="43" fillId="0" borderId="37" xfId="0" applyFont="1" applyBorder="1" applyAlignment="1">
      <alignment horizontal="center"/>
    </xf>
    <xf numFmtId="165" fontId="44" fillId="0" borderId="38" xfId="0" applyNumberFormat="1" applyFont="1" applyBorder="1"/>
    <xf numFmtId="0" fontId="45" fillId="0" borderId="39" xfId="0" applyFont="1" applyBorder="1" applyAlignment="1">
      <alignment horizontal="left"/>
    </xf>
    <xf numFmtId="4" fontId="46" fillId="0" borderId="0" xfId="0" applyNumberFormat="1" applyFont="1" applyAlignment="1">
      <alignment horizontal="right"/>
    </xf>
    <xf numFmtId="0" fontId="47" fillId="0" borderId="40" xfId="0" applyFont="1" applyBorder="1" applyAlignment="1">
      <alignment horizontal="center"/>
    </xf>
    <xf numFmtId="3" fontId="48" fillId="0" borderId="41" xfId="0" applyNumberFormat="1" applyFont="1" applyBorder="1" applyAlignment="1">
      <alignment horizontal="center"/>
    </xf>
    <xf numFmtId="166" fontId="49" fillId="0" borderId="42" xfId="0" applyNumberFormat="1" applyFont="1" applyBorder="1"/>
    <xf numFmtId="0" fontId="50" fillId="0" borderId="43" xfId="0" applyFont="1" applyBorder="1"/>
    <xf numFmtId="166" fontId="51" fillId="0" borderId="44" xfId="0" applyNumberFormat="1" applyFont="1" applyBorder="1"/>
    <xf numFmtId="1" fontId="52" fillId="0" borderId="45" xfId="0" applyNumberFormat="1" applyFont="1" applyBorder="1" applyAlignment="1">
      <alignment horizontal="left"/>
    </xf>
    <xf numFmtId="0" fontId="53" fillId="0" borderId="46" xfId="0" applyFont="1" applyBorder="1"/>
    <xf numFmtId="0" fontId="54" fillId="0" borderId="47" xfId="0" applyFont="1" applyBorder="1" applyAlignment="1">
      <alignment horizontal="center"/>
    </xf>
    <xf numFmtId="3" fontId="55" fillId="0" borderId="48" xfId="0" applyNumberFormat="1" applyFont="1" applyBorder="1"/>
    <xf numFmtId="166" fontId="56" fillId="0" borderId="49" xfId="0" applyNumberFormat="1" applyFont="1" applyBorder="1"/>
    <xf numFmtId="168" fontId="57" fillId="0" borderId="50" xfId="0" applyNumberFormat="1" applyFont="1" applyBorder="1"/>
    <xf numFmtId="1" fontId="58" fillId="0" borderId="51" xfId="0" applyNumberFormat="1" applyFont="1" applyBorder="1" applyAlignment="1">
      <alignment horizontal="right"/>
    </xf>
    <xf numFmtId="4" fontId="59" fillId="0" borderId="52" xfId="0" applyNumberFormat="1" applyFont="1" applyBorder="1" applyAlignment="1">
      <alignment horizontal="right"/>
    </xf>
    <xf numFmtId="0" fontId="60" fillId="0" borderId="53" xfId="0" applyFont="1" applyBorder="1"/>
    <xf numFmtId="165" fontId="61" fillId="0" borderId="0" xfId="0" applyNumberFormat="1" applyFont="1"/>
    <xf numFmtId="0" fontId="62" fillId="0" borderId="0" xfId="0" applyFont="1" applyAlignment="1">
      <alignment horizontal="right"/>
    </xf>
    <xf numFmtId="0" fontId="63" fillId="0" borderId="54" xfId="0" applyFont="1" applyBorder="1" applyAlignment="1">
      <alignment horizontal="center"/>
    </xf>
    <xf numFmtId="165" fontId="64" fillId="0" borderId="55" xfId="0" applyNumberFormat="1" applyFont="1" applyBorder="1"/>
    <xf numFmtId="0" fontId="65" fillId="0" borderId="56" xfId="0" applyFont="1" applyBorder="1"/>
    <xf numFmtId="166" fontId="66" fillId="0" borderId="0" xfId="0" applyNumberFormat="1" applyFont="1" applyAlignment="1">
      <alignment horizontal="center"/>
    </xf>
    <xf numFmtId="1" fontId="67" fillId="0" borderId="57" xfId="0" applyNumberFormat="1" applyFont="1" applyBorder="1"/>
    <xf numFmtId="1" fontId="68" fillId="0" borderId="58" xfId="0" applyNumberFormat="1" applyFont="1" applyBorder="1" applyAlignment="1">
      <alignment horizontal="left"/>
    </xf>
    <xf numFmtId="0" fontId="69" fillId="0" borderId="59" xfId="0" applyFont="1" applyBorder="1" applyAlignment="1">
      <alignment horizontal="right"/>
    </xf>
    <xf numFmtId="3" fontId="70" fillId="0" borderId="60" xfId="0" applyNumberFormat="1" applyFont="1" applyBorder="1"/>
    <xf numFmtId="0" fontId="71" fillId="0" borderId="61" xfId="0" applyFont="1" applyBorder="1" applyAlignment="1">
      <alignment horizontal="right"/>
    </xf>
    <xf numFmtId="0" fontId="72" fillId="0" borderId="62" xfId="0" applyFont="1" applyBorder="1" applyAlignment="1">
      <alignment horizontal="right"/>
    </xf>
    <xf numFmtId="0" fontId="73" fillId="0" borderId="63" xfId="0" applyFont="1" applyBorder="1"/>
    <xf numFmtId="0" fontId="74" fillId="0" borderId="64" xfId="0" applyFont="1" applyBorder="1" applyAlignment="1">
      <alignment horizontal="center"/>
    </xf>
    <xf numFmtId="4" fontId="75" fillId="0" borderId="65" xfId="0" applyNumberFormat="1" applyFont="1" applyBorder="1"/>
    <xf numFmtId="2" fontId="76" fillId="0" borderId="66" xfId="0" applyNumberFormat="1" applyFont="1" applyBorder="1" applyAlignment="1">
      <alignment horizontal="center"/>
    </xf>
    <xf numFmtId="1" fontId="77" fillId="0" borderId="0" xfId="0" applyNumberFormat="1" applyFont="1" applyAlignment="1">
      <alignment horizontal="center"/>
    </xf>
    <xf numFmtId="165" fontId="78" fillId="0" borderId="67" xfId="0" applyNumberFormat="1" applyFont="1" applyBorder="1"/>
    <xf numFmtId="166" fontId="79" fillId="0" borderId="68" xfId="0" applyNumberFormat="1" applyFont="1" applyBorder="1" applyAlignment="1">
      <alignment horizontal="center"/>
    </xf>
    <xf numFmtId="0" fontId="80" fillId="0" borderId="0" xfId="0" applyFont="1" applyAlignment="1">
      <alignment horizontal="left"/>
    </xf>
    <xf numFmtId="0" fontId="81" fillId="0" borderId="69" xfId="0" applyFont="1" applyBorder="1" applyAlignment="1">
      <alignment horizontal="center"/>
    </xf>
    <xf numFmtId="1" fontId="82" fillId="0" borderId="70" xfId="0" applyNumberFormat="1" applyFont="1" applyBorder="1" applyAlignment="1">
      <alignment horizontal="center"/>
    </xf>
    <xf numFmtId="2" fontId="83" fillId="0" borderId="71" xfId="0" applyNumberFormat="1" applyFont="1" applyBorder="1" applyAlignment="1">
      <alignment horizontal="center"/>
    </xf>
    <xf numFmtId="1" fontId="84" fillId="0" borderId="72" xfId="0" applyNumberFormat="1" applyFont="1" applyBorder="1" applyAlignment="1">
      <alignment horizontal="center"/>
    </xf>
    <xf numFmtId="4" fontId="85" fillId="0" borderId="73" xfId="0" applyNumberFormat="1" applyFont="1" applyBorder="1"/>
    <xf numFmtId="3" fontId="86" fillId="0" borderId="74" xfId="0" applyNumberFormat="1" applyFont="1" applyBorder="1"/>
    <xf numFmtId="1" fontId="87" fillId="0" borderId="75" xfId="0" applyNumberFormat="1" applyFont="1" applyBorder="1" applyAlignment="1">
      <alignment horizontal="center"/>
    </xf>
    <xf numFmtId="0" fontId="88" fillId="0" borderId="76" xfId="0" applyFont="1" applyBorder="1" applyAlignment="1">
      <alignment horizontal="left"/>
    </xf>
    <xf numFmtId="0" fontId="89" fillId="0" borderId="77" xfId="0" applyFont="1" applyBorder="1" applyAlignment="1">
      <alignment horizontal="right"/>
    </xf>
    <xf numFmtId="0" fontId="90" fillId="0" borderId="0" xfId="0" applyFont="1" applyAlignment="1">
      <alignment horizontal="center"/>
    </xf>
    <xf numFmtId="1" fontId="91" fillId="0" borderId="78" xfId="0" applyNumberFormat="1" applyFont="1" applyBorder="1" applyAlignment="1">
      <alignment horizontal="center"/>
    </xf>
    <xf numFmtId="0" fontId="92" fillId="0" borderId="79" xfId="0" applyFont="1" applyBorder="1" applyAlignment="1">
      <alignment horizontal="center"/>
    </xf>
    <xf numFmtId="0" fontId="93" fillId="0" borderId="80" xfId="0" applyFont="1" applyBorder="1" applyAlignment="1">
      <alignment horizontal="center"/>
    </xf>
    <xf numFmtId="0" fontId="94" fillId="0" borderId="0" xfId="0" applyFont="1" applyAlignment="1">
      <alignment horizontal="right"/>
    </xf>
    <xf numFmtId="0" fontId="95" fillId="0" borderId="81" xfId="0" applyFont="1" applyBorder="1"/>
    <xf numFmtId="0" fontId="96" fillId="0" borderId="82" xfId="0" applyFont="1" applyBorder="1" applyAlignment="1">
      <alignment horizontal="left"/>
    </xf>
    <xf numFmtId="165" fontId="97" fillId="0" borderId="83" xfId="0" applyNumberFormat="1" applyFont="1" applyBorder="1" applyAlignment="1">
      <alignment horizontal="center"/>
    </xf>
    <xf numFmtId="3" fontId="98" fillId="0" borderId="84" xfId="0" applyNumberFormat="1" applyFont="1" applyBorder="1" applyAlignment="1">
      <alignment horizontal="right"/>
    </xf>
    <xf numFmtId="2" fontId="99" fillId="0" borderId="85" xfId="0" applyNumberFormat="1" applyFont="1" applyBorder="1" applyAlignment="1">
      <alignment horizontal="left"/>
    </xf>
    <xf numFmtId="169" fontId="100" fillId="0" borderId="0" xfId="0" applyNumberFormat="1" applyFont="1"/>
    <xf numFmtId="1" fontId="101" fillId="0" borderId="86" xfId="0" applyNumberFormat="1" applyFont="1" applyBorder="1"/>
    <xf numFmtId="3" fontId="102" fillId="0" borderId="87" xfId="0" applyNumberFormat="1" applyFont="1" applyBorder="1" applyAlignment="1">
      <alignment horizontal="center"/>
    </xf>
    <xf numFmtId="0" fontId="103" fillId="0" borderId="88" xfId="0" applyFont="1" applyBorder="1"/>
    <xf numFmtId="0" fontId="104" fillId="0" borderId="89" xfId="0" applyFont="1" applyBorder="1"/>
    <xf numFmtId="2" fontId="105" fillId="0" borderId="90" xfId="0" applyNumberFormat="1" applyFont="1" applyBorder="1"/>
    <xf numFmtId="0" fontId="106" fillId="0" borderId="91" xfId="0" applyFont="1" applyBorder="1"/>
    <xf numFmtId="0" fontId="107" fillId="0" borderId="92" xfId="0" applyFont="1" applyBorder="1" applyAlignment="1">
      <alignment vertical="center"/>
    </xf>
    <xf numFmtId="4" fontId="108" fillId="0" borderId="93" xfId="0" applyNumberFormat="1" applyFont="1" applyBorder="1" applyAlignment="1">
      <alignment horizontal="center"/>
    </xf>
    <xf numFmtId="0" fontId="109" fillId="0" borderId="94" xfId="0" applyNumberFormat="1" applyFont="1" applyBorder="1"/>
    <xf numFmtId="165" fontId="110" fillId="0" borderId="95" xfId="0" applyNumberFormat="1" applyFont="1" applyBorder="1"/>
    <xf numFmtId="2" fontId="111" fillId="0" borderId="96" xfId="0" applyNumberFormat="1" applyFont="1" applyBorder="1"/>
    <xf numFmtId="4" fontId="112" fillId="0" borderId="97" xfId="0" applyNumberFormat="1" applyFont="1" applyBorder="1" applyAlignment="1">
      <alignment horizontal="right"/>
    </xf>
    <xf numFmtId="1" fontId="113" fillId="0" borderId="98" xfId="0" applyNumberFormat="1" applyFont="1" applyBorder="1" applyAlignment="1">
      <alignment horizontal="left"/>
    </xf>
    <xf numFmtId="167" fontId="114" fillId="0" borderId="99" xfId="0" applyNumberFormat="1" applyFont="1" applyBorder="1"/>
    <xf numFmtId="165" fontId="115" fillId="0" borderId="100" xfId="0" applyNumberFormat="1" applyFont="1" applyBorder="1" applyAlignment="1">
      <alignment horizontal="right"/>
    </xf>
    <xf numFmtId="0" fontId="116" fillId="0" borderId="101" xfId="0" applyFont="1" applyBorder="1" applyAlignment="1">
      <alignment horizontal="center"/>
    </xf>
    <xf numFmtId="0" fontId="117" fillId="0" borderId="102" xfId="0" applyFont="1" applyBorder="1" applyAlignment="1">
      <alignment horizontal="left"/>
    </xf>
    <xf numFmtId="4" fontId="118" fillId="0" borderId="103" xfId="0" applyNumberFormat="1" applyFont="1" applyBorder="1"/>
    <xf numFmtId="9" fontId="119" fillId="0" borderId="104" xfId="0" applyNumberFormat="1" applyFont="1" applyBorder="1" applyAlignment="1">
      <alignment horizontal="center"/>
    </xf>
    <xf numFmtId="2" fontId="120" fillId="0" borderId="105" xfId="0" applyNumberFormat="1" applyFont="1" applyBorder="1"/>
    <xf numFmtId="0" fontId="121" fillId="0" borderId="106" xfId="0" applyFont="1" applyBorder="1"/>
    <xf numFmtId="0" fontId="122" fillId="0" borderId="107" xfId="0" applyFont="1" applyBorder="1" applyAlignment="1">
      <alignment vertical="center"/>
    </xf>
    <xf numFmtId="1" fontId="123" fillId="0" borderId="108" xfId="0" applyNumberFormat="1" applyFont="1" applyBorder="1" applyAlignment="1">
      <alignment horizontal="center"/>
    </xf>
    <xf numFmtId="3" fontId="124" fillId="0" borderId="109" xfId="0" applyNumberFormat="1" applyFont="1" applyBorder="1" applyAlignment="1">
      <alignment horizontal="center"/>
    </xf>
    <xf numFmtId="0" fontId="125" fillId="0" borderId="0" xfId="0" applyNumberFormat="1" applyFont="1" applyAlignment="1">
      <alignment horizontal="center"/>
    </xf>
    <xf numFmtId="0" fontId="126" fillId="0" borderId="110" xfId="0" applyFont="1" applyBorder="1"/>
    <xf numFmtId="0" fontId="127" fillId="0" borderId="111" xfId="0" applyFont="1" applyBorder="1" applyAlignment="1">
      <alignment horizontal="right"/>
    </xf>
    <xf numFmtId="165" fontId="128" fillId="0" borderId="0" xfId="0" applyNumberFormat="1" applyFont="1"/>
    <xf numFmtId="3" fontId="129" fillId="0" borderId="112" xfId="0" applyNumberFormat="1" applyFont="1" applyBorder="1" applyAlignment="1">
      <alignment horizontal="center"/>
    </xf>
    <xf numFmtId="0" fontId="130" fillId="0" borderId="113" xfId="0" applyFont="1" applyBorder="1" applyAlignment="1">
      <alignment horizontal="left"/>
    </xf>
    <xf numFmtId="0" fontId="131" fillId="0" borderId="114" xfId="0" applyFont="1" applyBorder="1" applyAlignment="1">
      <alignment horizontal="center"/>
    </xf>
    <xf numFmtId="0" fontId="132" fillId="0" borderId="115" xfId="0" applyFont="1" applyBorder="1"/>
    <xf numFmtId="0" fontId="133" fillId="0" borderId="0" xfId="0" applyFont="1" applyAlignment="1">
      <alignment horizontal="center"/>
    </xf>
    <xf numFmtId="3" fontId="134" fillId="0" borderId="116" xfId="0" applyNumberFormat="1" applyFont="1" applyBorder="1"/>
    <xf numFmtId="165" fontId="135" fillId="0" borderId="117" xfId="0" applyNumberFormat="1" applyFont="1" applyBorder="1" applyAlignment="1">
      <alignment horizontal="center"/>
    </xf>
    <xf numFmtId="0" fontId="136" fillId="0" borderId="118" xfId="0" applyFont="1" applyBorder="1"/>
    <xf numFmtId="1" fontId="137" fillId="0" borderId="119" xfId="0" applyNumberFormat="1" applyFont="1" applyBorder="1" applyAlignment="1">
      <alignment horizontal="left"/>
    </xf>
    <xf numFmtId="0" fontId="138" fillId="0" borderId="120" xfId="0" applyFont="1" applyBorder="1" applyAlignment="1">
      <alignment horizontal="left"/>
    </xf>
    <xf numFmtId="1" fontId="139" fillId="0" borderId="0" xfId="0" applyNumberFormat="1" applyFont="1" applyAlignment="1">
      <alignment horizontal="center"/>
    </xf>
    <xf numFmtId="0" fontId="140" fillId="0" borderId="0" xfId="0" applyFont="1"/>
    <xf numFmtId="0" fontId="141" fillId="0" borderId="121" xfId="0" applyFont="1" applyBorder="1" applyAlignment="1">
      <alignment horizontal="center"/>
    </xf>
    <xf numFmtId="0" fontId="142" fillId="0" borderId="122" xfId="0" applyFont="1" applyBorder="1" applyAlignment="1">
      <alignment horizontal="center"/>
    </xf>
    <xf numFmtId="166" fontId="143" fillId="0" borderId="123" xfId="0" applyNumberFormat="1" applyFont="1" applyBorder="1" applyAlignment="1">
      <alignment horizontal="right"/>
    </xf>
    <xf numFmtId="0" fontId="144" fillId="0" borderId="124" xfId="0" applyFont="1" applyBorder="1" applyAlignment="1">
      <alignment horizontal="left"/>
    </xf>
    <xf numFmtId="0" fontId="145" fillId="0" borderId="125" xfId="0" applyFont="1" applyBorder="1" applyAlignment="1">
      <alignment horizontal="center"/>
    </xf>
    <xf numFmtId="1" fontId="146" fillId="0" borderId="126" xfId="0" applyNumberFormat="1" applyFont="1" applyBorder="1" applyAlignment="1">
      <alignment horizontal="center"/>
    </xf>
    <xf numFmtId="2" fontId="147" fillId="0" borderId="127" xfId="0" applyNumberFormat="1" applyFont="1" applyBorder="1"/>
    <xf numFmtId="0" fontId="148" fillId="0" borderId="128" xfId="0" applyFont="1" applyBorder="1" applyAlignment="1">
      <alignment horizontal="center"/>
    </xf>
    <xf numFmtId="0" fontId="149" fillId="0" borderId="129" xfId="0" applyFont="1" applyBorder="1" applyAlignment="1">
      <alignment horizontal="center"/>
    </xf>
    <xf numFmtId="166" fontId="150" fillId="0" borderId="130" xfId="0" applyNumberFormat="1" applyFont="1" applyBorder="1"/>
    <xf numFmtId="0" fontId="151" fillId="0" borderId="0" xfId="0" applyFont="1"/>
    <xf numFmtId="0" fontId="152" fillId="0" borderId="131" xfId="0" applyFont="1" applyBorder="1" applyAlignment="1">
      <alignment horizontal="left"/>
    </xf>
    <xf numFmtId="2" fontId="153" fillId="0" borderId="132" xfId="0" applyNumberFormat="1" applyFont="1" applyBorder="1"/>
    <xf numFmtId="0" fontId="154" fillId="0" borderId="133" xfId="0" applyFont="1" applyBorder="1" applyAlignment="1">
      <alignment horizontal="center"/>
    </xf>
    <xf numFmtId="2" fontId="155" fillId="0" borderId="134" xfId="0" applyNumberFormat="1" applyFont="1" applyBorder="1"/>
    <xf numFmtId="170" fontId="156" fillId="0" borderId="135" xfId="0" applyNumberFormat="1" applyFont="1" applyBorder="1" applyAlignment="1">
      <alignment horizontal="left"/>
    </xf>
    <xf numFmtId="0" fontId="157" fillId="0" borderId="136" xfId="0" applyFont="1" applyBorder="1" applyAlignment="1">
      <alignment horizontal="center"/>
    </xf>
    <xf numFmtId="171" fontId="158" fillId="0" borderId="137" xfId="0" applyNumberFormat="1" applyFont="1" applyBorder="1" applyAlignment="1">
      <alignment horizontal="left"/>
    </xf>
    <xf numFmtId="2" fontId="159" fillId="0" borderId="138" xfId="0" applyNumberFormat="1" applyFont="1" applyBorder="1" applyAlignment="1">
      <alignment horizontal="center"/>
    </xf>
    <xf numFmtId="0" fontId="160" fillId="0" borderId="139" xfId="0" applyFont="1" applyBorder="1"/>
    <xf numFmtId="0" fontId="161" fillId="0" borderId="140" xfId="0" applyFont="1" applyBorder="1" applyAlignment="1">
      <alignment horizontal="right"/>
    </xf>
    <xf numFmtId="1" fontId="162" fillId="0" borderId="141" xfId="0" applyNumberFormat="1" applyFont="1" applyBorder="1" applyAlignment="1">
      <alignment horizontal="left"/>
    </xf>
    <xf numFmtId="166" fontId="163" fillId="0" borderId="142" xfId="0" applyNumberFormat="1" applyFont="1" applyBorder="1"/>
    <xf numFmtId="1" fontId="164" fillId="0" borderId="143" xfId="0" applyNumberFormat="1" applyFont="1" applyBorder="1" applyAlignment="1">
      <alignment horizontal="center"/>
    </xf>
    <xf numFmtId="0" fontId="165" fillId="0" borderId="144" xfId="0" applyFont="1" applyBorder="1" applyAlignment="1">
      <alignment horizontal="right"/>
    </xf>
    <xf numFmtId="0" fontId="166" fillId="0" borderId="145" xfId="0" applyFont="1" applyBorder="1"/>
    <xf numFmtId="1" fontId="167" fillId="0" borderId="146" xfId="0" applyNumberFormat="1" applyFont="1" applyBorder="1" applyAlignment="1">
      <alignment horizontal="left"/>
    </xf>
    <xf numFmtId="166" fontId="168" fillId="0" borderId="0" xfId="0" applyNumberFormat="1" applyFont="1"/>
    <xf numFmtId="1" fontId="169" fillId="0" borderId="147" xfId="0" applyNumberFormat="1" applyFont="1" applyBorder="1"/>
    <xf numFmtId="172" fontId="170" fillId="0" borderId="148" xfId="0" applyNumberFormat="1" applyFont="1" applyBorder="1"/>
    <xf numFmtId="2" fontId="171" fillId="0" borderId="149" xfId="0" applyNumberFormat="1" applyFont="1" applyBorder="1" applyAlignment="1">
      <alignment horizontal="left"/>
    </xf>
    <xf numFmtId="166" fontId="172" fillId="0" borderId="150" xfId="0" applyNumberFormat="1" applyFont="1" applyBorder="1" applyAlignment="1">
      <alignment horizontal="right"/>
    </xf>
    <xf numFmtId="173" fontId="173" fillId="0" borderId="151" xfId="0" applyNumberFormat="1" applyFont="1" applyBorder="1"/>
    <xf numFmtId="0" fontId="174" fillId="0" borderId="152" xfId="0" applyFont="1" applyBorder="1" applyAlignment="1">
      <alignment horizontal="center"/>
    </xf>
    <xf numFmtId="4" fontId="175" fillId="0" borderId="153" xfId="0" applyNumberFormat="1" applyFont="1" applyBorder="1" applyAlignment="1">
      <alignment horizontal="center"/>
    </xf>
    <xf numFmtId="0" fontId="176" fillId="0" borderId="154" xfId="0" applyFont="1" applyBorder="1"/>
    <xf numFmtId="3" fontId="177" fillId="0" borderId="155" xfId="0" applyNumberFormat="1" applyFont="1" applyBorder="1"/>
    <xf numFmtId="1" fontId="178" fillId="0" borderId="156" xfId="0" applyNumberFormat="1" applyFont="1" applyBorder="1" applyAlignment="1">
      <alignment horizontal="left"/>
    </xf>
    <xf numFmtId="0" fontId="179" fillId="0" borderId="157" xfId="0" applyFont="1" applyBorder="1" applyAlignment="1">
      <alignment horizontal="center"/>
    </xf>
    <xf numFmtId="4" fontId="180" fillId="0" borderId="0" xfId="0" applyNumberFormat="1" applyFont="1"/>
    <xf numFmtId="0" fontId="181" fillId="0" borderId="158" xfId="0" applyNumberFormat="1" applyFont="1" applyBorder="1" applyAlignment="1">
      <alignment horizontal="center"/>
    </xf>
    <xf numFmtId="1" fontId="182" fillId="0" borderId="159" xfId="0" applyNumberFormat="1" applyFont="1" applyBorder="1" applyAlignment="1">
      <alignment horizontal="left"/>
    </xf>
    <xf numFmtId="1" fontId="183" fillId="0" borderId="160" xfId="0" applyNumberFormat="1" applyFont="1" applyBorder="1"/>
    <xf numFmtId="1" fontId="184" fillId="0" borderId="0" xfId="0" applyNumberFormat="1" applyFont="1" applyAlignment="1">
      <alignment horizontal="left"/>
    </xf>
    <xf numFmtId="3" fontId="185" fillId="0" borderId="0" xfId="0" applyNumberFormat="1" applyFont="1" applyAlignment="1">
      <alignment horizontal="right"/>
    </xf>
    <xf numFmtId="171" fontId="186" fillId="0" borderId="161" xfId="0" applyNumberFormat="1" applyFont="1" applyBorder="1" applyAlignment="1">
      <alignment horizontal="left"/>
    </xf>
    <xf numFmtId="9" fontId="187" fillId="0" borderId="162" xfId="0" applyNumberFormat="1" applyFont="1" applyBorder="1" applyAlignment="1">
      <alignment horizontal="left"/>
    </xf>
    <xf numFmtId="3" fontId="188" fillId="0" borderId="163" xfId="0" applyNumberFormat="1" applyFont="1" applyBorder="1"/>
    <xf numFmtId="3" fontId="189" fillId="0" borderId="0" xfId="0" applyNumberFormat="1" applyFont="1"/>
    <xf numFmtId="4" fontId="190" fillId="0" borderId="164" xfId="0" applyNumberFormat="1" applyFont="1" applyBorder="1" applyAlignment="1">
      <alignment horizontal="center"/>
    </xf>
    <xf numFmtId="0" fontId="191" fillId="0" borderId="0" xfId="0" applyFont="1"/>
    <xf numFmtId="165" fontId="192" fillId="0" borderId="165" xfId="0" applyNumberFormat="1" applyFont="1" applyBorder="1" applyAlignment="1">
      <alignment horizontal="center"/>
    </xf>
    <xf numFmtId="2" fontId="193" fillId="0" borderId="166" xfId="0" applyNumberFormat="1" applyFont="1" applyBorder="1" applyAlignment="1">
      <alignment horizontal="right"/>
    </xf>
    <xf numFmtId="0" fontId="194" fillId="0" borderId="167" xfId="0" applyFont="1" applyBorder="1"/>
    <xf numFmtId="3" fontId="195" fillId="0" borderId="168" xfId="0" applyNumberFormat="1" applyFont="1" applyBorder="1"/>
    <xf numFmtId="1" fontId="196" fillId="0" borderId="169" xfId="0" applyNumberFormat="1" applyFont="1" applyBorder="1" applyAlignment="1">
      <alignment horizontal="center"/>
    </xf>
    <xf numFmtId="0" fontId="197" fillId="0" borderId="170" xfId="0" applyFont="1" applyBorder="1"/>
    <xf numFmtId="0" fontId="198" fillId="0" borderId="171" xfId="0" applyFont="1" applyBorder="1"/>
    <xf numFmtId="166" fontId="199" fillId="0" borderId="172" xfId="0" applyNumberFormat="1" applyFont="1" applyBorder="1" applyAlignment="1">
      <alignment horizontal="left"/>
    </xf>
    <xf numFmtId="0" fontId="200" fillId="0" borderId="173" xfId="0" applyFont="1" applyBorder="1" applyAlignment="1">
      <alignment horizontal="right"/>
    </xf>
    <xf numFmtId="1" fontId="201" fillId="0" borderId="174" xfId="0" applyNumberFormat="1" applyFont="1" applyBorder="1" applyAlignment="1">
      <alignment horizontal="center"/>
    </xf>
    <xf numFmtId="166" fontId="202" fillId="0" borderId="175" xfId="0" applyNumberFormat="1" applyFont="1" applyBorder="1"/>
    <xf numFmtId="0" fontId="203" fillId="0" borderId="176" xfId="0" applyFont="1" applyBorder="1"/>
    <xf numFmtId="2" fontId="204" fillId="0" borderId="177" xfId="0" applyNumberFormat="1" applyFont="1" applyBorder="1" applyAlignment="1">
      <alignment horizontal="right"/>
    </xf>
    <xf numFmtId="2" fontId="205" fillId="0" borderId="178" xfId="0" applyNumberFormat="1" applyFont="1" applyBorder="1" applyAlignment="1">
      <alignment horizontal="center"/>
    </xf>
    <xf numFmtId="3" fontId="206" fillId="0" borderId="179" xfId="0" applyNumberFormat="1" applyFont="1" applyBorder="1" applyAlignment="1">
      <alignment horizontal="center"/>
    </xf>
    <xf numFmtId="2" fontId="207" fillId="0" borderId="180" xfId="0" applyNumberFormat="1" applyFont="1" applyBorder="1"/>
    <xf numFmtId="167" fontId="208" fillId="0" borderId="181" xfId="0" applyNumberFormat="1" applyFont="1" applyBorder="1"/>
    <xf numFmtId="0" fontId="209" fillId="0" borderId="182" xfId="0" applyFont="1" applyBorder="1"/>
    <xf numFmtId="166" fontId="210" fillId="0" borderId="183" xfId="0" applyNumberFormat="1" applyFont="1" applyBorder="1" applyAlignment="1">
      <alignment horizontal="center"/>
    </xf>
    <xf numFmtId="0" fontId="211" fillId="0" borderId="184" xfId="0" applyFont="1" applyBorder="1"/>
    <xf numFmtId="4" fontId="212" fillId="0" borderId="185" xfId="0" applyNumberFormat="1" applyFont="1" applyBorder="1"/>
    <xf numFmtId="164" fontId="213" fillId="0" borderId="186" xfId="0" applyNumberFormat="1" applyFont="1" applyBorder="1"/>
    <xf numFmtId="167" fontId="214" fillId="0" borderId="187" xfId="0" applyNumberFormat="1" applyFont="1" applyBorder="1" applyAlignment="1">
      <alignment horizontal="right"/>
    </xf>
    <xf numFmtId="0" fontId="215" fillId="0" borderId="188" xfId="0" applyFont="1" applyBorder="1"/>
    <xf numFmtId="174" fontId="216" fillId="0" borderId="189" xfId="0" applyNumberFormat="1" applyFont="1" applyBorder="1"/>
    <xf numFmtId="0" fontId="217" fillId="0" borderId="190" xfId="0" applyFont="1" applyBorder="1" applyAlignment="1">
      <alignment horizontal="center"/>
    </xf>
    <xf numFmtId="164" fontId="218" fillId="0" borderId="191" xfId="0" applyNumberFormat="1" applyFont="1" applyBorder="1" applyAlignment="1">
      <alignment horizontal="center"/>
    </xf>
    <xf numFmtId="167" fontId="219" fillId="0" borderId="192" xfId="0" applyNumberFormat="1" applyFont="1" applyBorder="1"/>
    <xf numFmtId="1" fontId="220" fillId="0" borderId="193" xfId="0" applyNumberFormat="1" applyFont="1" applyBorder="1" applyAlignment="1">
      <alignment horizontal="center"/>
    </xf>
    <xf numFmtId="3" fontId="221" fillId="0" borderId="0" xfId="0" applyNumberFormat="1" applyFont="1" applyAlignment="1">
      <alignment horizontal="center"/>
    </xf>
    <xf numFmtId="1" fontId="222" fillId="0" borderId="194" xfId="0" applyNumberFormat="1" applyFont="1" applyBorder="1"/>
    <xf numFmtId="3" fontId="223" fillId="0" borderId="195" xfId="0" applyNumberFormat="1" applyFont="1" applyBorder="1"/>
    <xf numFmtId="4" fontId="224" fillId="0" borderId="196" xfId="0" applyNumberFormat="1" applyFont="1" applyBorder="1"/>
    <xf numFmtId="165" fontId="225" fillId="0" borderId="197" xfId="0" applyNumberFormat="1" applyFont="1" applyBorder="1"/>
    <xf numFmtId="0" fontId="226" fillId="0" borderId="198" xfId="0" applyFont="1" applyBorder="1"/>
    <xf numFmtId="170" fontId="227" fillId="0" borderId="199" xfId="0" applyNumberFormat="1" applyFont="1" applyBorder="1"/>
    <xf numFmtId="0" fontId="228" fillId="0" borderId="200" xfId="0" applyFont="1" applyBorder="1"/>
    <xf numFmtId="0" fontId="229" fillId="0" borderId="201" xfId="0" applyFont="1" applyBorder="1" applyAlignment="1">
      <alignment horizontal="center"/>
    </xf>
    <xf numFmtId="167" fontId="230" fillId="0" borderId="202" xfId="0" applyNumberFormat="1" applyFont="1" applyBorder="1"/>
    <xf numFmtId="1" fontId="231" fillId="0" borderId="203" xfId="0" applyNumberFormat="1" applyFont="1" applyBorder="1" applyAlignment="1">
      <alignment horizontal="left" vertical="center"/>
    </xf>
    <xf numFmtId="2" fontId="232" fillId="0" borderId="204" xfId="0" applyNumberFormat="1" applyFont="1" applyBorder="1"/>
    <xf numFmtId="0" fontId="233" fillId="0" borderId="205" xfId="0" applyFont="1" applyBorder="1" applyAlignment="1">
      <alignment horizontal="left"/>
    </xf>
    <xf numFmtId="1" fontId="234" fillId="0" borderId="206" xfId="0" applyNumberFormat="1" applyFont="1" applyBorder="1" applyAlignment="1">
      <alignment horizontal="center"/>
    </xf>
    <xf numFmtId="175" fontId="235" fillId="0" borderId="207" xfId="0" applyNumberFormat="1" applyFont="1" applyBorder="1" applyAlignment="1">
      <alignment horizontal="left"/>
    </xf>
    <xf numFmtId="0" fontId="236" fillId="0" borderId="208" xfId="0" applyFont="1" applyBorder="1" applyAlignment="1">
      <alignment horizontal="center"/>
    </xf>
    <xf numFmtId="0" fontId="237" fillId="0" borderId="209" xfId="0" applyFont="1" applyBorder="1" applyAlignment="1">
      <alignment horizontal="left"/>
    </xf>
    <xf numFmtId="1" fontId="238" fillId="0" borderId="210" xfId="0" applyNumberFormat="1" applyFont="1" applyBorder="1"/>
    <xf numFmtId="165" fontId="239" fillId="0" borderId="211" xfId="0" applyNumberFormat="1" applyFont="1" applyBorder="1" applyAlignment="1">
      <alignment horizontal="center"/>
    </xf>
    <xf numFmtId="4" fontId="240" fillId="0" borderId="212" xfId="0" applyNumberFormat="1" applyFont="1" applyBorder="1"/>
    <xf numFmtId="0" fontId="241" fillId="0" borderId="213" xfId="0" applyFont="1" applyBorder="1"/>
    <xf numFmtId="167" fontId="242" fillId="0" borderId="214" xfId="0" applyNumberFormat="1" applyFont="1" applyBorder="1"/>
    <xf numFmtId="166" fontId="243" fillId="0" borderId="215" xfId="0" applyNumberFormat="1" applyFont="1" applyBorder="1" applyAlignment="1">
      <alignment horizontal="center"/>
    </xf>
    <xf numFmtId="0" fontId="244" fillId="0" borderId="216" xfId="0" applyFont="1" applyBorder="1" applyAlignment="1">
      <alignment horizontal="right"/>
    </xf>
    <xf numFmtId="176" fontId="245" fillId="0" borderId="217" xfId="0" applyNumberFormat="1" applyFont="1" applyBorder="1" applyAlignment="1">
      <alignment horizontal="left"/>
    </xf>
    <xf numFmtId="4" fontId="246" fillId="0" borderId="218" xfId="0" applyNumberFormat="1" applyFont="1" applyBorder="1"/>
    <xf numFmtId="2" fontId="247" fillId="0" borderId="219" xfId="0" applyNumberFormat="1" applyFont="1" applyBorder="1" applyAlignment="1">
      <alignment horizontal="center"/>
    </xf>
    <xf numFmtId="165" fontId="248" fillId="0" borderId="220" xfId="0" applyNumberFormat="1" applyFont="1" applyBorder="1"/>
    <xf numFmtId="2" fontId="249" fillId="0" borderId="221" xfId="0" applyNumberFormat="1" applyFont="1" applyBorder="1" applyAlignment="1">
      <alignment horizontal="center"/>
    </xf>
    <xf numFmtId="4" fontId="250" fillId="0" borderId="222" xfId="0" applyNumberFormat="1" applyFont="1" applyBorder="1"/>
    <xf numFmtId="0" fontId="251" fillId="0" borderId="223" xfId="0" applyFont="1" applyBorder="1"/>
    <xf numFmtId="0" fontId="252" fillId="0" borderId="0" xfId="0" applyFont="1" applyAlignment="1">
      <alignment horizontal="center"/>
    </xf>
    <xf numFmtId="1" fontId="253" fillId="0" borderId="224" xfId="0" applyNumberFormat="1" applyFont="1" applyBorder="1" applyAlignment="1">
      <alignment horizontal="left"/>
    </xf>
    <xf numFmtId="0" fontId="254" fillId="0" borderId="225" xfId="0" applyFont="1" applyBorder="1" applyAlignment="1">
      <alignment horizontal="left"/>
    </xf>
    <xf numFmtId="2" fontId="255" fillId="0" borderId="226" xfId="0" applyNumberFormat="1" applyFont="1" applyBorder="1"/>
    <xf numFmtId="164" fontId="256" fillId="0" borderId="227" xfId="0" applyNumberFormat="1" applyFont="1" applyBorder="1" applyAlignment="1">
      <alignment horizontal="center"/>
    </xf>
    <xf numFmtId="1" fontId="257" fillId="0" borderId="228" xfId="0" applyNumberFormat="1" applyFont="1" applyBorder="1" applyAlignment="1">
      <alignment horizontal="center"/>
    </xf>
    <xf numFmtId="0" fontId="258" fillId="0" borderId="229" xfId="0" applyFont="1" applyBorder="1"/>
    <xf numFmtId="165" fontId="259" fillId="0" borderId="230" xfId="0" applyNumberFormat="1" applyFont="1" applyBorder="1"/>
    <xf numFmtId="0" fontId="260" fillId="0" borderId="231" xfId="0" applyFont="1" applyBorder="1" applyAlignment="1">
      <alignment horizontal="center"/>
    </xf>
    <xf numFmtId="2" fontId="261" fillId="0" borderId="232" xfId="0" applyNumberFormat="1" applyFont="1" applyBorder="1" applyAlignment="1">
      <alignment horizontal="left"/>
    </xf>
    <xf numFmtId="3" fontId="262" fillId="0" borderId="0" xfId="0" applyNumberFormat="1" applyFont="1"/>
    <xf numFmtId="165" fontId="263" fillId="0" borderId="233" xfId="0" applyNumberFormat="1" applyFont="1" applyBorder="1" applyAlignment="1">
      <alignment horizontal="center"/>
    </xf>
    <xf numFmtId="1" fontId="264" fillId="0" borderId="234" xfId="0" applyNumberFormat="1" applyFont="1" applyBorder="1"/>
    <xf numFmtId="0" fontId="265" fillId="0" borderId="235" xfId="0" applyFont="1" applyBorder="1" applyAlignment="1">
      <alignment horizontal="left"/>
    </xf>
    <xf numFmtId="2" fontId="266" fillId="0" borderId="236" xfId="0" applyNumberFormat="1" applyFont="1" applyBorder="1" applyAlignment="1">
      <alignment horizontal="center"/>
    </xf>
    <xf numFmtId="0" fontId="267" fillId="0" borderId="0" xfId="0" applyFont="1" applyAlignment="1">
      <alignment horizontal="center" vertical="center"/>
    </xf>
    <xf numFmtId="177" fontId="268" fillId="0" borderId="237" xfId="0" applyNumberFormat="1" applyFont="1" applyBorder="1" applyAlignment="1">
      <alignment horizontal="center"/>
    </xf>
    <xf numFmtId="166" fontId="269" fillId="0" borderId="238" xfId="0" applyNumberFormat="1" applyFont="1" applyBorder="1"/>
    <xf numFmtId="0" fontId="270" fillId="0" borderId="239" xfId="0" applyFont="1" applyBorder="1"/>
    <xf numFmtId="2" fontId="271" fillId="0" borderId="240" xfId="0" applyNumberFormat="1" applyFont="1" applyBorder="1"/>
    <xf numFmtId="164" fontId="272" fillId="0" borderId="241" xfId="0" applyNumberFormat="1" applyFont="1" applyBorder="1" applyAlignment="1">
      <alignment horizontal="center"/>
    </xf>
    <xf numFmtId="174" fontId="273" fillId="0" borderId="242" xfId="0" applyNumberFormat="1" applyFont="1" applyBorder="1" applyAlignment="1">
      <alignment horizontal="center"/>
    </xf>
    <xf numFmtId="1" fontId="274" fillId="0" borderId="243" xfId="0" applyNumberFormat="1" applyFont="1" applyBorder="1" applyAlignment="1">
      <alignment horizontal="center"/>
    </xf>
    <xf numFmtId="165" fontId="275" fillId="0" borderId="244" xfId="0" applyNumberFormat="1" applyFont="1" applyBorder="1" applyAlignment="1">
      <alignment horizontal="left"/>
    </xf>
    <xf numFmtId="164" fontId="276" fillId="0" borderId="245" xfId="0" applyNumberFormat="1" applyFont="1" applyBorder="1"/>
    <xf numFmtId="1" fontId="277" fillId="0" borderId="246" xfId="0" applyNumberFormat="1" applyFont="1" applyBorder="1" applyAlignment="1">
      <alignment horizontal="left"/>
    </xf>
    <xf numFmtId="0" fontId="278" fillId="0" borderId="247" xfId="0" applyFont="1" applyBorder="1" applyAlignment="1">
      <alignment horizontal="left"/>
    </xf>
    <xf numFmtId="3" fontId="279" fillId="0" borderId="248" xfId="0" applyNumberFormat="1" applyFont="1" applyBorder="1"/>
    <xf numFmtId="4" fontId="280" fillId="0" borderId="249" xfId="0" applyNumberFormat="1" applyFont="1" applyBorder="1"/>
    <xf numFmtId="1" fontId="281" fillId="0" borderId="250" xfId="0" applyNumberFormat="1" applyFont="1" applyBorder="1" applyAlignment="1">
      <alignment horizontal="center"/>
    </xf>
    <xf numFmtId="166" fontId="282" fillId="0" borderId="251" xfId="0" applyNumberFormat="1" applyFont="1" applyBorder="1"/>
    <xf numFmtId="166" fontId="283" fillId="0" borderId="252" xfId="0" applyNumberFormat="1" applyFont="1" applyBorder="1" applyAlignment="1">
      <alignment horizontal="center"/>
    </xf>
    <xf numFmtId="2" fontId="284" fillId="0" borderId="0" xfId="0" applyNumberFormat="1" applyFont="1"/>
    <xf numFmtId="3" fontId="285" fillId="0" borderId="253" xfId="0" applyNumberFormat="1" applyFont="1" applyBorder="1"/>
    <xf numFmtId="2" fontId="286" fillId="0" borderId="254" xfId="0" applyNumberFormat="1" applyFont="1" applyBorder="1" applyAlignment="1">
      <alignment horizontal="left"/>
    </xf>
    <xf numFmtId="0" fontId="287" fillId="0" borderId="255" xfId="0" applyFont="1" applyBorder="1" applyAlignment="1">
      <alignment horizontal="right"/>
    </xf>
    <xf numFmtId="0" fontId="288" fillId="0" borderId="256" xfId="0" applyFont="1" applyBorder="1" applyAlignment="1">
      <alignment horizontal="center"/>
    </xf>
    <xf numFmtId="2" fontId="289" fillId="0" borderId="257" xfId="0" applyNumberFormat="1" applyFont="1" applyBorder="1" applyAlignment="1">
      <alignment horizontal="center"/>
    </xf>
    <xf numFmtId="0" fontId="290" fillId="0" borderId="258" xfId="0" applyFont="1" applyBorder="1" applyAlignment="1">
      <alignment horizontal="left"/>
    </xf>
    <xf numFmtId="1" fontId="291" fillId="0" borderId="259" xfId="0" applyNumberFormat="1" applyFont="1" applyBorder="1"/>
    <xf numFmtId="165" fontId="292" fillId="0" borderId="260" xfId="0" applyNumberFormat="1" applyFont="1" applyBorder="1"/>
    <xf numFmtId="1" fontId="293" fillId="0" borderId="261" xfId="0" applyNumberFormat="1" applyFont="1" applyBorder="1"/>
    <xf numFmtId="3" fontId="294" fillId="0" borderId="262" xfId="0" applyNumberFormat="1" applyFont="1" applyBorder="1" applyAlignment="1">
      <alignment horizontal="center"/>
    </xf>
    <xf numFmtId="0" fontId="295" fillId="0" borderId="263" xfId="0" applyFont="1" applyBorder="1"/>
    <xf numFmtId="1" fontId="296" fillId="0" borderId="264" xfId="0" applyNumberFormat="1" applyFont="1" applyBorder="1" applyAlignment="1">
      <alignment horizontal="center"/>
    </xf>
    <xf numFmtId="2" fontId="297" fillId="0" borderId="0" xfId="0" applyNumberFormat="1" applyFont="1" applyAlignment="1">
      <alignment horizontal="center"/>
    </xf>
    <xf numFmtId="165" fontId="298" fillId="0" borderId="265" xfId="0" applyNumberFormat="1" applyFont="1" applyBorder="1"/>
    <xf numFmtId="4" fontId="299" fillId="0" borderId="266" xfId="0" applyNumberFormat="1" applyFont="1" applyBorder="1" applyAlignment="1">
      <alignment horizontal="center"/>
    </xf>
    <xf numFmtId="0" fontId="300" fillId="0" borderId="267" xfId="0" applyFont="1" applyBorder="1" applyAlignment="1">
      <alignment horizontal="center"/>
    </xf>
    <xf numFmtId="0" fontId="301" fillId="0" borderId="268" xfId="0" applyFont="1" applyBorder="1"/>
    <xf numFmtId="1" fontId="302" fillId="0" borderId="269" xfId="0" applyNumberFormat="1" applyFont="1" applyBorder="1" applyAlignment="1">
      <alignment horizontal="left"/>
    </xf>
    <xf numFmtId="1" fontId="303" fillId="0" borderId="0" xfId="0" applyNumberFormat="1" applyFont="1" applyAlignment="1">
      <alignment horizontal="left"/>
    </xf>
    <xf numFmtId="4" fontId="304" fillId="0" borderId="270" xfId="0" applyNumberFormat="1" applyFont="1" applyBorder="1"/>
    <xf numFmtId="0" fontId="305" fillId="0" borderId="271" xfId="0" applyFont="1" applyBorder="1" applyAlignment="1">
      <alignment horizontal="center"/>
    </xf>
    <xf numFmtId="1" fontId="306" fillId="0" borderId="272" xfId="0" applyNumberFormat="1" applyFont="1" applyBorder="1" applyAlignment="1">
      <alignment horizontal="left"/>
    </xf>
    <xf numFmtId="166" fontId="307" fillId="0" borderId="273" xfId="0" applyNumberFormat="1" applyFont="1" applyBorder="1" applyAlignment="1">
      <alignment horizontal="left"/>
    </xf>
    <xf numFmtId="1" fontId="308" fillId="0" borderId="274" xfId="0" applyNumberFormat="1" applyFont="1" applyBorder="1"/>
    <xf numFmtId="173" fontId="309" fillId="0" borderId="275" xfId="0" applyNumberFormat="1" applyFont="1" applyBorder="1" applyAlignment="1">
      <alignment horizontal="center"/>
    </xf>
    <xf numFmtId="166" fontId="310" fillId="0" borderId="276" xfId="0" applyNumberFormat="1" applyFont="1" applyBorder="1" applyAlignment="1">
      <alignment horizontal="center"/>
    </xf>
    <xf numFmtId="2" fontId="311" fillId="0" borderId="277" xfId="0" applyNumberFormat="1" applyFont="1" applyBorder="1" applyAlignment="1">
      <alignment horizontal="right"/>
    </xf>
    <xf numFmtId="0" fontId="312" fillId="0" borderId="278" xfId="0" applyFont="1" applyBorder="1" applyAlignment="1">
      <alignment horizontal="center"/>
    </xf>
    <xf numFmtId="0" fontId="313" fillId="0" borderId="279" xfId="0" applyFont="1" applyBorder="1" applyAlignment="1">
      <alignment horizontal="left"/>
    </xf>
    <xf numFmtId="0" fontId="314" fillId="0" borderId="280" xfId="0" applyFont="1" applyBorder="1" applyAlignment="1">
      <alignment horizontal="center"/>
    </xf>
    <xf numFmtId="165" fontId="315" fillId="0" borderId="281" xfId="0" applyNumberFormat="1" applyFont="1" applyBorder="1"/>
    <xf numFmtId="0" fontId="316" fillId="0" borderId="282" xfId="0" applyFont="1" applyBorder="1" applyAlignment="1">
      <alignment horizontal="center"/>
    </xf>
    <xf numFmtId="1" fontId="317" fillId="0" borderId="283" xfId="0" applyNumberFormat="1" applyFont="1" applyBorder="1" applyAlignment="1">
      <alignment horizontal="right"/>
    </xf>
    <xf numFmtId="2" fontId="318" fillId="0" borderId="284" xfId="0" applyNumberFormat="1" applyFont="1" applyBorder="1" applyAlignment="1">
      <alignment horizontal="center"/>
    </xf>
    <xf numFmtId="0" fontId="319" fillId="0" borderId="285" xfId="0" applyFont="1" applyBorder="1" applyAlignment="1">
      <alignment horizontal="center"/>
    </xf>
    <xf numFmtId="3" fontId="320" fillId="0" borderId="286" xfId="0" applyNumberFormat="1" applyFont="1" applyBorder="1"/>
    <xf numFmtId="4" fontId="321" fillId="0" borderId="287" xfId="0" applyNumberFormat="1" applyFont="1" applyBorder="1"/>
    <xf numFmtId="3" fontId="322" fillId="0" borderId="288" xfId="0" applyNumberFormat="1" applyFont="1" applyBorder="1"/>
    <xf numFmtId="0" fontId="323" fillId="0" borderId="289" xfId="0" applyFont="1" applyBorder="1"/>
    <xf numFmtId="3" fontId="324" fillId="0" borderId="290" xfId="0" applyNumberFormat="1" applyFont="1" applyBorder="1"/>
    <xf numFmtId="0" fontId="325" fillId="0" borderId="291" xfId="0" applyFont="1" applyBorder="1"/>
    <xf numFmtId="164" fontId="326" fillId="0" borderId="292" xfId="0" applyNumberFormat="1" applyFont="1" applyBorder="1" applyAlignment="1">
      <alignment horizontal="center"/>
    </xf>
    <xf numFmtId="164" fontId="327" fillId="0" borderId="293" xfId="0" applyNumberFormat="1" applyFont="1" applyBorder="1"/>
    <xf numFmtId="166" fontId="328" fillId="0" borderId="0" xfId="0" applyNumberFormat="1" applyFont="1"/>
    <xf numFmtId="0" fontId="329" fillId="0" borderId="294" xfId="0" applyFont="1" applyBorder="1" applyAlignment="1">
      <alignment horizontal="center"/>
    </xf>
    <xf numFmtId="0" fontId="330" fillId="0" borderId="0" xfId="0" applyFont="1" applyAlignment="1">
      <alignment horizontal="center"/>
    </xf>
    <xf numFmtId="4" fontId="331" fillId="0" borderId="295" xfId="0" applyNumberFormat="1" applyFont="1" applyBorder="1"/>
    <xf numFmtId="1" fontId="332" fillId="0" borderId="296" xfId="0" applyNumberFormat="1" applyFont="1" applyBorder="1" applyAlignment="1">
      <alignment horizontal="center"/>
    </xf>
    <xf numFmtId="173" fontId="333" fillId="0" borderId="297" xfId="0" applyNumberFormat="1" applyFont="1" applyBorder="1" applyAlignment="1">
      <alignment horizontal="center"/>
    </xf>
    <xf numFmtId="165" fontId="334" fillId="0" borderId="298" xfId="0" applyNumberFormat="1" applyFont="1" applyBorder="1"/>
    <xf numFmtId="0" fontId="335" fillId="0" borderId="299" xfId="0" applyFont="1" applyBorder="1" applyAlignment="1">
      <alignment horizontal="left"/>
    </xf>
    <xf numFmtId="168" fontId="336" fillId="0" borderId="300" xfId="0" applyNumberFormat="1" applyFont="1" applyBorder="1"/>
    <xf numFmtId="1" fontId="337" fillId="0" borderId="301" xfId="0" applyNumberFormat="1" applyFont="1" applyBorder="1" applyAlignment="1">
      <alignment horizontal="left"/>
    </xf>
    <xf numFmtId="1" fontId="338" fillId="0" borderId="302" xfId="0" applyNumberFormat="1" applyFont="1" applyBorder="1"/>
    <xf numFmtId="3" fontId="339" fillId="0" borderId="303" xfId="0" applyNumberFormat="1" applyFont="1" applyBorder="1" applyAlignment="1">
      <alignment horizontal="center"/>
    </xf>
    <xf numFmtId="165" fontId="340" fillId="0" borderId="0" xfId="0" applyNumberFormat="1" applyFont="1" applyAlignment="1">
      <alignment horizontal="center"/>
    </xf>
    <xf numFmtId="165" fontId="341" fillId="0" borderId="304" xfId="0" applyNumberFormat="1" applyFont="1" applyBorder="1"/>
    <xf numFmtId="165" fontId="342" fillId="0" borderId="0" xfId="0" applyNumberFormat="1" applyFont="1"/>
    <xf numFmtId="1" fontId="343" fillId="0" borderId="305" xfId="0" applyNumberFormat="1" applyFont="1" applyBorder="1" applyAlignment="1">
      <alignment horizontal="left" vertical="center"/>
    </xf>
    <xf numFmtId="165" fontId="344" fillId="0" borderId="306" xfId="0" applyNumberFormat="1" applyFont="1" applyBorder="1" applyAlignment="1">
      <alignment horizontal="center"/>
    </xf>
    <xf numFmtId="0" fontId="345" fillId="0" borderId="307" xfId="0" applyFont="1" applyBorder="1" applyAlignment="1">
      <alignment horizontal="center"/>
    </xf>
    <xf numFmtId="0" fontId="346" fillId="0" borderId="308" xfId="0" applyFont="1" applyBorder="1" applyAlignment="1">
      <alignment horizontal="center"/>
    </xf>
    <xf numFmtId="166" fontId="347" fillId="0" borderId="309" xfId="0" applyNumberFormat="1" applyFont="1" applyBorder="1" applyAlignment="1">
      <alignment horizontal="left"/>
    </xf>
    <xf numFmtId="1" fontId="348" fillId="0" borderId="0" xfId="0" applyNumberFormat="1" applyFont="1"/>
    <xf numFmtId="0" fontId="349" fillId="0" borderId="0" xfId="0" applyFont="1" applyAlignment="1">
      <alignment horizontal="center"/>
    </xf>
    <xf numFmtId="0" fontId="350" fillId="0" borderId="310" xfId="0" applyFont="1" applyBorder="1" applyAlignment="1">
      <alignment horizontal="right"/>
    </xf>
    <xf numFmtId="0" fontId="351" fillId="0" borderId="311" xfId="0" applyFont="1" applyBorder="1" applyAlignment="1">
      <alignment horizontal="left"/>
    </xf>
    <xf numFmtId="0" fontId="352" fillId="0" borderId="312" xfId="0" applyFont="1" applyBorder="1"/>
    <xf numFmtId="3" fontId="353" fillId="0" borderId="313" xfId="0" applyNumberFormat="1" applyFont="1" applyBorder="1"/>
    <xf numFmtId="1" fontId="354" fillId="0" borderId="314" xfId="0" applyNumberFormat="1" applyFont="1" applyBorder="1" applyAlignment="1">
      <alignment horizontal="center"/>
    </xf>
    <xf numFmtId="0" fontId="355" fillId="0" borderId="315" xfId="0" applyFont="1" applyBorder="1"/>
    <xf numFmtId="0" fontId="356" fillId="0" borderId="316" xfId="0" applyFont="1" applyBorder="1"/>
    <xf numFmtId="0" fontId="357" fillId="0" borderId="317" xfId="0" applyFont="1" applyBorder="1"/>
    <xf numFmtId="1" fontId="358" fillId="0" borderId="31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Z61"/>
  <sheetViews>
    <sheetView showGridLines="0" tabSelected="1" workbookViewId="0"/>
  </sheetViews>
  <sheetFormatPr baseColWidth="10" defaultColWidth="10" defaultRowHeight="12" customHeight="1"/>
  <cols>
    <col min="1" max="1" width="2.83203125" customWidth="1"/>
    <col min="2" max="2" width="28.1640625" customWidth="1"/>
    <col min="3" max="3" width="25" customWidth="1"/>
    <col min="4" max="4" width="9.5" customWidth="1"/>
    <col min="5" max="5" width="12" customWidth="1"/>
    <col min="6" max="6" width="3.83203125" customWidth="1"/>
    <col min="7" max="7" width="8.33203125" customWidth="1"/>
    <col min="8" max="8" width="0.33203125" customWidth="1"/>
    <col min="9" max="9" width="12.33203125" customWidth="1"/>
    <col min="10" max="10" width="0.33203125" customWidth="1"/>
    <col min="11" max="11" width="10.33203125" customWidth="1"/>
    <col min="12" max="12" width="8.83203125" style="349" customWidth="1"/>
    <col min="13" max="13" width="2.83203125" customWidth="1"/>
    <col min="14" max="14" width="4.83203125" customWidth="1"/>
    <col min="15" max="15" width="18.83203125" customWidth="1"/>
    <col min="16" max="16" width="5.83203125" customWidth="1"/>
    <col min="17" max="17" width="7.83203125" customWidth="1"/>
    <col min="18" max="19" width="5.83203125" customWidth="1"/>
    <col min="20" max="20" width="0.33203125" customWidth="1"/>
    <col min="21" max="21" width="10.5" customWidth="1"/>
    <col min="22" max="22" width="5.83203125" customWidth="1"/>
    <col min="23" max="23" width="7.1640625" customWidth="1"/>
    <col min="24" max="25" width="5.83203125" style="349" customWidth="1"/>
    <col min="27" max="27" width="2.83203125" customWidth="1"/>
    <col min="28" max="28" width="4.83203125" customWidth="1"/>
    <col min="29" max="29" width="18" customWidth="1"/>
    <col min="30" max="30" width="5.6640625" customWidth="1"/>
    <col min="31" max="31" width="7.83203125" customWidth="1"/>
    <col min="32" max="33" width="5.83203125" customWidth="1"/>
    <col min="34" max="34" width="0.33203125" customWidth="1"/>
    <col min="35" max="35" width="0" hidden="1" customWidth="1"/>
    <col min="36" max="36" width="8.83203125" customWidth="1"/>
    <col min="37" max="37" width="5.6640625" customWidth="1"/>
    <col min="38" max="38" width="7.33203125" style="349" customWidth="1"/>
    <col min="39" max="39" width="0.33203125" style="349" hidden="1" customWidth="1"/>
    <col min="40" max="40" width="5.83203125" style="349" customWidth="1"/>
    <col min="41" max="41" width="5.83203125" customWidth="1"/>
    <col min="43" max="43" width="0.83203125" customWidth="1"/>
    <col min="44" max="44" width="4.83203125" customWidth="1"/>
    <col min="45" max="45" width="25.83203125" customWidth="1"/>
    <col min="46" max="46" width="4.83203125" customWidth="1"/>
    <col min="47" max="47" width="11.5" customWidth="1"/>
    <col min="48" max="48" width="4.83203125" customWidth="1"/>
    <col min="49" max="49" width="8.83203125" customWidth="1"/>
    <col min="50" max="50" width="6.83203125" customWidth="1"/>
    <col min="51" max="51" width="5.83203125" customWidth="1"/>
    <col min="52" max="52" width="0.33203125" customWidth="1"/>
    <col min="53" max="53" width="9.6640625" customWidth="1"/>
    <col min="54" max="54" width="11.5" customWidth="1"/>
    <col min="55" max="55" width="1.1640625" customWidth="1"/>
    <col min="56" max="56" width="4.83203125" customWidth="1"/>
    <col min="57" max="57" width="20.83203125" customWidth="1"/>
    <col min="58" max="58" width="0.5" customWidth="1"/>
    <col min="59" max="59" width="5.83203125" customWidth="1"/>
    <col min="60" max="60" width="7.83203125" customWidth="1"/>
    <col min="61" max="61" width="11.5" customWidth="1"/>
    <col min="62" max="62" width="0.33203125" customWidth="1"/>
    <col min="63" max="63" width="11.5" customWidth="1"/>
    <col min="64" max="64" width="8.83203125" customWidth="1"/>
    <col min="65" max="65" width="10.5" customWidth="1"/>
    <col min="66" max="66" width="0" hidden="1" customWidth="1"/>
    <col min="67" max="67" width="11.5" customWidth="1"/>
    <col min="68" max="68" width="2.83203125" customWidth="1"/>
    <col min="69" max="69" width="4.83203125" customWidth="1"/>
    <col min="70" max="70" width="27.33203125" customWidth="1"/>
    <col min="71" max="71" width="1" customWidth="1"/>
    <col min="72" max="72" width="8" customWidth="1"/>
    <col min="73" max="73" width="8.83203125" customWidth="1"/>
    <col min="74" max="74" width="9.83203125" customWidth="1"/>
    <col min="75" max="75" width="0.33203125" customWidth="1"/>
    <col min="76" max="76" width="11.5" customWidth="1"/>
    <col min="78" max="78" width="11.5" customWidth="1"/>
    <col min="79" max="79" width="2.83203125" customWidth="1"/>
    <col min="80" max="80" width="4.83203125" customWidth="1"/>
    <col min="81" max="81" width="14.33203125" customWidth="1"/>
    <col min="82" max="82" width="5.83203125" customWidth="1"/>
    <col min="83" max="83" width="1" customWidth="1"/>
    <col min="84" max="84" width="0.5" hidden="1" customWidth="1"/>
    <col min="85" max="85" width="3.83203125" customWidth="1"/>
    <col min="86" max="86" width="4.83203125" customWidth="1"/>
    <col min="87" max="87" width="6.83203125" customWidth="1"/>
    <col min="88" max="88" width="8.33203125" customWidth="1"/>
    <col min="89" max="89" width="6.83203125" customWidth="1"/>
    <col min="90" max="90" width="0.33203125" customWidth="1"/>
    <col min="91" max="91" width="10.33203125" customWidth="1"/>
    <col min="92" max="92" width="0.33203125" hidden="1" customWidth="1"/>
    <col min="93" max="93" width="4.83203125" customWidth="1"/>
    <col min="96" max="96" width="2.83203125" customWidth="1"/>
    <col min="97" max="97" width="4.83203125" customWidth="1"/>
    <col min="98" max="98" width="44.5" customWidth="1"/>
    <col min="99" max="99" width="7.83203125" customWidth="1"/>
    <col min="100" max="101" width="6.83203125" customWidth="1"/>
    <col min="102" max="102" width="0.33203125" customWidth="1"/>
    <col min="103" max="103" width="9.6640625" customWidth="1"/>
    <col min="104" max="104" width="11.5" customWidth="1"/>
  </cols>
  <sheetData>
    <row r="1" spans="1:104" ht="13">
      <c r="A1" s="151"/>
      <c r="B1" s="191"/>
      <c r="C1" s="140"/>
      <c r="D1" s="94"/>
      <c r="E1" s="94"/>
      <c r="F1" s="330"/>
      <c r="G1" s="94"/>
      <c r="H1" s="94"/>
      <c r="I1" s="100"/>
      <c r="J1" s="140"/>
      <c r="K1" s="140"/>
      <c r="L1" s="330"/>
      <c r="M1" s="168"/>
      <c r="N1" s="330"/>
      <c r="O1" s="330"/>
      <c r="P1" s="15"/>
      <c r="Q1" s="77"/>
      <c r="R1" s="77"/>
      <c r="S1" s="330"/>
      <c r="T1" s="77"/>
      <c r="U1" s="77"/>
      <c r="V1" s="191"/>
      <c r="W1" s="348"/>
      <c r="X1" s="330"/>
      <c r="Y1" s="77"/>
      <c r="Z1" s="94" t="s">
        <v>296</v>
      </c>
      <c r="AA1" s="191"/>
      <c r="AB1" s="330"/>
      <c r="AC1" s="330"/>
      <c r="AD1" s="77"/>
      <c r="AE1" s="77"/>
      <c r="AF1" s="77"/>
      <c r="AG1" s="330"/>
      <c r="AH1" s="77"/>
      <c r="AI1" s="330"/>
      <c r="AJ1" s="77"/>
      <c r="AK1" s="284"/>
      <c r="AL1" s="139"/>
      <c r="AM1" s="330"/>
      <c r="AN1" s="77"/>
      <c r="AO1" s="191"/>
      <c r="AP1" s="94" t="s">
        <v>297</v>
      </c>
      <c r="AQ1" s="19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94" t="s">
        <v>298</v>
      </c>
      <c r="BC1" s="19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94" t="s">
        <v>299</v>
      </c>
      <c r="BP1" s="191"/>
      <c r="BQ1" s="191"/>
      <c r="BR1" s="191"/>
      <c r="BS1" s="191"/>
      <c r="BT1" s="191"/>
      <c r="BU1" s="180"/>
      <c r="BV1" s="180"/>
      <c r="BW1" s="191"/>
      <c r="BX1" s="77"/>
      <c r="BY1" s="77"/>
      <c r="BZ1" s="46" t="s">
        <v>300</v>
      </c>
      <c r="CA1" s="191"/>
      <c r="CB1" s="140"/>
      <c r="CC1" s="140"/>
      <c r="CD1" s="330"/>
      <c r="CE1" s="330"/>
      <c r="CF1" s="330"/>
      <c r="CG1" s="330"/>
      <c r="CH1" s="297"/>
      <c r="CI1" s="330"/>
      <c r="CJ1" s="297"/>
      <c r="CK1" s="297"/>
      <c r="CL1" s="297"/>
      <c r="CM1" s="221"/>
      <c r="CN1" s="66"/>
      <c r="CO1" s="36"/>
      <c r="CP1" s="36"/>
      <c r="CQ1" s="185" t="s">
        <v>301</v>
      </c>
      <c r="CR1" s="151"/>
      <c r="CS1" s="191"/>
      <c r="CT1" s="191"/>
      <c r="CU1" s="191"/>
      <c r="CV1" s="191"/>
      <c r="CW1" s="191"/>
      <c r="CX1" s="191"/>
      <c r="CY1" s="62"/>
      <c r="CZ1" s="94" t="s">
        <v>302</v>
      </c>
    </row>
    <row r="2" spans="1:104" ht="13">
      <c r="A2" s="151"/>
      <c r="B2" s="191"/>
      <c r="C2" s="140"/>
      <c r="D2" s="94"/>
      <c r="E2" s="94"/>
      <c r="F2" s="330"/>
      <c r="G2" s="94"/>
      <c r="H2" s="94"/>
      <c r="I2" s="100"/>
      <c r="J2" s="140"/>
      <c r="K2" s="140"/>
      <c r="L2" s="330"/>
      <c r="M2" s="168"/>
      <c r="N2" s="330"/>
      <c r="O2" s="125" t="str">
        <f>I11</f>
        <v>Va Lottery</v>
      </c>
      <c r="P2" s="15"/>
      <c r="Q2" s="77"/>
      <c r="R2" s="77"/>
      <c r="S2" s="330"/>
      <c r="T2" s="77"/>
      <c r="U2" s="77"/>
      <c r="V2" s="191"/>
      <c r="W2" s="348"/>
      <c r="X2" s="330"/>
      <c r="Y2" s="77"/>
      <c r="Z2" s="191"/>
      <c r="AA2" s="191"/>
      <c r="AB2" s="330"/>
      <c r="AC2" s="330"/>
      <c r="AD2" s="77"/>
      <c r="AE2" s="77"/>
      <c r="AF2" s="77"/>
      <c r="AG2" s="330"/>
      <c r="AH2" s="77"/>
      <c r="AI2" s="330"/>
      <c r="AJ2" s="77"/>
      <c r="AK2" s="284"/>
      <c r="AL2" s="139"/>
      <c r="AM2" s="330"/>
      <c r="AN2" s="77"/>
      <c r="AO2" s="191"/>
      <c r="AP2" s="62"/>
      <c r="AQ2" s="191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61"/>
      <c r="BC2" s="191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51"/>
      <c r="BO2" s="26"/>
      <c r="BP2" s="191"/>
      <c r="BQ2" s="241"/>
      <c r="BR2" s="241"/>
      <c r="BS2" s="241"/>
      <c r="BT2" s="241"/>
      <c r="BU2" s="212"/>
      <c r="BV2" s="212"/>
      <c r="BW2" s="241"/>
      <c r="BX2" s="332"/>
      <c r="BY2" s="332"/>
      <c r="BZ2" s="175"/>
      <c r="CA2" s="191"/>
      <c r="CB2" s="323"/>
      <c r="CC2" s="323"/>
      <c r="CD2" s="174"/>
      <c r="CE2" s="174"/>
      <c r="CF2" s="174"/>
      <c r="CG2" s="174"/>
      <c r="CH2" s="205"/>
      <c r="CI2" s="174"/>
      <c r="CJ2" s="205"/>
      <c r="CK2" s="205"/>
      <c r="CL2" s="205"/>
      <c r="CM2" s="129"/>
      <c r="CN2" s="79"/>
      <c r="CO2" s="142"/>
      <c r="CP2" s="142"/>
      <c r="CQ2" s="294"/>
      <c r="CR2" s="151"/>
      <c r="CS2" s="128"/>
      <c r="CT2" s="61"/>
      <c r="CU2" s="61"/>
      <c r="CV2" s="61"/>
      <c r="CW2" s="61"/>
      <c r="CX2" s="61"/>
      <c r="CY2" s="61"/>
      <c r="CZ2" s="151"/>
    </row>
    <row r="3" spans="1:104" ht="16">
      <c r="A3" s="151"/>
      <c r="B3" s="191"/>
      <c r="C3" s="140"/>
      <c r="D3" s="94"/>
      <c r="E3" s="267"/>
      <c r="F3" s="330"/>
      <c r="G3" s="94"/>
      <c r="H3" s="94"/>
      <c r="I3" s="100"/>
      <c r="J3" s="140"/>
      <c r="K3" s="140"/>
      <c r="L3" s="330"/>
      <c r="M3" s="168"/>
      <c r="N3" s="174"/>
      <c r="O3" s="241"/>
      <c r="P3" s="326"/>
      <c r="Q3" s="332"/>
      <c r="R3" s="332"/>
      <c r="S3" s="174" t="s">
        <v>303</v>
      </c>
      <c r="T3" s="332"/>
      <c r="U3" s="332"/>
      <c r="V3" s="241"/>
      <c r="W3" s="183"/>
      <c r="X3" s="174" t="s">
        <v>304</v>
      </c>
      <c r="Y3" s="332"/>
      <c r="Z3" s="241"/>
      <c r="AA3" s="191"/>
      <c r="AB3" s="174"/>
      <c r="AC3" s="241"/>
      <c r="AD3" s="332"/>
      <c r="AE3" s="332"/>
      <c r="AF3" s="332"/>
      <c r="AG3" s="174" t="s">
        <v>303</v>
      </c>
      <c r="AH3" s="332"/>
      <c r="AI3" s="174"/>
      <c r="AJ3" s="332"/>
      <c r="AK3" s="332"/>
      <c r="AL3" s="332"/>
      <c r="AM3" s="205" t="s">
        <v>304</v>
      </c>
      <c r="AN3" s="205" t="s">
        <v>304</v>
      </c>
      <c r="AO3" s="174"/>
      <c r="AP3" s="175"/>
      <c r="AQ3" s="73"/>
      <c r="AR3" s="47"/>
      <c r="AS3" s="197" t="s">
        <v>305</v>
      </c>
      <c r="AT3" s="65"/>
      <c r="AU3" s="69"/>
      <c r="AV3" s="72"/>
      <c r="AW3" s="75"/>
      <c r="AX3" s="75"/>
      <c r="AY3" s="53"/>
      <c r="AZ3" s="228"/>
      <c r="BA3" s="257" t="s">
        <v>306</v>
      </c>
      <c r="BB3" s="148" t="s">
        <v>307</v>
      </c>
      <c r="BC3" s="295"/>
      <c r="BD3" s="356"/>
      <c r="BE3" s="197" t="s">
        <v>308</v>
      </c>
      <c r="BF3" s="65"/>
      <c r="BG3" s="296" t="s">
        <v>309</v>
      </c>
      <c r="BH3" s="67" t="s">
        <v>306</v>
      </c>
      <c r="BI3" s="264"/>
      <c r="BJ3" s="118"/>
      <c r="BK3" s="308" t="s">
        <v>309</v>
      </c>
      <c r="BL3" s="67" t="s">
        <v>304</v>
      </c>
      <c r="BM3" s="331"/>
      <c r="BN3" s="251"/>
      <c r="BO3" s="191"/>
      <c r="BP3" s="73"/>
      <c r="BQ3" s="47"/>
      <c r="BR3" s="130" t="s">
        <v>310</v>
      </c>
      <c r="BS3" s="226"/>
      <c r="BT3" s="260"/>
      <c r="BU3" s="11" t="s">
        <v>311</v>
      </c>
      <c r="BV3" s="11" t="s">
        <v>312</v>
      </c>
      <c r="BW3" s="228"/>
      <c r="BX3" s="257" t="s">
        <v>313</v>
      </c>
      <c r="BY3" s="257"/>
      <c r="BZ3" s="299" t="s">
        <v>307</v>
      </c>
      <c r="CA3" s="295"/>
      <c r="CB3" s="355"/>
      <c r="CC3" s="197" t="s">
        <v>314</v>
      </c>
      <c r="CD3" s="217"/>
      <c r="CE3" s="217"/>
      <c r="CF3" s="217"/>
      <c r="CG3" s="260"/>
      <c r="CH3" s="249" t="s">
        <v>315</v>
      </c>
      <c r="CI3" s="8" t="s">
        <v>316</v>
      </c>
      <c r="CJ3" s="249" t="s">
        <v>317</v>
      </c>
      <c r="CK3" s="249" t="s">
        <v>318</v>
      </c>
      <c r="CL3" s="318"/>
      <c r="CM3" s="206" t="s">
        <v>313</v>
      </c>
      <c r="CN3" s="210"/>
      <c r="CO3" s="8" t="s">
        <v>315</v>
      </c>
      <c r="CP3" s="8" t="s">
        <v>319</v>
      </c>
      <c r="CQ3" s="206" t="s">
        <v>307</v>
      </c>
      <c r="CR3" s="270"/>
      <c r="CS3" s="128"/>
      <c r="CT3" s="61"/>
      <c r="CU3" s="61"/>
      <c r="CV3" s="61"/>
      <c r="CW3" s="61"/>
      <c r="CX3" s="61"/>
      <c r="CY3" s="61"/>
      <c r="CZ3" s="151"/>
    </row>
    <row r="4" spans="1:104" ht="13">
      <c r="A4" s="151"/>
      <c r="B4" s="191"/>
      <c r="C4" s="140"/>
      <c r="D4" s="94"/>
      <c r="E4" s="94"/>
      <c r="F4" s="191"/>
      <c r="G4" s="94"/>
      <c r="H4" s="94"/>
      <c r="I4" s="100"/>
      <c r="J4" s="140"/>
      <c r="K4" s="140"/>
      <c r="L4" s="330"/>
      <c r="M4" s="49"/>
      <c r="N4" s="277"/>
      <c r="O4" s="68" t="s">
        <v>320</v>
      </c>
      <c r="P4" s="218" t="s">
        <v>311</v>
      </c>
      <c r="Q4" s="196" t="s">
        <v>312</v>
      </c>
      <c r="R4" s="196" t="s">
        <v>321</v>
      </c>
      <c r="S4" s="319" t="s">
        <v>322</v>
      </c>
      <c r="T4" s="196"/>
      <c r="U4" s="3" t="s">
        <v>323</v>
      </c>
      <c r="V4" s="92" t="s">
        <v>311</v>
      </c>
      <c r="W4" s="196" t="s">
        <v>312</v>
      </c>
      <c r="X4" s="319" t="s">
        <v>321</v>
      </c>
      <c r="Y4" s="196" t="s">
        <v>322</v>
      </c>
      <c r="Z4" s="149" t="s">
        <v>323</v>
      </c>
      <c r="AA4" s="295"/>
      <c r="AB4" s="305"/>
      <c r="AC4" s="68" t="s">
        <v>324</v>
      </c>
      <c r="AD4" s="196" t="s">
        <v>311</v>
      </c>
      <c r="AE4" s="196" t="s">
        <v>312</v>
      </c>
      <c r="AF4" s="196" t="s">
        <v>321</v>
      </c>
      <c r="AG4" s="319" t="s">
        <v>322</v>
      </c>
      <c r="AH4" s="196"/>
      <c r="AI4" s="319"/>
      <c r="AJ4" s="3" t="s">
        <v>323</v>
      </c>
      <c r="AK4" s="201" t="s">
        <v>311</v>
      </c>
      <c r="AL4" s="196" t="s">
        <v>312</v>
      </c>
      <c r="AM4" s="289"/>
      <c r="AN4" s="289" t="s">
        <v>321</v>
      </c>
      <c r="AO4" s="319" t="s">
        <v>322</v>
      </c>
      <c r="AP4" s="33" t="s">
        <v>323</v>
      </c>
      <c r="AQ4" s="295"/>
      <c r="AR4" s="35">
        <v>101</v>
      </c>
      <c r="AS4" s="126" t="s">
        <v>325</v>
      </c>
      <c r="AT4" s="236">
        <v>1</v>
      </c>
      <c r="AU4" s="254" t="s">
        <v>326</v>
      </c>
      <c r="AV4" s="71"/>
      <c r="AW4" s="224">
        <v>100</v>
      </c>
      <c r="AX4" s="108" t="s">
        <v>327</v>
      </c>
      <c r="AY4" s="145">
        <v>5</v>
      </c>
      <c r="AZ4" s="228"/>
      <c r="BA4" s="353">
        <f>(AY4*AW4)*AT4</f>
        <v>500</v>
      </c>
      <c r="BB4" s="240"/>
      <c r="BC4" s="295"/>
      <c r="BD4" s="35"/>
      <c r="BE4" s="355" t="s">
        <v>328</v>
      </c>
      <c r="BF4" s="345"/>
      <c r="BG4" s="123" t="s">
        <v>311</v>
      </c>
      <c r="BH4" s="123" t="s">
        <v>312</v>
      </c>
      <c r="BI4" s="123" t="s">
        <v>329</v>
      </c>
      <c r="BJ4" s="40"/>
      <c r="BK4" s="123" t="s">
        <v>311</v>
      </c>
      <c r="BL4" s="123" t="s">
        <v>312</v>
      </c>
      <c r="BM4" s="40" t="s">
        <v>323</v>
      </c>
      <c r="BN4" s="251"/>
      <c r="BO4" s="191"/>
      <c r="BP4" s="73"/>
      <c r="BQ4" s="35">
        <v>193</v>
      </c>
      <c r="BR4" s="122" t="s">
        <v>330</v>
      </c>
      <c r="BS4" s="226"/>
      <c r="BT4" s="345"/>
      <c r="BU4" s="145">
        <v>3</v>
      </c>
      <c r="BV4" s="89">
        <v>1000</v>
      </c>
      <c r="BW4" s="228"/>
      <c r="BX4" s="353">
        <f t="shared" ref="BX4:BX11" si="0">BU4*BV4</f>
        <v>3000</v>
      </c>
      <c r="BY4" s="271"/>
      <c r="BZ4" s="240"/>
      <c r="CA4" s="295"/>
      <c r="CB4" s="35">
        <v>234</v>
      </c>
      <c r="CC4" s="132" t="s">
        <v>331</v>
      </c>
      <c r="CD4" s="198"/>
      <c r="CE4" s="198"/>
      <c r="CF4" s="198"/>
      <c r="CG4" s="154"/>
      <c r="CH4" s="236">
        <v>3</v>
      </c>
      <c r="CI4" s="146"/>
      <c r="CJ4" s="247">
        <v>600</v>
      </c>
      <c r="CK4" s="256"/>
      <c r="CL4" s="256"/>
      <c r="CM4" s="353">
        <f>((CJ4*Rate)+CI4)+CK4</f>
        <v>1800</v>
      </c>
      <c r="CN4" s="51"/>
      <c r="CO4" s="145"/>
      <c r="CP4" s="145"/>
      <c r="CQ4" s="353"/>
      <c r="CR4" s="270"/>
      <c r="CS4" s="128"/>
      <c r="CT4" s="61"/>
      <c r="CU4" s="61"/>
      <c r="CV4" s="61"/>
      <c r="CW4" s="61"/>
      <c r="CX4" s="61"/>
      <c r="CY4" s="61"/>
      <c r="CZ4" s="151"/>
    </row>
    <row r="5" spans="1:104" ht="13">
      <c r="A5" s="151"/>
      <c r="B5" s="191"/>
      <c r="C5" s="140"/>
      <c r="D5" s="94"/>
      <c r="E5" s="133"/>
      <c r="F5" s="191"/>
      <c r="G5" s="94"/>
      <c r="H5" s="94"/>
      <c r="I5" s="100"/>
      <c r="J5" s="140"/>
      <c r="K5" s="140"/>
      <c r="L5" s="330"/>
      <c r="M5" s="49"/>
      <c r="N5" s="38">
        <v>1</v>
      </c>
      <c r="O5" s="107" t="s">
        <v>332</v>
      </c>
      <c r="P5" s="164">
        <v>6</v>
      </c>
      <c r="Q5" s="238">
        <v>1200</v>
      </c>
      <c r="R5" s="256"/>
      <c r="S5" s="256"/>
      <c r="T5" s="256"/>
      <c r="U5" s="238">
        <f t="shared" ref="U5:U36" si="1">ROUND((((P5*Q5)+(((Q5/10)*1.5)*R5))+(((Q5/10)*2)*S5)),0)</f>
        <v>7200</v>
      </c>
      <c r="V5" s="145"/>
      <c r="W5" s="238"/>
      <c r="X5" s="256"/>
      <c r="Y5" s="256"/>
      <c r="Z5" s="238"/>
      <c r="AA5" s="295"/>
      <c r="AB5" s="35">
        <v>51</v>
      </c>
      <c r="AC5" s="107" t="s">
        <v>332</v>
      </c>
      <c r="AD5" s="145">
        <v>4</v>
      </c>
      <c r="AE5" s="238">
        <v>1200</v>
      </c>
      <c r="AF5" s="256"/>
      <c r="AG5" s="256"/>
      <c r="AH5" s="256"/>
      <c r="AI5" s="228"/>
      <c r="AJ5" s="238">
        <f>ROUND((((AD5*AE5)+(((AE5/10)*1.5)*AF5))+(((AE5/10)*2)*AG5)),0)</f>
        <v>4800</v>
      </c>
      <c r="AK5" s="164"/>
      <c r="AL5" s="58"/>
      <c r="AM5" s="272"/>
      <c r="AN5" s="256"/>
      <c r="AO5" s="256"/>
      <c r="AP5" s="238">
        <f>ROUND((((AK5*AL5)+(((AL5/10)*1.5)*AN5))+(((AL5/10)*2)*AO5)),0)</f>
        <v>0</v>
      </c>
      <c r="AQ5" s="295"/>
      <c r="AR5" s="35">
        <v>102</v>
      </c>
      <c r="AS5" s="126" t="s">
        <v>333</v>
      </c>
      <c r="AT5" s="236"/>
      <c r="AU5" s="254" t="s">
        <v>334</v>
      </c>
      <c r="AV5" s="71"/>
      <c r="AW5" s="147"/>
      <c r="AX5" s="108" t="s">
        <v>335</v>
      </c>
      <c r="AY5" s="145"/>
      <c r="AZ5" s="228"/>
      <c r="BA5" s="353">
        <f>(AT5*AW5)*AY5</f>
        <v>0</v>
      </c>
      <c r="BB5" s="240"/>
      <c r="BC5" s="295"/>
      <c r="BD5" s="35">
        <v>151</v>
      </c>
      <c r="BE5" s="132" t="s">
        <v>336</v>
      </c>
      <c r="BF5" s="53"/>
      <c r="BG5" s="164"/>
      <c r="BH5" s="238"/>
      <c r="BI5" s="271">
        <f t="shared" ref="BI5:BI20" si="2">BG5*BH5</f>
        <v>0</v>
      </c>
      <c r="BJ5" s="240"/>
      <c r="BK5" s="339"/>
      <c r="BL5" s="339"/>
      <c r="BM5" s="353">
        <f t="shared" ref="BM5:BM20" si="3">BK5*BL5</f>
        <v>0</v>
      </c>
      <c r="BN5" s="188"/>
      <c r="BO5" s="189"/>
      <c r="BP5" s="73"/>
      <c r="BQ5" s="35">
        <v>194</v>
      </c>
      <c r="BR5" s="122" t="s">
        <v>337</v>
      </c>
      <c r="BS5" s="226"/>
      <c r="BT5" s="345"/>
      <c r="BU5" s="145">
        <v>3</v>
      </c>
      <c r="BV5" s="89">
        <v>500</v>
      </c>
      <c r="BW5" s="228"/>
      <c r="BX5" s="353">
        <f t="shared" si="0"/>
        <v>1500</v>
      </c>
      <c r="BY5" s="271"/>
      <c r="BZ5" s="240"/>
      <c r="CA5" s="295"/>
      <c r="CB5" s="35">
        <v>235</v>
      </c>
      <c r="CC5" s="132" t="s">
        <v>338</v>
      </c>
      <c r="CD5" s="198"/>
      <c r="CE5" s="198"/>
      <c r="CF5" s="198"/>
      <c r="CG5" s="154"/>
      <c r="CH5" s="236"/>
      <c r="CI5" s="236"/>
      <c r="CJ5" s="247"/>
      <c r="CK5" s="256"/>
      <c r="CL5" s="256"/>
      <c r="CM5" s="353">
        <f>CH5*CJ5</f>
        <v>0</v>
      </c>
      <c r="CN5" s="51"/>
      <c r="CO5" s="145"/>
      <c r="CP5" s="145"/>
      <c r="CQ5" s="353"/>
      <c r="CR5" s="270"/>
      <c r="CS5" s="225"/>
      <c r="CT5" s="78"/>
      <c r="CU5" s="78"/>
      <c r="CV5" s="78"/>
      <c r="CW5" s="78"/>
      <c r="CX5" s="78"/>
      <c r="CY5" s="78"/>
      <c r="CZ5" s="103"/>
    </row>
    <row r="6" spans="1:104" ht="13">
      <c r="A6" s="151"/>
      <c r="B6" s="191"/>
      <c r="C6" s="140"/>
      <c r="D6" s="94"/>
      <c r="E6" s="94"/>
      <c r="F6" s="191"/>
      <c r="G6" s="94"/>
      <c r="H6" s="94"/>
      <c r="I6" s="100"/>
      <c r="J6" s="140"/>
      <c r="K6" s="140"/>
      <c r="L6" s="330"/>
      <c r="M6" s="49"/>
      <c r="N6" s="38">
        <v>2</v>
      </c>
      <c r="O6" s="107" t="s">
        <v>339</v>
      </c>
      <c r="P6" s="164"/>
      <c r="Q6" s="238">
        <v>650</v>
      </c>
      <c r="R6" s="256"/>
      <c r="S6" s="256"/>
      <c r="T6" s="256"/>
      <c r="U6" s="238">
        <f t="shared" si="1"/>
        <v>0</v>
      </c>
      <c r="V6" s="145"/>
      <c r="W6" s="238"/>
      <c r="X6" s="256"/>
      <c r="Y6" s="256"/>
      <c r="Z6" s="238">
        <f>ROUND((((V6*W6)+(((W6/10)*1.5)*X6))+(((W6/10)*2)*Y6)),0)</f>
        <v>0</v>
      </c>
      <c r="AA6" s="295"/>
      <c r="AB6" s="35">
        <v>52</v>
      </c>
      <c r="AC6" s="107" t="s">
        <v>339</v>
      </c>
      <c r="AD6" s="145"/>
      <c r="AE6" s="238">
        <v>1200</v>
      </c>
      <c r="AF6" s="256"/>
      <c r="AG6" s="256"/>
      <c r="AH6" s="256"/>
      <c r="AI6" s="228"/>
      <c r="AJ6" s="238">
        <f>ROUND((((AD6*AE6)+(((AE6/10)*1.5)*AF6))+(((AE6/10)*2)*AG6)),0)</f>
        <v>0</v>
      </c>
      <c r="AK6" s="164"/>
      <c r="AL6" s="58"/>
      <c r="AM6" s="272"/>
      <c r="AN6" s="256"/>
      <c r="AO6" s="256"/>
      <c r="AP6" s="238">
        <f>ROUND((((AK6*AL6)+(((AL6/10)*1.5)*AN6))+(((AL6/10)*2)*AO6)),0)</f>
        <v>0</v>
      </c>
      <c r="AQ6" s="295"/>
      <c r="AR6" s="35">
        <v>103</v>
      </c>
      <c r="AS6" s="126" t="s">
        <v>340</v>
      </c>
      <c r="AT6" s="236">
        <v>4</v>
      </c>
      <c r="AU6" s="254" t="s">
        <v>326</v>
      </c>
      <c r="AV6" s="71"/>
      <c r="AW6" s="224">
        <v>100</v>
      </c>
      <c r="AX6" s="108" t="s">
        <v>327</v>
      </c>
      <c r="AY6" s="145">
        <v>4</v>
      </c>
      <c r="AZ6" s="228"/>
      <c r="BA6" s="353">
        <f>(AY6*AW6)*AT6</f>
        <v>1600</v>
      </c>
      <c r="BB6" s="240"/>
      <c r="BC6" s="295"/>
      <c r="BD6" s="35">
        <v>152</v>
      </c>
      <c r="BE6" s="132" t="s">
        <v>341</v>
      </c>
      <c r="BF6" s="53"/>
      <c r="BG6" s="164"/>
      <c r="BH6" s="238"/>
      <c r="BI6" s="271">
        <f t="shared" si="2"/>
        <v>0</v>
      </c>
      <c r="BJ6" s="240"/>
      <c r="BK6" s="339"/>
      <c r="BL6" s="339"/>
      <c r="BM6" s="353">
        <f t="shared" si="3"/>
        <v>0</v>
      </c>
      <c r="BN6" s="188"/>
      <c r="BO6" s="189"/>
      <c r="BP6" s="73"/>
      <c r="BQ6" s="35">
        <v>195</v>
      </c>
      <c r="BR6" s="122" t="s">
        <v>342</v>
      </c>
      <c r="BS6" s="226"/>
      <c r="BT6" s="345"/>
      <c r="BU6" s="145">
        <v>3</v>
      </c>
      <c r="BV6" s="89">
        <v>500</v>
      </c>
      <c r="BW6" s="228"/>
      <c r="BX6" s="353">
        <f t="shared" si="0"/>
        <v>1500</v>
      </c>
      <c r="BY6" s="271"/>
      <c r="BZ6" s="240"/>
      <c r="CA6" s="295"/>
      <c r="CB6" s="35">
        <v>236</v>
      </c>
      <c r="CC6" s="132" t="s">
        <v>338</v>
      </c>
      <c r="CD6" s="198"/>
      <c r="CE6" s="198"/>
      <c r="CF6" s="198"/>
      <c r="CG6" s="154"/>
      <c r="CH6" s="236"/>
      <c r="CI6" s="236"/>
      <c r="CJ6" s="247"/>
      <c r="CK6" s="256"/>
      <c r="CL6" s="256"/>
      <c r="CM6" s="353"/>
      <c r="CN6" s="51"/>
      <c r="CO6" s="145"/>
      <c r="CP6" s="145"/>
      <c r="CQ6" s="353"/>
      <c r="CR6" s="95"/>
      <c r="CS6" s="115"/>
      <c r="CT6" s="275" t="s">
        <v>343</v>
      </c>
      <c r="CU6" s="344" t="s">
        <v>344</v>
      </c>
      <c r="CV6" s="344" t="s">
        <v>315</v>
      </c>
      <c r="CW6" s="135" t="s">
        <v>317</v>
      </c>
      <c r="CX6" s="192"/>
      <c r="CY6" s="192" t="s">
        <v>306</v>
      </c>
      <c r="CZ6" s="192" t="s">
        <v>307</v>
      </c>
    </row>
    <row r="7" spans="1:104" ht="13">
      <c r="A7" s="151"/>
      <c r="B7" s="191"/>
      <c r="C7" s="191"/>
      <c r="D7" s="140"/>
      <c r="E7" s="90" t="s">
        <v>345</v>
      </c>
      <c r="F7" s="330"/>
      <c r="G7" s="62"/>
      <c r="H7" s="62"/>
      <c r="I7" s="100"/>
      <c r="J7" s="140"/>
      <c r="K7" s="140"/>
      <c r="L7" s="330"/>
      <c r="M7" s="233"/>
      <c r="N7" s="38">
        <v>3</v>
      </c>
      <c r="O7" s="107" t="s">
        <v>346</v>
      </c>
      <c r="P7" s="164">
        <v>2</v>
      </c>
      <c r="Q7" s="238">
        <v>1000</v>
      </c>
      <c r="R7" s="256"/>
      <c r="S7" s="256"/>
      <c r="T7" s="256"/>
      <c r="U7" s="238">
        <f t="shared" si="1"/>
        <v>2000</v>
      </c>
      <c r="V7" s="145"/>
      <c r="W7" s="238"/>
      <c r="X7" s="256"/>
      <c r="Y7" s="256"/>
      <c r="Z7" s="238"/>
      <c r="AA7" s="295"/>
      <c r="AB7" s="35">
        <v>53</v>
      </c>
      <c r="AC7" s="107" t="s">
        <v>346</v>
      </c>
      <c r="AD7" s="145">
        <v>4</v>
      </c>
      <c r="AE7" s="238">
        <v>2000</v>
      </c>
      <c r="AF7" s="256"/>
      <c r="AG7" s="256"/>
      <c r="AH7" s="256"/>
      <c r="AI7" s="228"/>
      <c r="AJ7" s="238">
        <f>AE7*AD7</f>
        <v>8000</v>
      </c>
      <c r="AK7" s="164"/>
      <c r="AL7" s="58"/>
      <c r="AM7" s="272"/>
      <c r="AN7" s="256"/>
      <c r="AO7" s="256"/>
      <c r="AP7" s="238"/>
      <c r="AQ7" s="295"/>
      <c r="AR7" s="35">
        <v>104</v>
      </c>
      <c r="AS7" s="132" t="s">
        <v>347</v>
      </c>
      <c r="AT7" s="198"/>
      <c r="AU7" s="165"/>
      <c r="AV7" s="165"/>
      <c r="AW7" s="30"/>
      <c r="AX7" s="30"/>
      <c r="AY7" s="53"/>
      <c r="AZ7" s="228"/>
      <c r="BA7" s="353"/>
      <c r="BB7" s="240"/>
      <c r="BC7" s="295"/>
      <c r="BD7" s="35">
        <v>153</v>
      </c>
      <c r="BE7" s="132" t="s">
        <v>348</v>
      </c>
      <c r="BF7" s="53"/>
      <c r="BG7" s="164"/>
      <c r="BH7" s="238"/>
      <c r="BI7" s="271">
        <f t="shared" si="2"/>
        <v>0</v>
      </c>
      <c r="BJ7" s="240"/>
      <c r="BK7" s="339"/>
      <c r="BL7" s="339"/>
      <c r="BM7" s="353">
        <f t="shared" si="3"/>
        <v>0</v>
      </c>
      <c r="BN7" s="188"/>
      <c r="BO7" s="189"/>
      <c r="BP7" s="73"/>
      <c r="BQ7" s="35">
        <v>196</v>
      </c>
      <c r="BR7" s="122"/>
      <c r="BS7" s="226"/>
      <c r="BT7" s="345"/>
      <c r="BU7" s="145"/>
      <c r="BV7" s="89"/>
      <c r="BW7" s="228"/>
      <c r="BX7" s="353">
        <f t="shared" si="0"/>
        <v>0</v>
      </c>
      <c r="BY7" s="271"/>
      <c r="BZ7" s="240"/>
      <c r="CA7" s="295"/>
      <c r="CB7" s="35">
        <v>237</v>
      </c>
      <c r="CC7" s="132" t="s">
        <v>338</v>
      </c>
      <c r="CD7" s="198"/>
      <c r="CE7" s="198"/>
      <c r="CF7" s="198"/>
      <c r="CG7" s="154"/>
      <c r="CH7" s="236"/>
      <c r="CI7" s="236"/>
      <c r="CJ7" s="247"/>
      <c r="CK7" s="256"/>
      <c r="CL7" s="256"/>
      <c r="CM7" s="353"/>
      <c r="CN7" s="51"/>
      <c r="CO7" s="145"/>
      <c r="CP7" s="145"/>
      <c r="CQ7" s="353"/>
      <c r="CR7" s="95"/>
      <c r="CS7" s="97"/>
      <c r="CT7" s="356" t="s">
        <v>349</v>
      </c>
      <c r="CU7" s="198"/>
      <c r="CV7" s="198"/>
      <c r="CW7" s="53"/>
      <c r="CX7" s="228"/>
      <c r="CY7" s="298">
        <f>CU8*CW7</f>
        <v>0</v>
      </c>
      <c r="CZ7" s="298"/>
    </row>
    <row r="8" spans="1:104" ht="13">
      <c r="A8" s="151"/>
      <c r="B8" s="191"/>
      <c r="C8" s="140"/>
      <c r="D8" s="191"/>
      <c r="E8" s="252"/>
      <c r="F8" s="330"/>
      <c r="G8" s="94"/>
      <c r="H8" s="94"/>
      <c r="I8" s="100"/>
      <c r="J8" s="140"/>
      <c r="K8" s="140"/>
      <c r="L8" s="330"/>
      <c r="M8" s="347"/>
      <c r="N8" s="38">
        <v>4</v>
      </c>
      <c r="O8" s="107" t="s">
        <v>350</v>
      </c>
      <c r="P8" s="164">
        <v>1</v>
      </c>
      <c r="Q8" s="238">
        <v>650</v>
      </c>
      <c r="R8" s="256"/>
      <c r="S8" s="256"/>
      <c r="T8" s="256"/>
      <c r="U8" s="238">
        <f t="shared" si="1"/>
        <v>650</v>
      </c>
      <c r="V8" s="145"/>
      <c r="W8" s="238"/>
      <c r="X8" s="256"/>
      <c r="Y8" s="256"/>
      <c r="Z8" s="238"/>
      <c r="AA8" s="295"/>
      <c r="AB8" s="35">
        <v>54</v>
      </c>
      <c r="AC8" s="107" t="s">
        <v>351</v>
      </c>
      <c r="AD8" s="145"/>
      <c r="AE8" s="238"/>
      <c r="AF8" s="256"/>
      <c r="AG8" s="256"/>
      <c r="AH8" s="256"/>
      <c r="AI8" s="228"/>
      <c r="AJ8" s="238">
        <f t="shared" ref="AJ8:AJ51" si="4">ROUND((((AD8*AE8)+(((AE8/10)*1.5)*AF8))+(((AE8/10)*2)*AG8)),0)</f>
        <v>0</v>
      </c>
      <c r="AK8" s="164"/>
      <c r="AL8" s="58"/>
      <c r="AM8" s="272"/>
      <c r="AN8" s="256"/>
      <c r="AO8" s="256"/>
      <c r="AP8" s="238"/>
      <c r="AQ8" s="295"/>
      <c r="AR8" s="35">
        <v>105</v>
      </c>
      <c r="AS8" s="132" t="s">
        <v>309</v>
      </c>
      <c r="AT8" s="198"/>
      <c r="AU8" s="193"/>
      <c r="AV8" s="165"/>
      <c r="AW8" s="30"/>
      <c r="AX8" s="30"/>
      <c r="AY8" s="53"/>
      <c r="AZ8" s="228"/>
      <c r="BA8" s="353"/>
      <c r="BB8" s="240"/>
      <c r="BC8" s="295"/>
      <c r="BD8" s="35">
        <v>154</v>
      </c>
      <c r="BE8" s="132" t="s">
        <v>352</v>
      </c>
      <c r="BF8" s="53"/>
      <c r="BG8" s="164"/>
      <c r="BH8" s="238"/>
      <c r="BI8" s="271">
        <f t="shared" si="2"/>
        <v>0</v>
      </c>
      <c r="BJ8" s="240"/>
      <c r="BK8" s="339"/>
      <c r="BL8" s="339"/>
      <c r="BM8" s="353">
        <f t="shared" si="3"/>
        <v>0</v>
      </c>
      <c r="BN8" s="188"/>
      <c r="BO8" s="189"/>
      <c r="BP8" s="73"/>
      <c r="BQ8" s="35">
        <v>197</v>
      </c>
      <c r="BR8" s="122" t="s">
        <v>353</v>
      </c>
      <c r="BS8" s="226"/>
      <c r="BT8" s="345"/>
      <c r="BU8" s="145">
        <v>3</v>
      </c>
      <c r="BV8" s="89">
        <v>450</v>
      </c>
      <c r="BW8" s="228"/>
      <c r="BX8" s="353">
        <f t="shared" si="0"/>
        <v>1350</v>
      </c>
      <c r="BY8" s="271"/>
      <c r="BZ8" s="240"/>
      <c r="CA8" s="295"/>
      <c r="CB8" s="35">
        <v>238</v>
      </c>
      <c r="CC8" s="132" t="s">
        <v>338</v>
      </c>
      <c r="CD8" s="198"/>
      <c r="CE8" s="198"/>
      <c r="CF8" s="198"/>
      <c r="CG8" s="154"/>
      <c r="CH8" s="236"/>
      <c r="CI8" s="236"/>
      <c r="CJ8" s="247"/>
      <c r="CK8" s="256"/>
      <c r="CL8" s="256"/>
      <c r="CM8" s="353">
        <f t="shared" ref="CM8:CM31" si="5">((CH8*CJ8)+(CI8*CJ8))+((CJ8/8)*CK8)</f>
        <v>0</v>
      </c>
      <c r="CN8" s="51"/>
      <c r="CO8" s="145"/>
      <c r="CP8" s="145"/>
      <c r="CQ8" s="353"/>
      <c r="CR8" s="95"/>
      <c r="CS8" s="97">
        <v>278</v>
      </c>
      <c r="CT8" s="334" t="s">
        <v>354</v>
      </c>
      <c r="CU8" s="228"/>
      <c r="CV8" s="37" t="s">
        <v>355</v>
      </c>
      <c r="CW8" s="228"/>
      <c r="CX8" s="228"/>
      <c r="CY8" s="298">
        <f>CU8*CW8</f>
        <v>0</v>
      </c>
      <c r="CZ8" s="298"/>
    </row>
    <row r="9" spans="1:104" ht="13">
      <c r="A9" s="151"/>
      <c r="B9" s="191"/>
      <c r="C9" s="191"/>
      <c r="D9" s="191"/>
      <c r="E9" s="94"/>
      <c r="F9" s="94"/>
      <c r="G9" s="94"/>
      <c r="H9" s="94"/>
      <c r="I9" s="100"/>
      <c r="J9" s="140"/>
      <c r="K9" s="140"/>
      <c r="L9" s="330"/>
      <c r="M9" s="347"/>
      <c r="N9" s="38">
        <v>5</v>
      </c>
      <c r="O9" s="107" t="s">
        <v>356</v>
      </c>
      <c r="P9" s="164"/>
      <c r="Q9" s="238">
        <v>650</v>
      </c>
      <c r="R9" s="256"/>
      <c r="S9" s="256"/>
      <c r="T9" s="256"/>
      <c r="U9" s="238">
        <f t="shared" si="1"/>
        <v>0</v>
      </c>
      <c r="V9" s="145"/>
      <c r="W9" s="238"/>
      <c r="X9" s="256"/>
      <c r="Y9" s="256"/>
      <c r="Z9" s="238"/>
      <c r="AA9" s="295"/>
      <c r="AB9" s="35">
        <v>55</v>
      </c>
      <c r="AC9" s="107" t="s">
        <v>357</v>
      </c>
      <c r="AD9" s="145"/>
      <c r="AE9" s="238">
        <v>650</v>
      </c>
      <c r="AF9" s="256"/>
      <c r="AG9" s="256"/>
      <c r="AH9" s="256"/>
      <c r="AI9" s="228"/>
      <c r="AJ9" s="238">
        <f t="shared" si="4"/>
        <v>0</v>
      </c>
      <c r="AK9" s="164"/>
      <c r="AL9" s="58"/>
      <c r="AM9" s="272"/>
      <c r="AN9" s="256"/>
      <c r="AO9" s="256"/>
      <c r="AP9" s="238"/>
      <c r="AQ9" s="295"/>
      <c r="AR9" s="35">
        <v>106</v>
      </c>
      <c r="AS9" s="132" t="s">
        <v>358</v>
      </c>
      <c r="AT9" s="198"/>
      <c r="AU9" s="165"/>
      <c r="AV9" s="165"/>
      <c r="AW9" s="30"/>
      <c r="AX9" s="30"/>
      <c r="AY9" s="53">
        <v>1000</v>
      </c>
      <c r="AZ9" s="228"/>
      <c r="BA9" s="353">
        <v>1000</v>
      </c>
      <c r="BB9" s="240"/>
      <c r="BC9" s="295"/>
      <c r="BD9" s="35">
        <v>155</v>
      </c>
      <c r="BE9" s="132" t="s">
        <v>359</v>
      </c>
      <c r="BF9" s="53"/>
      <c r="BG9" s="164">
        <v>1</v>
      </c>
      <c r="BH9" s="238">
        <v>500</v>
      </c>
      <c r="BI9" s="271">
        <f t="shared" si="2"/>
        <v>500</v>
      </c>
      <c r="BJ9" s="240"/>
      <c r="BK9" s="339"/>
      <c r="BL9" s="339"/>
      <c r="BM9" s="353">
        <f t="shared" si="3"/>
        <v>0</v>
      </c>
      <c r="BN9" s="188"/>
      <c r="BO9" s="189"/>
      <c r="BP9" s="73"/>
      <c r="BQ9" s="35">
        <v>198</v>
      </c>
      <c r="BR9" s="122" t="s">
        <v>360</v>
      </c>
      <c r="BS9" s="226"/>
      <c r="BT9" s="345"/>
      <c r="BU9" s="145"/>
      <c r="BV9" s="89">
        <v>785</v>
      </c>
      <c r="BW9" s="228"/>
      <c r="BX9" s="353">
        <f t="shared" si="0"/>
        <v>0</v>
      </c>
      <c r="BY9" s="271"/>
      <c r="BZ9" s="240"/>
      <c r="CA9" s="295"/>
      <c r="CB9" s="35">
        <v>239</v>
      </c>
      <c r="CC9" s="132" t="s">
        <v>338</v>
      </c>
      <c r="CD9" s="198"/>
      <c r="CE9" s="198"/>
      <c r="CF9" s="198"/>
      <c r="CG9" s="154"/>
      <c r="CH9" s="236"/>
      <c r="CI9" s="236"/>
      <c r="CJ9" s="247"/>
      <c r="CK9" s="256"/>
      <c r="CL9" s="256"/>
      <c r="CM9" s="353">
        <f t="shared" si="5"/>
        <v>0</v>
      </c>
      <c r="CN9" s="51"/>
      <c r="CO9" s="145"/>
      <c r="CP9" s="145"/>
      <c r="CQ9" s="353"/>
      <c r="CR9" s="95"/>
      <c r="CS9" s="97">
        <v>279</v>
      </c>
      <c r="CT9" s="334" t="s">
        <v>361</v>
      </c>
      <c r="CU9" s="228">
        <v>40</v>
      </c>
      <c r="CV9" s="37" t="s">
        <v>362</v>
      </c>
      <c r="CW9" s="298">
        <v>250</v>
      </c>
      <c r="CX9" s="298"/>
      <c r="CY9" s="298">
        <f>CW9*CU9</f>
        <v>10000</v>
      </c>
      <c r="CZ9" s="298"/>
    </row>
    <row r="10" spans="1:104" ht="13">
      <c r="A10" s="151"/>
      <c r="B10" s="357" t="s">
        <v>309</v>
      </c>
      <c r="C10" s="21"/>
      <c r="D10" s="350"/>
      <c r="E10" s="350"/>
      <c r="F10" s="179"/>
      <c r="G10" s="350"/>
      <c r="H10" s="278"/>
      <c r="I10" s="235"/>
      <c r="J10" s="21"/>
      <c r="K10" s="350" t="s">
        <v>363</v>
      </c>
      <c r="L10" s="268">
        <v>41521</v>
      </c>
      <c r="M10" s="73"/>
      <c r="N10" s="38">
        <v>6</v>
      </c>
      <c r="O10" s="107" t="s">
        <v>364</v>
      </c>
      <c r="P10" s="164"/>
      <c r="Q10" s="238">
        <v>575</v>
      </c>
      <c r="R10" s="256"/>
      <c r="S10" s="256"/>
      <c r="T10" s="256"/>
      <c r="U10" s="238">
        <f t="shared" si="1"/>
        <v>0</v>
      </c>
      <c r="V10" s="145"/>
      <c r="W10" s="238"/>
      <c r="X10" s="256"/>
      <c r="Y10" s="256"/>
      <c r="Z10" s="238"/>
      <c r="AA10" s="295"/>
      <c r="AB10" s="35">
        <v>56</v>
      </c>
      <c r="AC10" s="107" t="s">
        <v>350</v>
      </c>
      <c r="AD10" s="145">
        <v>4</v>
      </c>
      <c r="AE10" s="238">
        <v>650</v>
      </c>
      <c r="AF10" s="256"/>
      <c r="AG10" s="256"/>
      <c r="AH10" s="256"/>
      <c r="AI10" s="228"/>
      <c r="AJ10" s="238">
        <f t="shared" si="4"/>
        <v>2600</v>
      </c>
      <c r="AK10" s="164"/>
      <c r="AL10" s="58"/>
      <c r="AM10" s="272"/>
      <c r="AN10" s="256"/>
      <c r="AO10" s="256"/>
      <c r="AP10" s="238"/>
      <c r="AQ10" s="295"/>
      <c r="AR10" s="35">
        <v>107</v>
      </c>
      <c r="AS10" s="132" t="s">
        <v>365</v>
      </c>
      <c r="AT10" s="198"/>
      <c r="AU10" s="165"/>
      <c r="AV10" s="165"/>
      <c r="AW10" s="30"/>
      <c r="AX10" s="30"/>
      <c r="AY10" s="53"/>
      <c r="AZ10" s="228"/>
      <c r="BA10" s="353"/>
      <c r="BB10" s="240"/>
      <c r="BC10" s="295"/>
      <c r="BD10" s="35">
        <v>156</v>
      </c>
      <c r="BE10" s="132" t="s">
        <v>366</v>
      </c>
      <c r="BF10" s="53"/>
      <c r="BG10" s="164"/>
      <c r="BH10" s="238"/>
      <c r="BI10" s="271">
        <f t="shared" si="2"/>
        <v>0</v>
      </c>
      <c r="BJ10" s="240"/>
      <c r="BK10" s="339"/>
      <c r="BL10" s="339"/>
      <c r="BM10" s="353">
        <f t="shared" si="3"/>
        <v>0</v>
      </c>
      <c r="BN10" s="188"/>
      <c r="BO10" s="189"/>
      <c r="BP10" s="73"/>
      <c r="BQ10" s="35">
        <v>199</v>
      </c>
      <c r="BR10" s="122" t="s">
        <v>367</v>
      </c>
      <c r="BS10" s="226"/>
      <c r="BT10" s="345"/>
      <c r="BU10" s="145">
        <v>1</v>
      </c>
      <c r="BV10" s="89">
        <v>3520</v>
      </c>
      <c r="BW10" s="228"/>
      <c r="BX10" s="353">
        <f t="shared" si="0"/>
        <v>3520</v>
      </c>
      <c r="BY10" s="271"/>
      <c r="BZ10" s="240"/>
      <c r="CA10" s="295"/>
      <c r="CB10" s="35">
        <v>240</v>
      </c>
      <c r="CC10" s="132" t="s">
        <v>338</v>
      </c>
      <c r="CD10" s="198"/>
      <c r="CE10" s="198"/>
      <c r="CF10" s="198"/>
      <c r="CG10" s="154"/>
      <c r="CH10" s="236"/>
      <c r="CI10" s="236"/>
      <c r="CJ10" s="247"/>
      <c r="CK10" s="256"/>
      <c r="CL10" s="256"/>
      <c r="CM10" s="353">
        <f t="shared" si="5"/>
        <v>0</v>
      </c>
      <c r="CN10" s="51"/>
      <c r="CO10" s="145"/>
      <c r="CP10" s="145"/>
      <c r="CQ10" s="353"/>
      <c r="CR10" s="95"/>
      <c r="CS10" s="97">
        <v>280</v>
      </c>
      <c r="CT10" s="126" t="s">
        <v>368</v>
      </c>
      <c r="CU10" s="126"/>
      <c r="CV10" s="126" t="s">
        <v>355</v>
      </c>
      <c r="CW10" s="228"/>
      <c r="CX10" s="228"/>
      <c r="CY10" s="298">
        <f>CU11*CW10</f>
        <v>0</v>
      </c>
      <c r="CZ10" s="298"/>
    </row>
    <row r="11" spans="1:104" ht="13">
      <c r="A11" s="29"/>
      <c r="B11" s="200" t="s">
        <v>369</v>
      </c>
      <c r="C11" s="130" t="s">
        <v>370</v>
      </c>
      <c r="D11" s="307"/>
      <c r="E11" s="199"/>
      <c r="F11" s="172"/>
      <c r="G11" s="143" t="s">
        <v>371</v>
      </c>
      <c r="H11" s="307"/>
      <c r="I11" s="109" t="s">
        <v>372</v>
      </c>
      <c r="J11" s="198"/>
      <c r="K11" s="143"/>
      <c r="L11" s="283"/>
      <c r="M11" s="295"/>
      <c r="N11" s="38">
        <v>7</v>
      </c>
      <c r="O11" s="107" t="s">
        <v>373</v>
      </c>
      <c r="P11" s="164"/>
      <c r="Q11" s="238">
        <v>1500</v>
      </c>
      <c r="R11" s="256"/>
      <c r="S11" s="256"/>
      <c r="T11" s="256"/>
      <c r="U11" s="238">
        <f t="shared" si="1"/>
        <v>0</v>
      </c>
      <c r="V11" s="145"/>
      <c r="W11" s="238"/>
      <c r="X11" s="256"/>
      <c r="Y11" s="256"/>
      <c r="Z11" s="238"/>
      <c r="AA11" s="295"/>
      <c r="AB11" s="35">
        <v>57</v>
      </c>
      <c r="AC11" s="107" t="s">
        <v>364</v>
      </c>
      <c r="AD11" s="145"/>
      <c r="AE11" s="238">
        <v>575</v>
      </c>
      <c r="AF11" s="256"/>
      <c r="AG11" s="256"/>
      <c r="AH11" s="256"/>
      <c r="AI11" s="228"/>
      <c r="AJ11" s="238">
        <f t="shared" si="4"/>
        <v>0</v>
      </c>
      <c r="AK11" s="164"/>
      <c r="AL11" s="58"/>
      <c r="AM11" s="272"/>
      <c r="AN11" s="256"/>
      <c r="AO11" s="256"/>
      <c r="AP11" s="238"/>
      <c r="AQ11" s="295"/>
      <c r="AR11" s="35">
        <v>108</v>
      </c>
      <c r="AS11" s="132" t="s">
        <v>374</v>
      </c>
      <c r="AT11" s="198"/>
      <c r="AU11" s="165"/>
      <c r="AV11" s="165"/>
      <c r="AW11" s="30"/>
      <c r="AX11" s="30"/>
      <c r="AY11" s="53"/>
      <c r="AZ11" s="228"/>
      <c r="BA11" s="353"/>
      <c r="BB11" s="240"/>
      <c r="BC11" s="295"/>
      <c r="BD11" s="35">
        <v>157</v>
      </c>
      <c r="BE11" s="132" t="s">
        <v>375</v>
      </c>
      <c r="BF11" s="53"/>
      <c r="BG11" s="164"/>
      <c r="BH11" s="238"/>
      <c r="BI11" s="271">
        <f t="shared" si="2"/>
        <v>0</v>
      </c>
      <c r="BJ11" s="240"/>
      <c r="BK11" s="339"/>
      <c r="BL11" s="339"/>
      <c r="BM11" s="353">
        <f t="shared" si="3"/>
        <v>0</v>
      </c>
      <c r="BN11" s="188"/>
      <c r="BO11" s="189"/>
      <c r="BP11" s="73"/>
      <c r="BQ11" s="35">
        <v>200</v>
      </c>
      <c r="BR11" s="122" t="s">
        <v>376</v>
      </c>
      <c r="BS11" s="226"/>
      <c r="BT11" s="345"/>
      <c r="BU11" s="145">
        <v>3</v>
      </c>
      <c r="BV11" s="89">
        <v>200</v>
      </c>
      <c r="BW11" s="228"/>
      <c r="BX11" s="353">
        <f t="shared" si="0"/>
        <v>600</v>
      </c>
      <c r="BY11" s="271"/>
      <c r="BZ11" s="240"/>
      <c r="CA11" s="295"/>
      <c r="CB11" s="35">
        <v>241</v>
      </c>
      <c r="CC11" s="132" t="s">
        <v>338</v>
      </c>
      <c r="CD11" s="198"/>
      <c r="CE11" s="198"/>
      <c r="CF11" s="198"/>
      <c r="CG11" s="154"/>
      <c r="CH11" s="236"/>
      <c r="CI11" s="236"/>
      <c r="CJ11" s="247"/>
      <c r="CK11" s="256"/>
      <c r="CL11" s="256"/>
      <c r="CM11" s="353">
        <f t="shared" si="5"/>
        <v>0</v>
      </c>
      <c r="CN11" s="51"/>
      <c r="CO11" s="145"/>
      <c r="CP11" s="145"/>
      <c r="CQ11" s="353"/>
      <c r="CR11" s="95"/>
      <c r="CS11" s="97">
        <v>281</v>
      </c>
      <c r="CT11" s="334" t="s">
        <v>377</v>
      </c>
      <c r="CU11" s="298">
        <v>70</v>
      </c>
      <c r="CV11" s="37" t="s">
        <v>378</v>
      </c>
      <c r="CW11" s="298">
        <v>250</v>
      </c>
      <c r="CX11" s="298"/>
      <c r="CY11" s="298">
        <f>CU11*CW11</f>
        <v>17500</v>
      </c>
      <c r="CZ11" s="298"/>
    </row>
    <row r="12" spans="1:104" ht="13">
      <c r="A12" s="29"/>
      <c r="B12" s="200" t="s">
        <v>379</v>
      </c>
      <c r="C12" s="286" t="s">
        <v>380</v>
      </c>
      <c r="D12" s="307"/>
      <c r="E12" s="199"/>
      <c r="F12" s="172"/>
      <c r="G12" s="143"/>
      <c r="H12" s="307"/>
      <c r="I12" s="198"/>
      <c r="J12" s="198"/>
      <c r="K12" s="143"/>
      <c r="L12" s="283"/>
      <c r="M12" s="295"/>
      <c r="N12" s="38">
        <v>8</v>
      </c>
      <c r="O12" s="107" t="s">
        <v>381</v>
      </c>
      <c r="P12" s="164"/>
      <c r="Q12" s="238">
        <v>650</v>
      </c>
      <c r="R12" s="256"/>
      <c r="S12" s="256"/>
      <c r="T12" s="256"/>
      <c r="U12" s="238">
        <f t="shared" si="1"/>
        <v>0</v>
      </c>
      <c r="V12" s="145"/>
      <c r="W12" s="238"/>
      <c r="X12" s="256"/>
      <c r="Y12" s="256"/>
      <c r="Z12" s="238"/>
      <c r="AA12" s="295"/>
      <c r="AB12" s="35">
        <v>58</v>
      </c>
      <c r="AC12" s="107" t="s">
        <v>382</v>
      </c>
      <c r="AD12" s="145"/>
      <c r="AE12" s="238">
        <v>1500</v>
      </c>
      <c r="AF12" s="256"/>
      <c r="AG12" s="256"/>
      <c r="AH12" s="256"/>
      <c r="AI12" s="228"/>
      <c r="AJ12" s="238">
        <f t="shared" si="4"/>
        <v>0</v>
      </c>
      <c r="AK12" s="164"/>
      <c r="AL12" s="58"/>
      <c r="AM12" s="272"/>
      <c r="AN12" s="256"/>
      <c r="AO12" s="256"/>
      <c r="AP12" s="238"/>
      <c r="AQ12" s="295"/>
      <c r="AR12" s="35">
        <v>109</v>
      </c>
      <c r="AS12" s="132" t="s">
        <v>309</v>
      </c>
      <c r="AT12" s="198"/>
      <c r="AU12" s="165"/>
      <c r="AV12" s="165"/>
      <c r="AW12" s="30"/>
      <c r="AX12" s="30"/>
      <c r="AY12" s="53"/>
      <c r="AZ12" s="228"/>
      <c r="BA12" s="353"/>
      <c r="BB12" s="240"/>
      <c r="BC12" s="295"/>
      <c r="BD12" s="35">
        <v>158</v>
      </c>
      <c r="BE12" s="132" t="s">
        <v>383</v>
      </c>
      <c r="BF12" s="53"/>
      <c r="BG12" s="164"/>
      <c r="BH12" s="238"/>
      <c r="BI12" s="271">
        <f t="shared" si="2"/>
        <v>0</v>
      </c>
      <c r="BJ12" s="240"/>
      <c r="BK12" s="339"/>
      <c r="BL12" s="339"/>
      <c r="BM12" s="353">
        <f t="shared" si="3"/>
        <v>0</v>
      </c>
      <c r="BN12" s="188"/>
      <c r="BO12" s="189"/>
      <c r="BP12" s="73"/>
      <c r="BQ12" s="35">
        <v>201</v>
      </c>
      <c r="BR12" s="122" t="s">
        <v>384</v>
      </c>
      <c r="BS12" s="226"/>
      <c r="BT12" s="345"/>
      <c r="BU12" s="145">
        <v>3</v>
      </c>
      <c r="BV12" s="89">
        <v>250</v>
      </c>
      <c r="BW12" s="228"/>
      <c r="BX12" s="353">
        <f>BV12*BU12</f>
        <v>750</v>
      </c>
      <c r="BY12" s="271"/>
      <c r="BZ12" s="240"/>
      <c r="CA12" s="295"/>
      <c r="CB12" s="35">
        <v>242</v>
      </c>
      <c r="CC12" s="132" t="s">
        <v>338</v>
      </c>
      <c r="CD12" s="198"/>
      <c r="CE12" s="198"/>
      <c r="CF12" s="198"/>
      <c r="CG12" s="154"/>
      <c r="CH12" s="236"/>
      <c r="CI12" s="236"/>
      <c r="CJ12" s="247"/>
      <c r="CK12" s="256"/>
      <c r="CL12" s="256"/>
      <c r="CM12" s="353">
        <f t="shared" si="5"/>
        <v>0</v>
      </c>
      <c r="CN12" s="51"/>
      <c r="CO12" s="145"/>
      <c r="CP12" s="145"/>
      <c r="CQ12" s="353"/>
      <c r="CR12" s="95"/>
      <c r="CS12" s="97">
        <v>282</v>
      </c>
      <c r="CT12" s="334" t="s">
        <v>385</v>
      </c>
      <c r="CU12" s="228"/>
      <c r="CV12" s="37" t="s">
        <v>355</v>
      </c>
      <c r="CW12" s="298"/>
      <c r="CX12" s="298"/>
      <c r="CY12" s="298">
        <f>CW12*CU12</f>
        <v>0</v>
      </c>
      <c r="CZ12" s="298"/>
    </row>
    <row r="13" spans="1:104" ht="13">
      <c r="A13" s="29"/>
      <c r="B13" s="200"/>
      <c r="C13" s="156" t="s">
        <v>386</v>
      </c>
      <c r="D13" s="265"/>
      <c r="E13" s="74"/>
      <c r="F13" s="132"/>
      <c r="G13" s="165" t="s">
        <v>387</v>
      </c>
      <c r="H13" s="60"/>
      <c r="I13" s="50" t="s">
        <v>388</v>
      </c>
      <c r="J13" s="198"/>
      <c r="K13" s="198"/>
      <c r="L13" s="154"/>
      <c r="M13" s="295"/>
      <c r="N13" s="38">
        <v>9</v>
      </c>
      <c r="O13" s="107" t="s">
        <v>389</v>
      </c>
      <c r="P13" s="164">
        <v>2</v>
      </c>
      <c r="Q13" s="238">
        <v>500</v>
      </c>
      <c r="R13" s="256"/>
      <c r="S13" s="256"/>
      <c r="T13" s="256"/>
      <c r="U13" s="238">
        <f t="shared" si="1"/>
        <v>1000</v>
      </c>
      <c r="V13" s="145"/>
      <c r="W13" s="238"/>
      <c r="X13" s="256"/>
      <c r="Y13" s="256"/>
      <c r="Z13" s="238"/>
      <c r="AA13" s="295"/>
      <c r="AB13" s="35">
        <v>59</v>
      </c>
      <c r="AC13" s="107" t="s">
        <v>390</v>
      </c>
      <c r="AD13" s="145"/>
      <c r="AE13" s="238">
        <v>800</v>
      </c>
      <c r="AF13" s="256"/>
      <c r="AG13" s="256"/>
      <c r="AH13" s="256"/>
      <c r="AI13" s="228"/>
      <c r="AJ13" s="238">
        <f t="shared" si="4"/>
        <v>0</v>
      </c>
      <c r="AK13" s="164"/>
      <c r="AL13" s="58"/>
      <c r="AM13" s="272"/>
      <c r="AN13" s="256"/>
      <c r="AO13" s="256"/>
      <c r="AP13" s="238"/>
      <c r="AQ13" s="295"/>
      <c r="AR13" s="35">
        <v>110</v>
      </c>
      <c r="AS13" s="126" t="s">
        <v>391</v>
      </c>
      <c r="AT13" s="236"/>
      <c r="AU13" s="236" t="s">
        <v>392</v>
      </c>
      <c r="AV13" s="236">
        <v>1</v>
      </c>
      <c r="AW13" s="236" t="s">
        <v>198</v>
      </c>
      <c r="AX13" s="59"/>
      <c r="AY13" s="145"/>
      <c r="AZ13" s="228"/>
      <c r="BA13" s="353"/>
      <c r="BB13" s="240"/>
      <c r="BC13" s="295"/>
      <c r="BD13" s="35">
        <v>159</v>
      </c>
      <c r="BE13" s="132" t="s">
        <v>199</v>
      </c>
      <c r="BF13" s="53"/>
      <c r="BG13" s="164"/>
      <c r="BH13" s="238"/>
      <c r="BI13" s="271">
        <f t="shared" si="2"/>
        <v>0</v>
      </c>
      <c r="BJ13" s="240"/>
      <c r="BK13" s="339"/>
      <c r="BL13" s="339"/>
      <c r="BM13" s="353">
        <f t="shared" si="3"/>
        <v>0</v>
      </c>
      <c r="BN13" s="188"/>
      <c r="BO13" s="189"/>
      <c r="BP13" s="73"/>
      <c r="BQ13" s="35">
        <v>202</v>
      </c>
      <c r="BR13" s="122" t="s">
        <v>200</v>
      </c>
      <c r="BS13" s="226"/>
      <c r="BT13" s="345"/>
      <c r="BU13" s="145">
        <v>3</v>
      </c>
      <c r="BV13" s="89">
        <v>600</v>
      </c>
      <c r="BW13" s="228"/>
      <c r="BX13" s="353">
        <f>BU13*BV13</f>
        <v>1800</v>
      </c>
      <c r="BY13" s="271"/>
      <c r="BZ13" s="240"/>
      <c r="CA13" s="295"/>
      <c r="CB13" s="35">
        <v>243</v>
      </c>
      <c r="CC13" s="132" t="s">
        <v>338</v>
      </c>
      <c r="CD13" s="198"/>
      <c r="CE13" s="198"/>
      <c r="CF13" s="198"/>
      <c r="CG13" s="154"/>
      <c r="CH13" s="236"/>
      <c r="CI13" s="236"/>
      <c r="CJ13" s="247"/>
      <c r="CK13" s="256"/>
      <c r="CL13" s="256"/>
      <c r="CM13" s="353">
        <f t="shared" si="5"/>
        <v>0</v>
      </c>
      <c r="CN13" s="51"/>
      <c r="CO13" s="145"/>
      <c r="CP13" s="145"/>
      <c r="CQ13" s="353"/>
      <c r="CR13" s="95"/>
      <c r="CS13" s="97">
        <v>283</v>
      </c>
      <c r="CT13" s="334" t="s">
        <v>201</v>
      </c>
      <c r="CU13" s="298"/>
      <c r="CV13" s="37" t="s">
        <v>315</v>
      </c>
      <c r="CW13" s="298"/>
      <c r="CX13" s="298"/>
      <c r="CY13" s="298">
        <f>CU13*CW13</f>
        <v>0</v>
      </c>
      <c r="CZ13" s="298"/>
    </row>
    <row r="14" spans="1:104" ht="13">
      <c r="A14" s="29"/>
      <c r="B14" s="200" t="s">
        <v>202</v>
      </c>
      <c r="C14" s="156" t="s">
        <v>203</v>
      </c>
      <c r="D14" s="265"/>
      <c r="E14" s="104"/>
      <c r="F14" s="200"/>
      <c r="G14" s="165"/>
      <c r="H14" s="60"/>
      <c r="I14" s="198" t="s">
        <v>204</v>
      </c>
      <c r="J14" s="198"/>
      <c r="K14" s="165"/>
      <c r="L14" s="154"/>
      <c r="M14" s="295"/>
      <c r="N14" s="38">
        <v>10</v>
      </c>
      <c r="O14" s="107" t="s">
        <v>389</v>
      </c>
      <c r="P14" s="164"/>
      <c r="Q14" s="238">
        <v>500</v>
      </c>
      <c r="R14" s="256"/>
      <c r="S14" s="256"/>
      <c r="T14" s="256"/>
      <c r="U14" s="238">
        <f t="shared" si="1"/>
        <v>0</v>
      </c>
      <c r="V14" s="145"/>
      <c r="W14" s="238"/>
      <c r="X14" s="256"/>
      <c r="Y14" s="256"/>
      <c r="Z14" s="238"/>
      <c r="AA14" s="295"/>
      <c r="AB14" s="35">
        <v>60</v>
      </c>
      <c r="AC14" s="107" t="s">
        <v>205</v>
      </c>
      <c r="AD14" s="145"/>
      <c r="AE14" s="238">
        <v>575</v>
      </c>
      <c r="AF14" s="256"/>
      <c r="AG14" s="256"/>
      <c r="AH14" s="256"/>
      <c r="AI14" s="228"/>
      <c r="AJ14" s="238">
        <f t="shared" si="4"/>
        <v>0</v>
      </c>
      <c r="AK14" s="164"/>
      <c r="AL14" s="58"/>
      <c r="AM14" s="272"/>
      <c r="AN14" s="256"/>
      <c r="AO14" s="256"/>
      <c r="AP14" s="238"/>
      <c r="AQ14" s="295"/>
      <c r="AR14" s="35">
        <v>111</v>
      </c>
      <c r="AS14" s="126" t="s">
        <v>206</v>
      </c>
      <c r="AT14" s="236"/>
      <c r="AU14" s="236" t="s">
        <v>392</v>
      </c>
      <c r="AV14" s="236">
        <v>1</v>
      </c>
      <c r="AW14" s="236" t="s">
        <v>198</v>
      </c>
      <c r="AX14" s="59"/>
      <c r="AY14" s="145"/>
      <c r="AZ14" s="228"/>
      <c r="BA14" s="353"/>
      <c r="BB14" s="240"/>
      <c r="BC14" s="295"/>
      <c r="BD14" s="35">
        <v>160</v>
      </c>
      <c r="BE14" s="132" t="s">
        <v>207</v>
      </c>
      <c r="BF14" s="53"/>
      <c r="BG14" s="164"/>
      <c r="BH14" s="238"/>
      <c r="BI14" s="271">
        <f t="shared" si="2"/>
        <v>0</v>
      </c>
      <c r="BJ14" s="240"/>
      <c r="BK14" s="339"/>
      <c r="BL14" s="339"/>
      <c r="BM14" s="353">
        <f t="shared" si="3"/>
        <v>0</v>
      </c>
      <c r="BN14" s="188"/>
      <c r="BO14" s="189"/>
      <c r="BP14" s="73"/>
      <c r="BQ14" s="35">
        <v>203</v>
      </c>
      <c r="BR14" s="122" t="s">
        <v>208</v>
      </c>
      <c r="BS14" s="226"/>
      <c r="BT14" s="345"/>
      <c r="BU14" s="145"/>
      <c r="BV14" s="89">
        <v>5000</v>
      </c>
      <c r="BW14" s="228"/>
      <c r="BX14" s="353">
        <f>BU14*BV14</f>
        <v>0</v>
      </c>
      <c r="BY14" s="271"/>
      <c r="BZ14" s="240"/>
      <c r="CA14" s="295"/>
      <c r="CB14" s="35">
        <v>244</v>
      </c>
      <c r="CC14" s="132"/>
      <c r="CD14" s="198"/>
      <c r="CE14" s="198"/>
      <c r="CF14" s="198"/>
      <c r="CG14" s="154"/>
      <c r="CH14" s="236"/>
      <c r="CI14" s="236"/>
      <c r="CJ14" s="247"/>
      <c r="CK14" s="256"/>
      <c r="CL14" s="256"/>
      <c r="CM14" s="353">
        <f t="shared" si="5"/>
        <v>0</v>
      </c>
      <c r="CN14" s="51"/>
      <c r="CO14" s="145"/>
      <c r="CP14" s="145"/>
      <c r="CQ14" s="353"/>
      <c r="CR14" s="95"/>
      <c r="CS14" s="97">
        <v>284</v>
      </c>
      <c r="CT14" s="334" t="s">
        <v>209</v>
      </c>
      <c r="CU14" s="298"/>
      <c r="CV14" s="37" t="s">
        <v>315</v>
      </c>
      <c r="CW14" s="298"/>
      <c r="CX14" s="298"/>
      <c r="CY14" s="298">
        <f>CU15*CW14</f>
        <v>0</v>
      </c>
      <c r="CZ14" s="298" t="s">
        <v>309</v>
      </c>
    </row>
    <row r="15" spans="1:104" ht="13">
      <c r="A15" s="29"/>
      <c r="B15" s="200" t="s">
        <v>210</v>
      </c>
      <c r="C15" s="130" t="s">
        <v>211</v>
      </c>
      <c r="D15" s="287"/>
      <c r="E15" s="104"/>
      <c r="F15" s="200"/>
      <c r="G15" s="198"/>
      <c r="H15" s="60"/>
      <c r="I15" s="50"/>
      <c r="J15" s="198"/>
      <c r="K15" s="165"/>
      <c r="L15" s="154"/>
      <c r="M15" s="295"/>
      <c r="N15" s="38">
        <v>11</v>
      </c>
      <c r="O15" s="107" t="s">
        <v>212</v>
      </c>
      <c r="P15" s="164"/>
      <c r="Q15" s="238">
        <v>325</v>
      </c>
      <c r="R15" s="256"/>
      <c r="S15" s="256"/>
      <c r="T15" s="256"/>
      <c r="U15" s="238">
        <f t="shared" si="1"/>
        <v>0</v>
      </c>
      <c r="V15" s="145"/>
      <c r="W15" s="238"/>
      <c r="X15" s="256"/>
      <c r="Y15" s="256"/>
      <c r="Z15" s="238"/>
      <c r="AA15" s="295"/>
      <c r="AB15" s="35">
        <v>61</v>
      </c>
      <c r="AC15" s="107" t="s">
        <v>213</v>
      </c>
      <c r="AD15" s="145">
        <v>4</v>
      </c>
      <c r="AE15" s="238">
        <v>650</v>
      </c>
      <c r="AF15" s="256"/>
      <c r="AG15" s="256"/>
      <c r="AH15" s="256"/>
      <c r="AI15" s="228"/>
      <c r="AJ15" s="238">
        <f t="shared" si="4"/>
        <v>2600</v>
      </c>
      <c r="AK15" s="164"/>
      <c r="AL15" s="58"/>
      <c r="AM15" s="272"/>
      <c r="AN15" s="256"/>
      <c r="AO15" s="256"/>
      <c r="AP15" s="238"/>
      <c r="AQ15" s="295"/>
      <c r="AR15" s="35">
        <v>112</v>
      </c>
      <c r="AS15" s="132" t="s">
        <v>214</v>
      </c>
      <c r="AT15" s="198"/>
      <c r="AU15" s="165"/>
      <c r="AV15" s="165"/>
      <c r="AW15" s="30"/>
      <c r="AX15" s="30"/>
      <c r="AY15" s="53"/>
      <c r="AZ15" s="228"/>
      <c r="BA15" s="353"/>
      <c r="BB15" s="240"/>
      <c r="BC15" s="295"/>
      <c r="BD15" s="35">
        <v>161</v>
      </c>
      <c r="BE15" s="132" t="s">
        <v>215</v>
      </c>
      <c r="BF15" s="53"/>
      <c r="BG15" s="164"/>
      <c r="BH15" s="238"/>
      <c r="BI15" s="271">
        <f t="shared" si="2"/>
        <v>0</v>
      </c>
      <c r="BJ15" s="240"/>
      <c r="BK15" s="339"/>
      <c r="BL15" s="339"/>
      <c r="BM15" s="353">
        <f t="shared" si="3"/>
        <v>0</v>
      </c>
      <c r="BN15" s="188"/>
      <c r="BO15" s="189"/>
      <c r="BP15" s="73"/>
      <c r="BQ15" s="35">
        <v>204</v>
      </c>
      <c r="BR15" s="122" t="s">
        <v>216</v>
      </c>
      <c r="BS15" s="226"/>
      <c r="BT15" s="345"/>
      <c r="BU15" s="145"/>
      <c r="BV15" s="89">
        <v>300</v>
      </c>
      <c r="BW15" s="228"/>
      <c r="BX15" s="353">
        <f>BU15*BV15</f>
        <v>0</v>
      </c>
      <c r="BY15" s="271"/>
      <c r="BZ15" s="240"/>
      <c r="CA15" s="295"/>
      <c r="CB15" s="35">
        <v>245</v>
      </c>
      <c r="CC15" s="132" t="s">
        <v>217</v>
      </c>
      <c r="CD15" s="198"/>
      <c r="CE15" s="198"/>
      <c r="CF15" s="198"/>
      <c r="CG15" s="154"/>
      <c r="CH15" s="236">
        <v>3</v>
      </c>
      <c r="CI15" s="236"/>
      <c r="CJ15" s="247">
        <v>1200</v>
      </c>
      <c r="CK15" s="256"/>
      <c r="CL15" s="256"/>
      <c r="CM15" s="353">
        <f t="shared" si="5"/>
        <v>3600</v>
      </c>
      <c r="CN15" s="51"/>
      <c r="CO15" s="145"/>
      <c r="CP15" s="145"/>
      <c r="CQ15" s="353"/>
      <c r="CR15" s="95"/>
      <c r="CS15" s="97">
        <v>285</v>
      </c>
      <c r="CT15" s="334" t="s">
        <v>218</v>
      </c>
      <c r="CU15" s="298"/>
      <c r="CV15" s="37" t="s">
        <v>315</v>
      </c>
      <c r="CW15" s="298"/>
      <c r="CX15" s="298"/>
      <c r="CY15" s="298">
        <f>CU16*CW15</f>
        <v>0</v>
      </c>
      <c r="CZ15" s="298"/>
    </row>
    <row r="16" spans="1:104" ht="13">
      <c r="A16" s="29"/>
      <c r="B16" s="200" t="s">
        <v>219</v>
      </c>
      <c r="C16" s="130" t="s">
        <v>220</v>
      </c>
      <c r="D16" s="287"/>
      <c r="E16" s="104"/>
      <c r="F16" s="200"/>
      <c r="G16" s="198"/>
      <c r="H16" s="60"/>
      <c r="I16" s="198"/>
      <c r="J16" s="198"/>
      <c r="K16" s="165"/>
      <c r="L16" s="154"/>
      <c r="M16" s="295"/>
      <c r="N16" s="38">
        <v>12</v>
      </c>
      <c r="O16" s="107" t="s">
        <v>221</v>
      </c>
      <c r="P16" s="164"/>
      <c r="Q16" s="238">
        <v>325</v>
      </c>
      <c r="R16" s="256"/>
      <c r="S16" s="256"/>
      <c r="T16" s="256"/>
      <c r="U16" s="238">
        <f t="shared" si="1"/>
        <v>0</v>
      </c>
      <c r="V16" s="145"/>
      <c r="W16" s="238"/>
      <c r="X16" s="256"/>
      <c r="Y16" s="256"/>
      <c r="Z16" s="238"/>
      <c r="AA16" s="295"/>
      <c r="AB16" s="35">
        <v>62</v>
      </c>
      <c r="AC16" s="107" t="s">
        <v>222</v>
      </c>
      <c r="AD16" s="145">
        <v>4</v>
      </c>
      <c r="AE16" s="238">
        <v>550</v>
      </c>
      <c r="AF16" s="256"/>
      <c r="AG16" s="256"/>
      <c r="AH16" s="256"/>
      <c r="AI16" s="228"/>
      <c r="AJ16" s="238">
        <f t="shared" si="4"/>
        <v>2200</v>
      </c>
      <c r="AK16" s="164"/>
      <c r="AL16" s="58"/>
      <c r="AM16" s="272"/>
      <c r="AN16" s="256"/>
      <c r="AO16" s="256"/>
      <c r="AP16" s="238"/>
      <c r="AQ16" s="295"/>
      <c r="AR16" s="35">
        <v>113</v>
      </c>
      <c r="AS16" s="325"/>
      <c r="AT16" s="226"/>
      <c r="AU16" s="72"/>
      <c r="AV16" s="72"/>
      <c r="AW16" s="75"/>
      <c r="AX16" s="75"/>
      <c r="AY16" s="53"/>
      <c r="AZ16" s="228"/>
      <c r="BA16" s="353"/>
      <c r="BB16" s="240"/>
      <c r="BC16" s="295"/>
      <c r="BD16" s="35">
        <v>162</v>
      </c>
      <c r="BE16" s="132" t="s">
        <v>223</v>
      </c>
      <c r="BF16" s="53"/>
      <c r="BG16" s="164"/>
      <c r="BH16" s="238"/>
      <c r="BI16" s="271">
        <f t="shared" si="2"/>
        <v>0</v>
      </c>
      <c r="BJ16" s="240"/>
      <c r="BK16" s="339"/>
      <c r="BL16" s="339"/>
      <c r="BM16" s="353">
        <f t="shared" si="3"/>
        <v>0</v>
      </c>
      <c r="BN16" s="188"/>
      <c r="BO16" s="189"/>
      <c r="BP16" s="73"/>
      <c r="BQ16" s="35">
        <v>205</v>
      </c>
      <c r="BR16" s="122" t="s">
        <v>224</v>
      </c>
      <c r="BS16" s="226"/>
      <c r="BT16" s="345"/>
      <c r="BU16" s="145"/>
      <c r="BV16" s="89">
        <v>225</v>
      </c>
      <c r="BW16" s="228"/>
      <c r="BX16" s="353"/>
      <c r="BY16" s="271"/>
      <c r="BZ16" s="240"/>
      <c r="CA16" s="295"/>
      <c r="CB16" s="35">
        <v>246</v>
      </c>
      <c r="CC16" s="132" t="s">
        <v>225</v>
      </c>
      <c r="CD16" s="198"/>
      <c r="CE16" s="198"/>
      <c r="CF16" s="198"/>
      <c r="CG16" s="154"/>
      <c r="CH16" s="236">
        <v>3</v>
      </c>
      <c r="CI16" s="236"/>
      <c r="CJ16" s="247">
        <v>350</v>
      </c>
      <c r="CK16" s="256"/>
      <c r="CL16" s="256"/>
      <c r="CM16" s="353">
        <f t="shared" si="5"/>
        <v>1050</v>
      </c>
      <c r="CN16" s="51"/>
      <c r="CO16" s="145"/>
      <c r="CP16" s="145"/>
      <c r="CQ16" s="353"/>
      <c r="CR16" s="95"/>
      <c r="CS16" s="97">
        <v>286</v>
      </c>
      <c r="CT16" s="334" t="s">
        <v>226</v>
      </c>
      <c r="CU16" s="298"/>
      <c r="CV16" s="37" t="s">
        <v>227</v>
      </c>
      <c r="CW16" s="298"/>
      <c r="CX16" s="298"/>
      <c r="CY16" s="298">
        <f>CU17*CW16</f>
        <v>0</v>
      </c>
      <c r="CZ16" s="298"/>
    </row>
    <row r="17" spans="1:104" ht="13">
      <c r="A17" s="29"/>
      <c r="B17" s="200" t="s">
        <v>346</v>
      </c>
      <c r="C17" s="130" t="s">
        <v>228</v>
      </c>
      <c r="D17" s="287"/>
      <c r="E17" s="335"/>
      <c r="F17" s="200"/>
      <c r="G17" s="138" t="s">
        <v>229</v>
      </c>
      <c r="H17" s="18"/>
      <c r="I17" s="198" t="s">
        <v>230</v>
      </c>
      <c r="J17" s="198"/>
      <c r="K17" s="165"/>
      <c r="L17" s="154"/>
      <c r="M17" s="295"/>
      <c r="N17" s="38">
        <v>13</v>
      </c>
      <c r="O17" s="107" t="s">
        <v>231</v>
      </c>
      <c r="P17" s="164"/>
      <c r="Q17" s="238">
        <v>650</v>
      </c>
      <c r="R17" s="256"/>
      <c r="S17" s="256"/>
      <c r="T17" s="256"/>
      <c r="U17" s="238">
        <f t="shared" si="1"/>
        <v>0</v>
      </c>
      <c r="V17" s="145"/>
      <c r="W17" s="238"/>
      <c r="X17" s="256"/>
      <c r="Y17" s="256"/>
      <c r="Z17" s="238"/>
      <c r="AA17" s="295"/>
      <c r="AB17" s="35">
        <v>63</v>
      </c>
      <c r="AC17" s="107" t="s">
        <v>232</v>
      </c>
      <c r="AD17" s="145"/>
      <c r="AE17" s="238">
        <v>450</v>
      </c>
      <c r="AF17" s="256"/>
      <c r="AG17" s="256"/>
      <c r="AH17" s="256"/>
      <c r="AI17" s="228"/>
      <c r="AJ17" s="238">
        <f t="shared" si="4"/>
        <v>0</v>
      </c>
      <c r="AK17" s="164"/>
      <c r="AL17" s="58"/>
      <c r="AM17" s="272"/>
      <c r="AN17" s="256"/>
      <c r="AO17" s="256"/>
      <c r="AP17" s="238"/>
      <c r="AQ17" s="251"/>
      <c r="AR17" s="217"/>
      <c r="AS17" s="226"/>
      <c r="AT17" s="226"/>
      <c r="AU17" s="226"/>
      <c r="AV17" s="24"/>
      <c r="AW17" s="121"/>
      <c r="AX17" s="237" t="s">
        <v>233</v>
      </c>
      <c r="AY17" s="352"/>
      <c r="AZ17" s="352"/>
      <c r="BA17" s="353">
        <f>SUM(BA4:BA16)</f>
        <v>3100</v>
      </c>
      <c r="BB17" s="240">
        <f>SUM(BB4:BB16)</f>
        <v>0</v>
      </c>
      <c r="BC17" s="295"/>
      <c r="BD17" s="35">
        <v>163</v>
      </c>
      <c r="BE17" s="132" t="s">
        <v>234</v>
      </c>
      <c r="BF17" s="53"/>
      <c r="BG17" s="164"/>
      <c r="BH17" s="238"/>
      <c r="BI17" s="271">
        <f t="shared" si="2"/>
        <v>0</v>
      </c>
      <c r="BJ17" s="240"/>
      <c r="BK17" s="339"/>
      <c r="BL17" s="339"/>
      <c r="BM17" s="353">
        <f t="shared" si="3"/>
        <v>0</v>
      </c>
      <c r="BN17" s="188"/>
      <c r="BO17" s="189"/>
      <c r="BP17" s="73"/>
      <c r="BQ17" s="35">
        <v>206</v>
      </c>
      <c r="BR17" s="122" t="s">
        <v>235</v>
      </c>
      <c r="BS17" s="226"/>
      <c r="BT17" s="345"/>
      <c r="BU17" s="145">
        <v>3</v>
      </c>
      <c r="BV17" s="89">
        <v>600</v>
      </c>
      <c r="BW17" s="228"/>
      <c r="BX17" s="353">
        <f>BU17*BV17</f>
        <v>1800</v>
      </c>
      <c r="BY17" s="271"/>
      <c r="BZ17" s="240"/>
      <c r="CA17" s="295"/>
      <c r="CB17" s="35">
        <v>247</v>
      </c>
      <c r="CC17" s="132"/>
      <c r="CD17" s="198"/>
      <c r="CE17" s="198"/>
      <c r="CF17" s="198"/>
      <c r="CG17" s="154"/>
      <c r="CH17" s="236"/>
      <c r="CI17" s="236"/>
      <c r="CJ17" s="247"/>
      <c r="CK17" s="256"/>
      <c r="CL17" s="256"/>
      <c r="CM17" s="353">
        <f t="shared" si="5"/>
        <v>0</v>
      </c>
      <c r="CN17" s="51"/>
      <c r="CO17" s="145"/>
      <c r="CP17" s="145"/>
      <c r="CQ17" s="353"/>
      <c r="CR17" s="95"/>
      <c r="CS17" s="97">
        <v>287</v>
      </c>
      <c r="CT17" s="334" t="s">
        <v>236</v>
      </c>
      <c r="CU17" s="298"/>
      <c r="CV17" s="37" t="s">
        <v>227</v>
      </c>
      <c r="CW17" s="298"/>
      <c r="CX17" s="298"/>
      <c r="CY17" s="298">
        <f>CU18*CW17</f>
        <v>0</v>
      </c>
      <c r="CZ17" s="298"/>
    </row>
    <row r="18" spans="1:104" ht="13">
      <c r="A18" s="29"/>
      <c r="B18" s="200" t="s">
        <v>237</v>
      </c>
      <c r="C18" s="130" t="s">
        <v>238</v>
      </c>
      <c r="D18" s="287"/>
      <c r="E18" s="335"/>
      <c r="F18" s="254"/>
      <c r="G18" s="198"/>
      <c r="H18" s="18"/>
      <c r="I18" s="56"/>
      <c r="J18" s="43"/>
      <c r="K18" s="43"/>
      <c r="L18" s="154" t="s">
        <v>239</v>
      </c>
      <c r="M18" s="295"/>
      <c r="N18" s="38">
        <v>14</v>
      </c>
      <c r="O18" s="107" t="s">
        <v>316</v>
      </c>
      <c r="P18" s="164"/>
      <c r="Q18" s="238">
        <v>500</v>
      </c>
      <c r="R18" s="256"/>
      <c r="S18" s="256"/>
      <c r="T18" s="256"/>
      <c r="U18" s="238">
        <f t="shared" si="1"/>
        <v>0</v>
      </c>
      <c r="V18" s="145"/>
      <c r="W18" s="238"/>
      <c r="X18" s="256"/>
      <c r="Y18" s="256"/>
      <c r="Z18" s="238"/>
      <c r="AA18" s="295"/>
      <c r="AB18" s="35">
        <v>64</v>
      </c>
      <c r="AC18" s="107" t="s">
        <v>240</v>
      </c>
      <c r="AD18" s="145"/>
      <c r="AE18" s="238">
        <v>500</v>
      </c>
      <c r="AF18" s="256"/>
      <c r="AG18" s="256"/>
      <c r="AH18" s="256"/>
      <c r="AI18" s="228"/>
      <c r="AJ18" s="238">
        <f t="shared" si="4"/>
        <v>0</v>
      </c>
      <c r="AK18" s="164"/>
      <c r="AL18" s="58"/>
      <c r="AM18" s="272"/>
      <c r="AN18" s="256"/>
      <c r="AO18" s="256"/>
      <c r="AP18" s="238"/>
      <c r="AQ18" s="295"/>
      <c r="AR18" s="47"/>
      <c r="AS18" s="197" t="s">
        <v>241</v>
      </c>
      <c r="AT18" s="226"/>
      <c r="AU18" s="72"/>
      <c r="AV18" s="72"/>
      <c r="AW18" s="75"/>
      <c r="AX18" s="75"/>
      <c r="AY18" s="53"/>
      <c r="AZ18" s="228"/>
      <c r="BA18" s="206" t="s">
        <v>306</v>
      </c>
      <c r="BB18" s="148" t="s">
        <v>307</v>
      </c>
      <c r="BC18" s="295"/>
      <c r="BD18" s="35">
        <v>164</v>
      </c>
      <c r="BE18" s="132" t="s">
        <v>242</v>
      </c>
      <c r="BF18" s="53"/>
      <c r="BG18" s="164"/>
      <c r="BH18" s="238"/>
      <c r="BI18" s="271">
        <f t="shared" si="2"/>
        <v>0</v>
      </c>
      <c r="BJ18" s="240"/>
      <c r="BK18" s="339"/>
      <c r="BL18" s="339"/>
      <c r="BM18" s="353">
        <f t="shared" si="3"/>
        <v>0</v>
      </c>
      <c r="BN18" s="188"/>
      <c r="BO18" s="189"/>
      <c r="BP18" s="73"/>
      <c r="BQ18" s="35">
        <v>207</v>
      </c>
      <c r="BR18" s="132"/>
      <c r="BS18" s="226"/>
      <c r="BT18" s="345"/>
      <c r="BU18" s="145"/>
      <c r="BV18" s="89">
        <v>2500</v>
      </c>
      <c r="BW18" s="228"/>
      <c r="BX18" s="353">
        <f>BU18*BV18</f>
        <v>0</v>
      </c>
      <c r="BY18" s="271"/>
      <c r="BZ18" s="240"/>
      <c r="CA18" s="295"/>
      <c r="CB18" s="35">
        <v>248</v>
      </c>
      <c r="CC18" s="132"/>
      <c r="CD18" s="198"/>
      <c r="CE18" s="198"/>
      <c r="CF18" s="198"/>
      <c r="CG18" s="154"/>
      <c r="CH18" s="236"/>
      <c r="CI18" s="195"/>
      <c r="CJ18" s="247"/>
      <c r="CK18" s="256"/>
      <c r="CL18" s="256"/>
      <c r="CM18" s="353">
        <f t="shared" si="5"/>
        <v>0</v>
      </c>
      <c r="CN18" s="51"/>
      <c r="CO18" s="145"/>
      <c r="CP18" s="145"/>
      <c r="CQ18" s="353"/>
      <c r="CR18" s="95"/>
      <c r="CS18" s="97">
        <v>288</v>
      </c>
      <c r="CT18" s="334" t="s">
        <v>243</v>
      </c>
      <c r="CU18" s="298"/>
      <c r="CV18" s="37" t="s">
        <v>355</v>
      </c>
      <c r="CW18" s="298"/>
      <c r="CX18" s="298"/>
      <c r="CY18" s="298">
        <f>CU19*CW18</f>
        <v>0</v>
      </c>
      <c r="CZ18" s="298"/>
    </row>
    <row r="19" spans="1:104" ht="13">
      <c r="A19" s="29"/>
      <c r="B19" s="200" t="s">
        <v>244</v>
      </c>
      <c r="C19" s="130" t="s">
        <v>220</v>
      </c>
      <c r="D19" s="287"/>
      <c r="E19" s="335"/>
      <c r="F19" s="186"/>
      <c r="G19" s="65"/>
      <c r="H19" s="287"/>
      <c r="I19" s="165" t="s">
        <v>245</v>
      </c>
      <c r="J19" s="138"/>
      <c r="K19" s="154"/>
      <c r="L19" s="273" t="s">
        <v>246</v>
      </c>
      <c r="M19" s="295"/>
      <c r="N19" s="38">
        <v>15</v>
      </c>
      <c r="O19" s="107" t="s">
        <v>316</v>
      </c>
      <c r="P19" s="164"/>
      <c r="Q19" s="238">
        <v>500</v>
      </c>
      <c r="R19" s="256"/>
      <c r="S19" s="256"/>
      <c r="T19" s="256"/>
      <c r="U19" s="238">
        <f t="shared" si="1"/>
        <v>0</v>
      </c>
      <c r="V19" s="145"/>
      <c r="W19" s="238"/>
      <c r="X19" s="256"/>
      <c r="Y19" s="256"/>
      <c r="Z19" s="238"/>
      <c r="AA19" s="295"/>
      <c r="AB19" s="35">
        <v>65</v>
      </c>
      <c r="AC19" s="107"/>
      <c r="AD19" s="145"/>
      <c r="AE19" s="238"/>
      <c r="AF19" s="256"/>
      <c r="AG19" s="256"/>
      <c r="AH19" s="256"/>
      <c r="AI19" s="228"/>
      <c r="AJ19" s="238">
        <f t="shared" si="4"/>
        <v>0</v>
      </c>
      <c r="AK19" s="164"/>
      <c r="AL19" s="58"/>
      <c r="AM19" s="272"/>
      <c r="AN19" s="256"/>
      <c r="AO19" s="256"/>
      <c r="AP19" s="238"/>
      <c r="AQ19" s="295"/>
      <c r="AR19" s="35">
        <v>114</v>
      </c>
      <c r="AS19" s="343" t="s">
        <v>247</v>
      </c>
      <c r="AT19" s="226"/>
      <c r="AU19" s="72"/>
      <c r="AV19" s="72"/>
      <c r="AW19" s="75"/>
      <c r="AX19" s="75"/>
      <c r="AY19" s="53"/>
      <c r="AZ19" s="228"/>
      <c r="BA19" s="353">
        <v>2000</v>
      </c>
      <c r="BB19" s="271"/>
      <c r="BC19" s="295"/>
      <c r="BD19" s="35">
        <v>165</v>
      </c>
      <c r="BE19" s="132" t="s">
        <v>358</v>
      </c>
      <c r="BF19" s="53"/>
      <c r="BG19" s="164"/>
      <c r="BH19" s="238"/>
      <c r="BI19" s="271">
        <f t="shared" si="2"/>
        <v>0</v>
      </c>
      <c r="BJ19" s="240"/>
      <c r="BK19" s="353"/>
      <c r="BL19" s="353"/>
      <c r="BM19" s="353">
        <f t="shared" si="3"/>
        <v>0</v>
      </c>
      <c r="BN19" s="188"/>
      <c r="BO19" s="189"/>
      <c r="BP19" s="73"/>
      <c r="BQ19" s="35">
        <v>208</v>
      </c>
      <c r="BR19" s="132" t="s">
        <v>248</v>
      </c>
      <c r="BS19" s="226"/>
      <c r="BT19" s="345"/>
      <c r="BU19" s="145"/>
      <c r="BV19" s="89">
        <v>5000</v>
      </c>
      <c r="BW19" s="228"/>
      <c r="BX19" s="353">
        <f>BU19*BV19</f>
        <v>0</v>
      </c>
      <c r="BY19" s="271"/>
      <c r="BZ19" s="240"/>
      <c r="CA19" s="295"/>
      <c r="CB19" s="35">
        <v>249</v>
      </c>
      <c r="CC19" s="132"/>
      <c r="CD19" s="198"/>
      <c r="CE19" s="198"/>
      <c r="CF19" s="198"/>
      <c r="CG19" s="154"/>
      <c r="CH19" s="236"/>
      <c r="CI19" s="236"/>
      <c r="CJ19" s="247"/>
      <c r="CK19" s="256"/>
      <c r="CL19" s="256"/>
      <c r="CM19" s="353">
        <f t="shared" si="5"/>
        <v>0</v>
      </c>
      <c r="CN19" s="51"/>
      <c r="CO19" s="145"/>
      <c r="CP19" s="145"/>
      <c r="CQ19" s="353"/>
      <c r="CR19" s="95"/>
      <c r="CS19" s="97">
        <v>289</v>
      </c>
      <c r="CT19" s="334" t="s">
        <v>214</v>
      </c>
      <c r="CU19" s="298">
        <v>10</v>
      </c>
      <c r="CV19" s="37" t="s">
        <v>315</v>
      </c>
      <c r="CW19" s="298">
        <v>50</v>
      </c>
      <c r="CX19" s="298"/>
      <c r="CY19" s="298">
        <f>CU19*CW19</f>
        <v>500</v>
      </c>
      <c r="CZ19" s="298"/>
    </row>
    <row r="20" spans="1:104" ht="13">
      <c r="A20" s="29"/>
      <c r="B20" s="200" t="s">
        <v>249</v>
      </c>
      <c r="C20" s="314"/>
      <c r="D20" s="287"/>
      <c r="E20" s="74"/>
      <c r="F20" s="186"/>
      <c r="G20" s="65"/>
      <c r="H20" s="60"/>
      <c r="I20" s="198"/>
      <c r="J20" s="138"/>
      <c r="K20" s="154"/>
      <c r="L20" s="273" t="s">
        <v>250</v>
      </c>
      <c r="M20" s="295"/>
      <c r="N20" s="38">
        <v>16</v>
      </c>
      <c r="O20" s="107" t="s">
        <v>316</v>
      </c>
      <c r="P20" s="164"/>
      <c r="Q20" s="238">
        <v>500</v>
      </c>
      <c r="R20" s="256"/>
      <c r="S20" s="256"/>
      <c r="T20" s="256"/>
      <c r="U20" s="238">
        <f t="shared" si="1"/>
        <v>0</v>
      </c>
      <c r="V20" s="145"/>
      <c r="W20" s="238"/>
      <c r="X20" s="256"/>
      <c r="Y20" s="256"/>
      <c r="Z20" s="238"/>
      <c r="AA20" s="295"/>
      <c r="AB20" s="35">
        <v>66</v>
      </c>
      <c r="AC20" s="107" t="s">
        <v>251</v>
      </c>
      <c r="AD20" s="145">
        <v>4</v>
      </c>
      <c r="AE20" s="238">
        <v>650</v>
      </c>
      <c r="AF20" s="256"/>
      <c r="AG20" s="256"/>
      <c r="AH20" s="256"/>
      <c r="AI20" s="228"/>
      <c r="AJ20" s="238">
        <f t="shared" si="4"/>
        <v>2600</v>
      </c>
      <c r="AK20" s="164"/>
      <c r="AL20" s="58"/>
      <c r="AM20" s="272"/>
      <c r="AN20" s="256"/>
      <c r="AO20" s="256"/>
      <c r="AP20" s="238"/>
      <c r="AQ20" s="295"/>
      <c r="AR20" s="35">
        <v>115</v>
      </c>
      <c r="AS20" s="343" t="s">
        <v>252</v>
      </c>
      <c r="AT20" s="226"/>
      <c r="AU20" s="72"/>
      <c r="AV20" s="72"/>
      <c r="AW20" s="75"/>
      <c r="AX20" s="75"/>
      <c r="AY20" s="53"/>
      <c r="AZ20" s="228"/>
      <c r="BA20" s="353">
        <v>200</v>
      </c>
      <c r="BB20" s="271"/>
      <c r="BC20" s="295"/>
      <c r="BD20" s="35">
        <v>166</v>
      </c>
      <c r="BE20" s="132" t="s">
        <v>253</v>
      </c>
      <c r="BF20" s="53"/>
      <c r="BG20" s="164">
        <v>1</v>
      </c>
      <c r="BH20" s="238">
        <v>500</v>
      </c>
      <c r="BI20" s="271">
        <f t="shared" si="2"/>
        <v>500</v>
      </c>
      <c r="BJ20" s="240"/>
      <c r="BK20" s="353"/>
      <c r="BL20" s="353"/>
      <c r="BM20" s="353">
        <f t="shared" si="3"/>
        <v>0</v>
      </c>
      <c r="BN20" s="188"/>
      <c r="BO20" s="189"/>
      <c r="BP20" s="73"/>
      <c r="BQ20" s="35">
        <v>209</v>
      </c>
      <c r="BR20" s="132" t="s">
        <v>254</v>
      </c>
      <c r="BS20" s="226"/>
      <c r="BT20" s="345"/>
      <c r="BU20" s="145">
        <v>1</v>
      </c>
      <c r="BV20" s="89">
        <v>5000</v>
      </c>
      <c r="BW20" s="228"/>
      <c r="BX20" s="353">
        <f>BU20*BV20</f>
        <v>5000</v>
      </c>
      <c r="BY20" s="271"/>
      <c r="BZ20" s="240"/>
      <c r="CA20" s="295"/>
      <c r="CB20" s="35">
        <v>250</v>
      </c>
      <c r="CC20" s="132"/>
      <c r="CD20" s="198"/>
      <c r="CE20" s="198"/>
      <c r="CF20" s="198"/>
      <c r="CG20" s="154"/>
      <c r="CH20" s="195"/>
      <c r="CI20" s="236"/>
      <c r="CJ20" s="247"/>
      <c r="CK20" s="256"/>
      <c r="CL20" s="256"/>
      <c r="CM20" s="353">
        <f t="shared" si="5"/>
        <v>0</v>
      </c>
      <c r="CN20" s="51"/>
      <c r="CO20" s="145"/>
      <c r="CP20" s="145"/>
      <c r="CQ20" s="353"/>
      <c r="CR20" s="95"/>
      <c r="CS20" s="97">
        <v>290</v>
      </c>
      <c r="CT20" s="126" t="s">
        <v>255</v>
      </c>
      <c r="CU20" s="126"/>
      <c r="CV20" s="126" t="s">
        <v>327</v>
      </c>
      <c r="CW20" s="298"/>
      <c r="CX20" s="298"/>
      <c r="CY20" s="298">
        <f>CU20*CW20</f>
        <v>0</v>
      </c>
      <c r="CZ20" s="298"/>
    </row>
    <row r="21" spans="1:104" ht="13">
      <c r="A21" s="29"/>
      <c r="B21" s="200" t="s">
        <v>256</v>
      </c>
      <c r="C21" s="314">
        <v>4</v>
      </c>
      <c r="D21" s="287" t="s">
        <v>355</v>
      </c>
      <c r="E21" s="53"/>
      <c r="F21" s="186"/>
      <c r="G21" s="65"/>
      <c r="H21" s="65"/>
      <c r="I21" s="65" t="s">
        <v>257</v>
      </c>
      <c r="J21" s="138"/>
      <c r="K21" s="154"/>
      <c r="L21" s="273" t="s">
        <v>258</v>
      </c>
      <c r="M21" s="157"/>
      <c r="N21" s="38">
        <v>17</v>
      </c>
      <c r="O21" s="107" t="s">
        <v>259</v>
      </c>
      <c r="P21" s="164">
        <v>1</v>
      </c>
      <c r="Q21" s="238">
        <v>650</v>
      </c>
      <c r="R21" s="256"/>
      <c r="S21" s="256"/>
      <c r="T21" s="256"/>
      <c r="U21" s="238">
        <f t="shared" si="1"/>
        <v>650</v>
      </c>
      <c r="V21" s="145"/>
      <c r="W21" s="238"/>
      <c r="X21" s="256"/>
      <c r="Y21" s="256"/>
      <c r="Z21" s="238"/>
      <c r="AA21" s="295"/>
      <c r="AB21" s="35">
        <v>67</v>
      </c>
      <c r="AC21" s="107" t="s">
        <v>260</v>
      </c>
      <c r="AD21" s="145">
        <v>4</v>
      </c>
      <c r="AE21" s="238">
        <v>550</v>
      </c>
      <c r="AF21" s="256"/>
      <c r="AG21" s="256"/>
      <c r="AH21" s="256"/>
      <c r="AI21" s="228"/>
      <c r="AJ21" s="238">
        <f t="shared" si="4"/>
        <v>2200</v>
      </c>
      <c r="AK21" s="164"/>
      <c r="AL21" s="58"/>
      <c r="AM21" s="272"/>
      <c r="AN21" s="256"/>
      <c r="AO21" s="256"/>
      <c r="AP21" s="238"/>
      <c r="AQ21" s="295"/>
      <c r="AR21" s="35">
        <v>116</v>
      </c>
      <c r="AS21" s="343" t="s">
        <v>261</v>
      </c>
      <c r="AT21" s="226"/>
      <c r="AU21" s="72"/>
      <c r="AV21" s="72"/>
      <c r="AW21" s="75"/>
      <c r="AX21" s="75"/>
      <c r="AY21" s="53"/>
      <c r="AZ21" s="228"/>
      <c r="BA21" s="353"/>
      <c r="BB21" s="271"/>
      <c r="BC21" s="251"/>
      <c r="BD21" s="316"/>
      <c r="BE21" s="194"/>
      <c r="BF21" s="215"/>
      <c r="BG21" s="88" t="s">
        <v>262</v>
      </c>
      <c r="BH21" s="264"/>
      <c r="BI21" s="271">
        <f>SUM(BI5:BI20)</f>
        <v>1000</v>
      </c>
      <c r="BJ21" s="240"/>
      <c r="BK21" s="322"/>
      <c r="BL21" s="223"/>
      <c r="BM21" s="353">
        <f>SUM(BM5:BM20)</f>
        <v>0</v>
      </c>
      <c r="BN21" s="188"/>
      <c r="BO21" s="189"/>
      <c r="BP21" s="73"/>
      <c r="BQ21" s="35">
        <v>210</v>
      </c>
      <c r="BR21" s="132" t="s">
        <v>263</v>
      </c>
      <c r="BS21" s="226"/>
      <c r="BT21" s="345"/>
      <c r="BU21" s="145"/>
      <c r="BV21" s="89">
        <v>200</v>
      </c>
      <c r="BW21" s="228"/>
      <c r="BX21" s="353">
        <f>BU21*BV21</f>
        <v>0</v>
      </c>
      <c r="BY21" s="271"/>
      <c r="BZ21" s="240"/>
      <c r="CA21" s="295"/>
      <c r="CB21" s="35">
        <v>251</v>
      </c>
      <c r="CC21" s="132"/>
      <c r="CD21" s="198"/>
      <c r="CE21" s="198"/>
      <c r="CF21" s="198"/>
      <c r="CG21" s="154"/>
      <c r="CH21" s="236"/>
      <c r="CI21" s="236"/>
      <c r="CJ21" s="247"/>
      <c r="CK21" s="256"/>
      <c r="CL21" s="256"/>
      <c r="CM21" s="353">
        <f t="shared" si="5"/>
        <v>0</v>
      </c>
      <c r="CN21" s="51"/>
      <c r="CO21" s="145"/>
      <c r="CP21" s="145"/>
      <c r="CQ21" s="353"/>
      <c r="CR21" s="95"/>
      <c r="CS21" s="97">
        <v>291</v>
      </c>
      <c r="CT21" s="126" t="s">
        <v>264</v>
      </c>
      <c r="CU21" s="126">
        <v>4</v>
      </c>
      <c r="CV21" s="126" t="s">
        <v>265</v>
      </c>
      <c r="CW21" s="298">
        <v>50</v>
      </c>
      <c r="CX21" s="298"/>
      <c r="CY21" s="298">
        <f>CW21*CU21</f>
        <v>200</v>
      </c>
      <c r="CZ21" s="298"/>
    </row>
    <row r="22" spans="1:104" ht="13">
      <c r="A22" s="29"/>
      <c r="B22" s="200" t="s">
        <v>266</v>
      </c>
      <c r="C22" s="314"/>
      <c r="D22" s="287" t="s">
        <v>355</v>
      </c>
      <c r="E22" s="74"/>
      <c r="F22" s="186"/>
      <c r="G22" s="65"/>
      <c r="H22" s="65"/>
      <c r="I22" s="65"/>
      <c r="J22" s="265"/>
      <c r="K22" s="74"/>
      <c r="L22" s="273"/>
      <c r="M22" s="295"/>
      <c r="N22" s="38">
        <v>18</v>
      </c>
      <c r="O22" s="107" t="s">
        <v>267</v>
      </c>
      <c r="P22" s="164">
        <v>1</v>
      </c>
      <c r="Q22" s="238">
        <v>650</v>
      </c>
      <c r="R22" s="256"/>
      <c r="S22" s="256"/>
      <c r="T22" s="256"/>
      <c r="U22" s="238">
        <f t="shared" si="1"/>
        <v>650</v>
      </c>
      <c r="V22" s="145"/>
      <c r="W22" s="238"/>
      <c r="X22" s="256"/>
      <c r="Y22" s="256"/>
      <c r="Z22" s="238"/>
      <c r="AA22" s="295"/>
      <c r="AB22" s="35">
        <v>68</v>
      </c>
      <c r="AC22" s="107" t="s">
        <v>268</v>
      </c>
      <c r="AD22" s="145"/>
      <c r="AE22" s="238">
        <v>450</v>
      </c>
      <c r="AF22" s="256"/>
      <c r="AG22" s="256"/>
      <c r="AH22" s="256"/>
      <c r="AI22" s="228"/>
      <c r="AJ22" s="238">
        <f t="shared" si="4"/>
        <v>0</v>
      </c>
      <c r="AK22" s="164"/>
      <c r="AL22" s="58"/>
      <c r="AM22" s="272"/>
      <c r="AN22" s="256"/>
      <c r="AO22" s="256"/>
      <c r="AP22" s="238"/>
      <c r="AQ22" s="295"/>
      <c r="AR22" s="35">
        <v>117</v>
      </c>
      <c r="AS22" s="343" t="s">
        <v>269</v>
      </c>
      <c r="AT22" s="226"/>
      <c r="AU22" s="72"/>
      <c r="AV22" s="72"/>
      <c r="AW22" s="75"/>
      <c r="AX22" s="75"/>
      <c r="AY22" s="53"/>
      <c r="AZ22" s="228"/>
      <c r="BA22" s="353"/>
      <c r="BB22" s="271"/>
      <c r="BC22" s="251"/>
      <c r="BD22" s="241"/>
      <c r="BE22" s="241"/>
      <c r="BF22" s="241"/>
      <c r="BG22" s="91"/>
      <c r="BH22" s="338"/>
      <c r="BI22" s="338"/>
      <c r="BJ22" s="75"/>
      <c r="BK22" s="86"/>
      <c r="BL22" s="86"/>
      <c r="BM22" s="86"/>
      <c r="BN22" s="189"/>
      <c r="BO22" s="5"/>
      <c r="BP22" s="191"/>
      <c r="BQ22" s="316"/>
      <c r="BR22" s="258" t="s">
        <v>309</v>
      </c>
      <c r="BS22" s="258"/>
      <c r="BT22" s="127"/>
      <c r="BU22" s="19" t="s">
        <v>270</v>
      </c>
      <c r="BV22" s="121"/>
      <c r="BW22" s="352"/>
      <c r="BX22" s="353">
        <f>SUM(BX4:BX21)</f>
        <v>20820</v>
      </c>
      <c r="BY22" s="271">
        <f>SUM(BY4:BY21)</f>
        <v>0</v>
      </c>
      <c r="BZ22" s="353">
        <f>SUM(BZ4:BZ21)</f>
        <v>0</v>
      </c>
      <c r="CA22" s="295"/>
      <c r="CB22" s="35">
        <v>252</v>
      </c>
      <c r="CC22" s="132"/>
      <c r="CD22" s="198"/>
      <c r="CE22" s="198"/>
      <c r="CF22" s="198"/>
      <c r="CG22" s="154"/>
      <c r="CH22" s="236"/>
      <c r="CI22" s="236"/>
      <c r="CJ22" s="247"/>
      <c r="CK22" s="256"/>
      <c r="CL22" s="256"/>
      <c r="CM22" s="353">
        <f t="shared" si="5"/>
        <v>0</v>
      </c>
      <c r="CN22" s="51"/>
      <c r="CO22" s="145"/>
      <c r="CP22" s="145"/>
      <c r="CQ22" s="353"/>
      <c r="CR22" s="95"/>
      <c r="CS22" s="97"/>
      <c r="CT22" s="44" t="s">
        <v>271</v>
      </c>
      <c r="CU22" s="298"/>
      <c r="CV22" s="37"/>
      <c r="CW22" s="298"/>
      <c r="CX22" s="298"/>
      <c r="CY22" s="298">
        <f>CU25*CW22</f>
        <v>0</v>
      </c>
      <c r="CZ22" s="298"/>
    </row>
    <row r="23" spans="1:104" ht="13">
      <c r="A23" s="29"/>
      <c r="B23" s="200"/>
      <c r="C23" s="314"/>
      <c r="D23" s="287"/>
      <c r="E23" s="162"/>
      <c r="F23" s="300"/>
      <c r="G23" s="65"/>
      <c r="H23" s="65"/>
      <c r="I23" s="65"/>
      <c r="J23" s="265"/>
      <c r="K23" s="74"/>
      <c r="L23" s="273"/>
      <c r="M23" s="295"/>
      <c r="N23" s="38">
        <v>19</v>
      </c>
      <c r="O23" s="107" t="s">
        <v>272</v>
      </c>
      <c r="P23" s="164"/>
      <c r="Q23" s="238">
        <v>575</v>
      </c>
      <c r="R23" s="256"/>
      <c r="S23" s="256"/>
      <c r="T23" s="256"/>
      <c r="U23" s="238">
        <f t="shared" si="1"/>
        <v>0</v>
      </c>
      <c r="V23" s="145"/>
      <c r="W23" s="238"/>
      <c r="X23" s="256"/>
      <c r="Y23" s="256"/>
      <c r="Z23" s="238"/>
      <c r="AA23" s="295"/>
      <c r="AB23" s="35">
        <v>69</v>
      </c>
      <c r="AC23" s="107" t="s">
        <v>273</v>
      </c>
      <c r="AD23" s="145"/>
      <c r="AE23" s="238">
        <v>500</v>
      </c>
      <c r="AF23" s="256"/>
      <c r="AG23" s="256"/>
      <c r="AH23" s="256"/>
      <c r="AI23" s="228"/>
      <c r="AJ23" s="238">
        <f t="shared" si="4"/>
        <v>0</v>
      </c>
      <c r="AK23" s="164"/>
      <c r="AL23" s="58"/>
      <c r="AM23" s="272"/>
      <c r="AN23" s="256"/>
      <c r="AO23" s="256"/>
      <c r="AP23" s="238"/>
      <c r="AQ23" s="295"/>
      <c r="AR23" s="35">
        <v>118</v>
      </c>
      <c r="AS23" s="343" t="s">
        <v>274</v>
      </c>
      <c r="AT23" s="226"/>
      <c r="AU23" s="198"/>
      <c r="AV23" s="198"/>
      <c r="AW23" s="72"/>
      <c r="AX23" s="75"/>
      <c r="AY23" s="53"/>
      <c r="AZ23" s="228"/>
      <c r="BA23" s="353"/>
      <c r="BB23" s="271"/>
      <c r="BC23" s="295"/>
      <c r="BD23" s="355"/>
      <c r="BE23" s="130" t="s">
        <v>275</v>
      </c>
      <c r="BF23" s="226"/>
      <c r="BG23" s="65"/>
      <c r="BH23" s="226"/>
      <c r="BI23" s="53"/>
      <c r="BJ23" s="240"/>
      <c r="BK23" s="134" t="s">
        <v>306</v>
      </c>
      <c r="BL23" s="322"/>
      <c r="BM23" s="177" t="s">
        <v>276</v>
      </c>
      <c r="BN23" s="5"/>
      <c r="BO23" s="223"/>
      <c r="BP23" s="251"/>
      <c r="BQ23" s="36"/>
      <c r="BR23" s="191"/>
      <c r="BS23" s="191"/>
      <c r="BT23" s="191"/>
      <c r="BU23" s="280"/>
      <c r="BV23" s="280"/>
      <c r="BW23" s="258"/>
      <c r="BX23" s="101"/>
      <c r="BY23" s="101"/>
      <c r="BZ23" s="280"/>
      <c r="CA23" s="73"/>
      <c r="CB23" s="35">
        <v>253</v>
      </c>
      <c r="CC23" s="132"/>
      <c r="CD23" s="198"/>
      <c r="CE23" s="198"/>
      <c r="CF23" s="198"/>
      <c r="CG23" s="154"/>
      <c r="CH23" s="236"/>
      <c r="CI23" s="236"/>
      <c r="CJ23" s="247"/>
      <c r="CK23" s="256"/>
      <c r="CL23" s="256"/>
      <c r="CM23" s="353">
        <f t="shared" si="5"/>
        <v>0</v>
      </c>
      <c r="CN23" s="51"/>
      <c r="CO23" s="145"/>
      <c r="CP23" s="145"/>
      <c r="CQ23" s="353"/>
      <c r="CR23" s="95"/>
      <c r="CS23" s="97">
        <v>293</v>
      </c>
      <c r="CT23" s="334" t="s">
        <v>277</v>
      </c>
      <c r="CU23" s="298"/>
      <c r="CV23" s="37" t="s">
        <v>227</v>
      </c>
      <c r="CW23" s="298"/>
      <c r="CX23" s="298"/>
      <c r="CY23" s="298">
        <f>CW23*CU23</f>
        <v>0</v>
      </c>
      <c r="CZ23" s="298"/>
    </row>
    <row r="24" spans="1:104" ht="13">
      <c r="A24" s="29"/>
      <c r="B24" s="200" t="s">
        <v>278</v>
      </c>
      <c r="C24" s="265"/>
      <c r="D24" s="287"/>
      <c r="E24" s="104"/>
      <c r="F24" s="158"/>
      <c r="G24" s="166"/>
      <c r="H24" s="202"/>
      <c r="I24" s="202"/>
      <c r="J24" s="60"/>
      <c r="K24" s="104"/>
      <c r="L24" s="35"/>
      <c r="M24" s="295"/>
      <c r="N24" s="38">
        <v>20</v>
      </c>
      <c r="O24" s="107" t="s">
        <v>279</v>
      </c>
      <c r="P24" s="164"/>
      <c r="Q24" s="238">
        <v>500</v>
      </c>
      <c r="R24" s="256"/>
      <c r="S24" s="256"/>
      <c r="T24" s="256"/>
      <c r="U24" s="238">
        <f t="shared" si="1"/>
        <v>0</v>
      </c>
      <c r="V24" s="145"/>
      <c r="W24" s="238"/>
      <c r="X24" s="256"/>
      <c r="Y24" s="256"/>
      <c r="Z24" s="238"/>
      <c r="AA24" s="295"/>
      <c r="AB24" s="35">
        <v>70</v>
      </c>
      <c r="AC24" s="107" t="s">
        <v>280</v>
      </c>
      <c r="AD24" s="145"/>
      <c r="AE24" s="238">
        <v>0</v>
      </c>
      <c r="AF24" s="256"/>
      <c r="AG24" s="256"/>
      <c r="AH24" s="256"/>
      <c r="AI24" s="228"/>
      <c r="AJ24" s="238">
        <f t="shared" si="4"/>
        <v>0</v>
      </c>
      <c r="AK24" s="164"/>
      <c r="AL24" s="58"/>
      <c r="AM24" s="272"/>
      <c r="AN24" s="256"/>
      <c r="AO24" s="256"/>
      <c r="AP24" s="238"/>
      <c r="AQ24" s="295"/>
      <c r="AR24" s="35">
        <v>119</v>
      </c>
      <c r="AS24" s="343" t="s">
        <v>281</v>
      </c>
      <c r="AT24" s="226"/>
      <c r="AU24" s="72"/>
      <c r="AV24" s="72"/>
      <c r="AW24" s="75"/>
      <c r="AX24" s="75"/>
      <c r="AY24" s="53"/>
      <c r="AZ24" s="228"/>
      <c r="BA24" s="353"/>
      <c r="BB24" s="271"/>
      <c r="BC24" s="295"/>
      <c r="BD24" s="35"/>
      <c r="BE24" s="355" t="s">
        <v>282</v>
      </c>
      <c r="BF24" s="53"/>
      <c r="BG24" s="123" t="s">
        <v>311</v>
      </c>
      <c r="BH24" s="123" t="s">
        <v>312</v>
      </c>
      <c r="BI24" s="123" t="s">
        <v>283</v>
      </c>
      <c r="BJ24" s="40"/>
      <c r="BK24" s="124" t="s">
        <v>323</v>
      </c>
      <c r="BL24" s="124" t="s">
        <v>311</v>
      </c>
      <c r="BM24" s="124" t="s">
        <v>312</v>
      </c>
      <c r="BN24" s="14"/>
      <c r="BO24" s="124" t="s">
        <v>323</v>
      </c>
      <c r="BP24" s="251"/>
      <c r="BQ24" s="36"/>
      <c r="BR24" s="191"/>
      <c r="BS24" s="191"/>
      <c r="BT24" s="191"/>
      <c r="BU24" s="180"/>
      <c r="BV24" s="180"/>
      <c r="BW24" s="191"/>
      <c r="BX24" s="348"/>
      <c r="BY24" s="348"/>
      <c r="BZ24" s="180"/>
      <c r="CA24" s="73"/>
      <c r="CB24" s="35">
        <v>254</v>
      </c>
      <c r="CC24" s="132"/>
      <c r="CD24" s="198"/>
      <c r="CE24" s="198"/>
      <c r="CF24" s="198"/>
      <c r="CG24" s="154"/>
      <c r="CH24" s="236"/>
      <c r="CI24" s="236"/>
      <c r="CJ24" s="247"/>
      <c r="CK24" s="256"/>
      <c r="CL24" s="256"/>
      <c r="CM24" s="353">
        <f t="shared" si="5"/>
        <v>0</v>
      </c>
      <c r="CN24" s="51"/>
      <c r="CO24" s="145"/>
      <c r="CP24" s="145"/>
      <c r="CQ24" s="353"/>
      <c r="CR24" s="95"/>
      <c r="CS24" s="97">
        <v>294</v>
      </c>
      <c r="CT24" s="334" t="s">
        <v>284</v>
      </c>
      <c r="CU24" s="298">
        <v>20</v>
      </c>
      <c r="CV24" s="37" t="s">
        <v>355</v>
      </c>
      <c r="CW24" s="228">
        <v>225</v>
      </c>
      <c r="CX24" s="228"/>
      <c r="CY24" s="298">
        <f t="shared" ref="CY24:CY33" si="6">CU24*CW24</f>
        <v>4500</v>
      </c>
      <c r="CZ24" s="298"/>
    </row>
    <row r="25" spans="1:104" ht="13">
      <c r="A25" s="29"/>
      <c r="B25" s="132"/>
      <c r="C25" s="152"/>
      <c r="D25" s="226"/>
      <c r="E25" s="53"/>
      <c r="F25" s="158"/>
      <c r="G25" s="166"/>
      <c r="H25" s="18"/>
      <c r="I25" s="202"/>
      <c r="J25" s="60"/>
      <c r="K25" s="104"/>
      <c r="L25" s="35"/>
      <c r="M25" s="295"/>
      <c r="N25" s="38">
        <v>21</v>
      </c>
      <c r="O25" s="107" t="s">
        <v>285</v>
      </c>
      <c r="P25" s="164"/>
      <c r="Q25" s="238">
        <v>350</v>
      </c>
      <c r="R25" s="256"/>
      <c r="S25" s="256"/>
      <c r="T25" s="256"/>
      <c r="U25" s="238">
        <f t="shared" si="1"/>
        <v>0</v>
      </c>
      <c r="V25" s="145"/>
      <c r="W25" s="238"/>
      <c r="X25" s="256"/>
      <c r="Y25" s="256"/>
      <c r="Z25" s="238"/>
      <c r="AA25" s="295"/>
      <c r="AB25" s="35">
        <v>71</v>
      </c>
      <c r="AC25" s="107" t="s">
        <v>286</v>
      </c>
      <c r="AD25" s="145"/>
      <c r="AE25" s="238"/>
      <c r="AF25" s="256"/>
      <c r="AG25" s="256"/>
      <c r="AH25" s="256"/>
      <c r="AI25" s="228"/>
      <c r="AJ25" s="238">
        <f t="shared" si="4"/>
        <v>0</v>
      </c>
      <c r="AK25" s="256"/>
      <c r="AL25" s="58"/>
      <c r="AM25" s="272"/>
      <c r="AN25" s="256"/>
      <c r="AO25" s="256"/>
      <c r="AP25" s="238"/>
      <c r="AQ25" s="295"/>
      <c r="AR25" s="35">
        <v>120</v>
      </c>
      <c r="AS25" s="343" t="s">
        <v>287</v>
      </c>
      <c r="AT25" s="226"/>
      <c r="AU25" s="72"/>
      <c r="AV25" s="72"/>
      <c r="AW25" s="75"/>
      <c r="AX25" s="75"/>
      <c r="AY25" s="53"/>
      <c r="AZ25" s="228"/>
      <c r="BA25" s="353"/>
      <c r="BB25" s="271"/>
      <c r="BC25" s="295"/>
      <c r="BD25" s="35">
        <v>168</v>
      </c>
      <c r="BE25" s="132" t="s">
        <v>288</v>
      </c>
      <c r="BF25" s="53"/>
      <c r="BG25" s="164"/>
      <c r="BH25" s="238"/>
      <c r="BI25" s="256"/>
      <c r="BJ25" s="240"/>
      <c r="BK25" s="353">
        <f t="shared" ref="BK25:BK37" si="7">(BG25*BH25)+(((BH25/10)*2)*BI25)</f>
        <v>0</v>
      </c>
      <c r="BL25" s="339"/>
      <c r="BM25" s="353"/>
      <c r="BN25" s="339" t="s">
        <v>289</v>
      </c>
      <c r="BO25" s="353">
        <f t="shared" ref="BO25:BO37" si="8">(BL25*BM25)+(((BM25/10)*1.5)*BN26)</f>
        <v>0</v>
      </c>
      <c r="BP25" s="251"/>
      <c r="BQ25" s="142"/>
      <c r="BR25" s="174"/>
      <c r="BS25" s="241"/>
      <c r="BT25" s="216"/>
      <c r="BU25" s="321"/>
      <c r="BV25" s="212"/>
      <c r="BW25" s="241"/>
      <c r="BX25" s="183"/>
      <c r="BY25" s="332"/>
      <c r="BZ25" s="212"/>
      <c r="CA25" s="73"/>
      <c r="CB25" s="35">
        <v>255</v>
      </c>
      <c r="CC25" s="132"/>
      <c r="CD25" s="198"/>
      <c r="CE25" s="198"/>
      <c r="CF25" s="198"/>
      <c r="CG25" s="154"/>
      <c r="CH25" s="236"/>
      <c r="CI25" s="236"/>
      <c r="CJ25" s="247"/>
      <c r="CK25" s="256"/>
      <c r="CL25" s="256"/>
      <c r="CM25" s="353">
        <f t="shared" si="5"/>
        <v>0</v>
      </c>
      <c r="CN25" s="51"/>
      <c r="CO25" s="145"/>
      <c r="CP25" s="145"/>
      <c r="CQ25" s="353"/>
      <c r="CR25" s="95"/>
      <c r="CS25" s="97">
        <v>295</v>
      </c>
      <c r="CT25" s="334" t="s">
        <v>290</v>
      </c>
      <c r="CU25" s="298"/>
      <c r="CV25" s="37" t="s">
        <v>327</v>
      </c>
      <c r="CW25" s="298"/>
      <c r="CX25" s="298"/>
      <c r="CY25" s="298">
        <f t="shared" si="6"/>
        <v>0</v>
      </c>
      <c r="CZ25" s="298"/>
    </row>
    <row r="26" spans="1:104" ht="13">
      <c r="A26" s="29"/>
      <c r="B26" s="132"/>
      <c r="C26" s="152"/>
      <c r="D26" s="226"/>
      <c r="E26" s="53"/>
      <c r="F26" s="158"/>
      <c r="G26" s="166"/>
      <c r="H26" s="18"/>
      <c r="I26" s="18"/>
      <c r="J26" s="60"/>
      <c r="K26" s="104"/>
      <c r="L26" s="35"/>
      <c r="M26" s="1"/>
      <c r="N26" s="38">
        <v>22</v>
      </c>
      <c r="O26" s="107" t="s">
        <v>291</v>
      </c>
      <c r="P26" s="164"/>
      <c r="Q26" s="238">
        <v>500</v>
      </c>
      <c r="R26" s="256"/>
      <c r="S26" s="256"/>
      <c r="T26" s="256"/>
      <c r="U26" s="238">
        <f t="shared" si="1"/>
        <v>0</v>
      </c>
      <c r="V26" s="145"/>
      <c r="W26" s="238"/>
      <c r="X26" s="256"/>
      <c r="Y26" s="256"/>
      <c r="Z26" s="238"/>
      <c r="AA26" s="295"/>
      <c r="AB26" s="35">
        <v>72</v>
      </c>
      <c r="AC26" s="107" t="s">
        <v>292</v>
      </c>
      <c r="AD26" s="145"/>
      <c r="AE26" s="238">
        <v>600</v>
      </c>
      <c r="AF26" s="256"/>
      <c r="AG26" s="256"/>
      <c r="AH26" s="256"/>
      <c r="AI26" s="228"/>
      <c r="AJ26" s="238">
        <f t="shared" si="4"/>
        <v>0</v>
      </c>
      <c r="AK26" s="164"/>
      <c r="AL26" s="58"/>
      <c r="AM26" s="272"/>
      <c r="AN26" s="256"/>
      <c r="AO26" s="256"/>
      <c r="AP26" s="238"/>
      <c r="AQ26" s="295"/>
      <c r="AR26" s="35">
        <v>121</v>
      </c>
      <c r="AS26" s="343" t="s">
        <v>293</v>
      </c>
      <c r="AT26" s="226"/>
      <c r="AU26" s="72"/>
      <c r="AV26" s="72"/>
      <c r="AW26" s="75"/>
      <c r="AX26" s="75"/>
      <c r="AY26" s="53"/>
      <c r="AZ26" s="228"/>
      <c r="BA26" s="353"/>
      <c r="BB26" s="271"/>
      <c r="BC26" s="295"/>
      <c r="BD26" s="35">
        <v>169</v>
      </c>
      <c r="BE26" s="132" t="s">
        <v>294</v>
      </c>
      <c r="BF26" s="53"/>
      <c r="BG26" s="164"/>
      <c r="BH26" s="238"/>
      <c r="BI26" s="256"/>
      <c r="BJ26" s="240"/>
      <c r="BK26" s="353">
        <f t="shared" si="7"/>
        <v>0</v>
      </c>
      <c r="BL26" s="339"/>
      <c r="BM26" s="353"/>
      <c r="BN26" s="353"/>
      <c r="BO26" s="353">
        <f t="shared" si="8"/>
        <v>0</v>
      </c>
      <c r="BP26" s="295"/>
      <c r="BQ26" s="305"/>
      <c r="BR26" s="197" t="s">
        <v>295</v>
      </c>
      <c r="BS26" s="121"/>
      <c r="BT26" s="8" t="s">
        <v>106</v>
      </c>
      <c r="BU26" s="11" t="s">
        <v>107</v>
      </c>
      <c r="BV26" s="299" t="s">
        <v>313</v>
      </c>
      <c r="BW26" s="148"/>
      <c r="BX26" s="84" t="s">
        <v>106</v>
      </c>
      <c r="BY26" s="84" t="s">
        <v>107</v>
      </c>
      <c r="BZ26" s="299" t="s">
        <v>307</v>
      </c>
      <c r="CA26" s="295"/>
      <c r="CB26" s="35">
        <v>256</v>
      </c>
      <c r="CC26" s="132" t="s">
        <v>108</v>
      </c>
      <c r="CD26" s="198"/>
      <c r="CE26" s="198"/>
      <c r="CF26" s="198"/>
      <c r="CG26" s="154"/>
      <c r="CH26" s="236"/>
      <c r="CI26" s="236"/>
      <c r="CJ26" s="247"/>
      <c r="CK26" s="256"/>
      <c r="CL26" s="256"/>
      <c r="CM26" s="353">
        <f t="shared" si="5"/>
        <v>0</v>
      </c>
      <c r="CN26" s="51"/>
      <c r="CO26" s="145"/>
      <c r="CP26" s="145"/>
      <c r="CQ26" s="353"/>
      <c r="CR26" s="95"/>
      <c r="CS26" s="97">
        <v>296</v>
      </c>
      <c r="CT26" s="334" t="s">
        <v>109</v>
      </c>
      <c r="CU26" s="298">
        <v>1</v>
      </c>
      <c r="CV26" s="37" t="s">
        <v>110</v>
      </c>
      <c r="CW26" s="298">
        <v>1200</v>
      </c>
      <c r="CX26" s="298"/>
      <c r="CY26" s="298">
        <f t="shared" si="6"/>
        <v>1200</v>
      </c>
      <c r="CZ26" s="315"/>
    </row>
    <row r="27" spans="1:104" ht="13">
      <c r="A27" s="151"/>
      <c r="B27" s="258"/>
      <c r="C27" s="45"/>
      <c r="D27" s="258"/>
      <c r="E27" s="258"/>
      <c r="F27" s="258"/>
      <c r="G27" s="258"/>
      <c r="H27" s="163"/>
      <c r="I27" s="163"/>
      <c r="J27" s="258"/>
      <c r="K27" s="258"/>
      <c r="L27" s="316"/>
      <c r="M27" s="73"/>
      <c r="N27" s="38">
        <v>23</v>
      </c>
      <c r="O27" s="107" t="s">
        <v>111</v>
      </c>
      <c r="P27" s="164"/>
      <c r="Q27" s="238">
        <v>300</v>
      </c>
      <c r="R27" s="256"/>
      <c r="S27" s="256"/>
      <c r="T27" s="256"/>
      <c r="U27" s="238">
        <f t="shared" si="1"/>
        <v>0</v>
      </c>
      <c r="V27" s="145"/>
      <c r="W27" s="238"/>
      <c r="X27" s="256"/>
      <c r="Y27" s="256"/>
      <c r="Z27" s="238"/>
      <c r="AA27" s="295"/>
      <c r="AB27" s="35">
        <v>73</v>
      </c>
      <c r="AC27" s="107" t="s">
        <v>112</v>
      </c>
      <c r="AD27" s="145"/>
      <c r="AE27" s="238">
        <v>500</v>
      </c>
      <c r="AF27" s="256"/>
      <c r="AG27" s="256"/>
      <c r="AH27" s="256"/>
      <c r="AI27" s="228"/>
      <c r="AJ27" s="238">
        <f t="shared" si="4"/>
        <v>0</v>
      </c>
      <c r="AK27" s="164"/>
      <c r="AL27" s="58"/>
      <c r="AM27" s="272"/>
      <c r="AN27" s="256"/>
      <c r="AO27" s="256"/>
      <c r="AP27" s="238"/>
      <c r="AQ27" s="295"/>
      <c r="AR27" s="35">
        <v>122</v>
      </c>
      <c r="AS27" s="343" t="s">
        <v>113</v>
      </c>
      <c r="AT27" s="226"/>
      <c r="AU27" s="72"/>
      <c r="AV27" s="72"/>
      <c r="AW27" s="75"/>
      <c r="AX27" s="75"/>
      <c r="AY27" s="53"/>
      <c r="AZ27" s="228"/>
      <c r="BA27" s="353">
        <v>600</v>
      </c>
      <c r="BB27" s="271"/>
      <c r="BC27" s="295"/>
      <c r="BD27" s="35">
        <v>170</v>
      </c>
      <c r="BE27" s="132" t="s">
        <v>114</v>
      </c>
      <c r="BF27" s="53"/>
      <c r="BG27" s="164"/>
      <c r="BH27" s="238"/>
      <c r="BI27" s="256"/>
      <c r="BJ27" s="240"/>
      <c r="BK27" s="353">
        <f t="shared" si="7"/>
        <v>0</v>
      </c>
      <c r="BL27" s="339"/>
      <c r="BM27" s="353"/>
      <c r="BN27" s="353"/>
      <c r="BO27" s="353">
        <f t="shared" si="8"/>
        <v>0</v>
      </c>
      <c r="BP27" s="295"/>
      <c r="BQ27" s="35">
        <v>211</v>
      </c>
      <c r="BR27" s="126" t="s">
        <v>115</v>
      </c>
      <c r="BS27" s="228"/>
      <c r="BT27" s="228">
        <v>3</v>
      </c>
      <c r="BU27" s="190">
        <v>350</v>
      </c>
      <c r="BV27" s="98">
        <f>BT27*BU27</f>
        <v>1050</v>
      </c>
      <c r="BW27" s="228"/>
      <c r="BX27" s="238"/>
      <c r="BY27" s="271"/>
      <c r="BZ27" s="271"/>
      <c r="CA27" s="295"/>
      <c r="CB27" s="35">
        <v>257</v>
      </c>
      <c r="CC27" s="132" t="s">
        <v>116</v>
      </c>
      <c r="CD27" s="198"/>
      <c r="CE27" s="198"/>
      <c r="CF27" s="198"/>
      <c r="CG27" s="154"/>
      <c r="CH27" s="236"/>
      <c r="CI27" s="236"/>
      <c r="CJ27" s="247"/>
      <c r="CK27" s="256"/>
      <c r="CL27" s="256"/>
      <c r="CM27" s="353">
        <f t="shared" si="5"/>
        <v>0</v>
      </c>
      <c r="CN27" s="51"/>
      <c r="CO27" s="145"/>
      <c r="CP27" s="145"/>
      <c r="CQ27" s="353"/>
      <c r="CR27" s="95"/>
      <c r="CS27" s="97">
        <v>297</v>
      </c>
      <c r="CT27" s="334" t="s">
        <v>117</v>
      </c>
      <c r="CU27" s="228"/>
      <c r="CV27" s="37" t="s">
        <v>315</v>
      </c>
      <c r="CW27" s="298"/>
      <c r="CX27" s="298"/>
      <c r="CY27" s="298">
        <f t="shared" si="6"/>
        <v>0</v>
      </c>
      <c r="CZ27" s="298"/>
    </row>
    <row r="28" spans="1:104" ht="13">
      <c r="A28" s="151"/>
      <c r="B28" s="241"/>
      <c r="C28" s="290"/>
      <c r="D28" s="323"/>
      <c r="E28" s="241"/>
      <c r="F28" s="241"/>
      <c r="G28" s="241"/>
      <c r="H28" s="282"/>
      <c r="I28" s="282"/>
      <c r="J28" s="241"/>
      <c r="K28" s="241"/>
      <c r="L28" s="142"/>
      <c r="M28" s="73"/>
      <c r="N28" s="38">
        <v>24</v>
      </c>
      <c r="O28" s="107" t="s">
        <v>118</v>
      </c>
      <c r="P28" s="164">
        <v>3</v>
      </c>
      <c r="Q28" s="238">
        <v>650</v>
      </c>
      <c r="R28" s="256"/>
      <c r="S28" s="256"/>
      <c r="T28" s="256"/>
      <c r="U28" s="238">
        <f t="shared" si="1"/>
        <v>1950</v>
      </c>
      <c r="V28" s="145"/>
      <c r="W28" s="238"/>
      <c r="X28" s="256"/>
      <c r="Y28" s="256"/>
      <c r="Z28" s="238"/>
      <c r="AA28" s="295"/>
      <c r="AB28" s="35">
        <v>74</v>
      </c>
      <c r="AC28" s="107" t="s">
        <v>118</v>
      </c>
      <c r="AD28" s="145">
        <v>2</v>
      </c>
      <c r="AE28" s="238">
        <v>800</v>
      </c>
      <c r="AF28" s="256"/>
      <c r="AG28" s="256"/>
      <c r="AH28" s="256"/>
      <c r="AI28" s="228"/>
      <c r="AJ28" s="238">
        <f t="shared" si="4"/>
        <v>1600</v>
      </c>
      <c r="AK28" s="164"/>
      <c r="AL28" s="58"/>
      <c r="AM28" s="272"/>
      <c r="AN28" s="256"/>
      <c r="AO28" s="256"/>
      <c r="AP28" s="238"/>
      <c r="AQ28" s="295"/>
      <c r="AR28" s="35">
        <v>123</v>
      </c>
      <c r="AS28" s="343" t="s">
        <v>119</v>
      </c>
      <c r="AT28" s="226"/>
      <c r="AU28" s="152"/>
      <c r="AV28" s="72"/>
      <c r="AW28" s="75"/>
      <c r="AX28" s="75"/>
      <c r="AY28" s="53"/>
      <c r="AZ28" s="228"/>
      <c r="BA28" s="353"/>
      <c r="BB28" s="271"/>
      <c r="BC28" s="295"/>
      <c r="BD28" s="35">
        <v>171</v>
      </c>
      <c r="BE28" s="132" t="s">
        <v>120</v>
      </c>
      <c r="BF28" s="53"/>
      <c r="BG28" s="164"/>
      <c r="BH28" s="238"/>
      <c r="BI28" s="256"/>
      <c r="BJ28" s="240"/>
      <c r="BK28" s="353">
        <f t="shared" si="7"/>
        <v>0</v>
      </c>
      <c r="BL28" s="339"/>
      <c r="BM28" s="353"/>
      <c r="BN28" s="353"/>
      <c r="BO28" s="353">
        <f t="shared" si="8"/>
        <v>0</v>
      </c>
      <c r="BP28" s="295"/>
      <c r="BQ28" s="35">
        <v>212</v>
      </c>
      <c r="BR28" s="132" t="s">
        <v>121</v>
      </c>
      <c r="BS28" s="53"/>
      <c r="BT28" s="228"/>
      <c r="BU28" s="190">
        <v>0.17</v>
      </c>
      <c r="BV28" s="98">
        <f>BT28*BU28</f>
        <v>0</v>
      </c>
      <c r="BW28" s="228"/>
      <c r="BX28" s="238"/>
      <c r="BY28" s="271"/>
      <c r="BZ28" s="271">
        <f>BX28*BY28</f>
        <v>0</v>
      </c>
      <c r="CA28" s="295"/>
      <c r="CB28" s="35">
        <v>258</v>
      </c>
      <c r="CC28" s="132"/>
      <c r="CD28" s="198"/>
      <c r="CE28" s="198"/>
      <c r="CF28" s="198"/>
      <c r="CG28" s="154"/>
      <c r="CH28" s="236"/>
      <c r="CI28" s="236"/>
      <c r="CJ28" s="247"/>
      <c r="CK28" s="256"/>
      <c r="CL28" s="256"/>
      <c r="CM28" s="353">
        <f t="shared" si="5"/>
        <v>0</v>
      </c>
      <c r="CN28" s="51"/>
      <c r="CO28" s="145"/>
      <c r="CP28" s="145"/>
      <c r="CQ28" s="353"/>
      <c r="CR28" s="95"/>
      <c r="CS28" s="97">
        <v>298</v>
      </c>
      <c r="CT28" s="334" t="s">
        <v>122</v>
      </c>
      <c r="CU28" s="298">
        <v>2</v>
      </c>
      <c r="CV28" s="37" t="s">
        <v>355</v>
      </c>
      <c r="CW28" s="298">
        <v>200</v>
      </c>
      <c r="CX28" s="298"/>
      <c r="CY28" s="298">
        <f t="shared" si="6"/>
        <v>400</v>
      </c>
      <c r="CZ28" s="298"/>
    </row>
    <row r="29" spans="1:104" ht="13">
      <c r="A29" s="29"/>
      <c r="B29" s="19" t="s">
        <v>123</v>
      </c>
      <c r="C29" s="65"/>
      <c r="D29" s="65"/>
      <c r="E29" s="65"/>
      <c r="F29" s="65"/>
      <c r="G29" s="121"/>
      <c r="H29" s="352"/>
      <c r="I29" s="210" t="s">
        <v>313</v>
      </c>
      <c r="J29" s="148"/>
      <c r="K29" s="148" t="s">
        <v>124</v>
      </c>
      <c r="L29" s="81"/>
      <c r="M29" s="295"/>
      <c r="N29" s="38">
        <v>25</v>
      </c>
      <c r="O29" s="107" t="s">
        <v>125</v>
      </c>
      <c r="P29" s="164"/>
      <c r="Q29" s="238">
        <v>450</v>
      </c>
      <c r="R29" s="256"/>
      <c r="S29" s="256"/>
      <c r="T29" s="256"/>
      <c r="U29" s="238">
        <f t="shared" si="1"/>
        <v>0</v>
      </c>
      <c r="V29" s="145"/>
      <c r="W29" s="238"/>
      <c r="X29" s="256"/>
      <c r="Y29" s="256"/>
      <c r="Z29" s="238"/>
      <c r="AA29" s="295"/>
      <c r="AB29" s="35">
        <v>75</v>
      </c>
      <c r="AC29" s="107" t="s">
        <v>125</v>
      </c>
      <c r="AD29" s="145"/>
      <c r="AE29" s="238">
        <v>450</v>
      </c>
      <c r="AF29" s="256"/>
      <c r="AG29" s="256"/>
      <c r="AH29" s="256"/>
      <c r="AI29" s="228"/>
      <c r="AJ29" s="238">
        <f t="shared" si="4"/>
        <v>0</v>
      </c>
      <c r="AK29" s="164"/>
      <c r="AL29" s="58"/>
      <c r="AM29" s="272"/>
      <c r="AN29" s="256"/>
      <c r="AO29" s="256"/>
      <c r="AP29" s="238"/>
      <c r="AQ29" s="295"/>
      <c r="AR29" s="35">
        <v>124</v>
      </c>
      <c r="AS29" s="343" t="s">
        <v>126</v>
      </c>
      <c r="AT29" s="226"/>
      <c r="AU29" s="72"/>
      <c r="AV29" s="72"/>
      <c r="AW29" s="75"/>
      <c r="AX29" s="75"/>
      <c r="AY29" s="53"/>
      <c r="AZ29" s="228"/>
      <c r="BA29" s="353">
        <v>500</v>
      </c>
      <c r="BB29" s="271"/>
      <c r="BC29" s="295"/>
      <c r="BD29" s="35">
        <v>172</v>
      </c>
      <c r="BE29" s="132" t="s">
        <v>127</v>
      </c>
      <c r="BF29" s="53"/>
      <c r="BG29" s="164"/>
      <c r="BH29" s="238"/>
      <c r="BI29" s="256"/>
      <c r="BJ29" s="240"/>
      <c r="BK29" s="353">
        <f t="shared" si="7"/>
        <v>0</v>
      </c>
      <c r="BL29" s="339"/>
      <c r="BM29" s="353"/>
      <c r="BN29" s="353"/>
      <c r="BO29" s="353">
        <f t="shared" si="8"/>
        <v>0</v>
      </c>
      <c r="BP29" s="295"/>
      <c r="BQ29" s="35">
        <v>213</v>
      </c>
      <c r="BR29" s="132" t="s">
        <v>128</v>
      </c>
      <c r="BS29" s="53"/>
      <c r="BT29" s="228"/>
      <c r="BU29" s="190">
        <v>0.23</v>
      </c>
      <c r="BV29" s="98">
        <f>BT29*BU29</f>
        <v>0</v>
      </c>
      <c r="BW29" s="228"/>
      <c r="BX29" s="238"/>
      <c r="BY29" s="271"/>
      <c r="BZ29" s="271">
        <f>BX29*BY29</f>
        <v>0</v>
      </c>
      <c r="CA29" s="295"/>
      <c r="CB29" s="35"/>
      <c r="CC29" s="132"/>
      <c r="CD29" s="198"/>
      <c r="CE29" s="198"/>
      <c r="CF29" s="198"/>
      <c r="CG29" s="154"/>
      <c r="CH29" s="236"/>
      <c r="CI29" s="236"/>
      <c r="CJ29" s="247"/>
      <c r="CK29" s="256"/>
      <c r="CL29" s="256"/>
      <c r="CM29" s="353">
        <f t="shared" si="5"/>
        <v>0</v>
      </c>
      <c r="CN29" s="51"/>
      <c r="CO29" s="145"/>
      <c r="CP29" s="145"/>
      <c r="CQ29" s="353"/>
      <c r="CR29" s="95"/>
      <c r="CS29" s="97">
        <v>299</v>
      </c>
      <c r="CT29" s="334" t="s">
        <v>129</v>
      </c>
      <c r="CU29" s="298"/>
      <c r="CV29" s="37" t="s">
        <v>315</v>
      </c>
      <c r="CW29" s="298"/>
      <c r="CX29" s="298"/>
      <c r="CY29" s="298">
        <f t="shared" si="6"/>
        <v>0</v>
      </c>
      <c r="CZ29" s="298"/>
    </row>
    <row r="30" spans="1:104" ht="13">
      <c r="A30" s="29"/>
      <c r="B30" s="132" t="s">
        <v>130</v>
      </c>
      <c r="C30" s="198"/>
      <c r="D30" s="138"/>
      <c r="E30" s="138"/>
      <c r="F30" s="138" t="s">
        <v>131</v>
      </c>
      <c r="G30" s="351"/>
      <c r="H30" s="117"/>
      <c r="I30" s="219">
        <f>U57+BA17</f>
        <v>27107.5</v>
      </c>
      <c r="J30" s="230"/>
      <c r="K30" s="230"/>
      <c r="L30" s="310"/>
      <c r="M30" s="295"/>
      <c r="N30" s="38">
        <v>26</v>
      </c>
      <c r="O30" s="107" t="s">
        <v>132</v>
      </c>
      <c r="P30" s="164">
        <v>2</v>
      </c>
      <c r="Q30" s="238">
        <v>500</v>
      </c>
      <c r="R30" s="256"/>
      <c r="S30" s="256"/>
      <c r="T30" s="256"/>
      <c r="U30" s="238">
        <f t="shared" si="1"/>
        <v>1000</v>
      </c>
      <c r="V30" s="145"/>
      <c r="W30" s="238"/>
      <c r="X30" s="256"/>
      <c r="Y30" s="256"/>
      <c r="Z30" s="238"/>
      <c r="AA30" s="295"/>
      <c r="AB30" s="35">
        <v>76</v>
      </c>
      <c r="AC30" s="107" t="s">
        <v>132</v>
      </c>
      <c r="AD30" s="145">
        <v>4</v>
      </c>
      <c r="AE30" s="238">
        <v>500</v>
      </c>
      <c r="AF30" s="256"/>
      <c r="AG30" s="256"/>
      <c r="AH30" s="256"/>
      <c r="AI30" s="228"/>
      <c r="AJ30" s="238">
        <f t="shared" si="4"/>
        <v>2000</v>
      </c>
      <c r="AK30" s="164"/>
      <c r="AL30" s="58"/>
      <c r="AM30" s="272"/>
      <c r="AN30" s="256"/>
      <c r="AO30" s="256"/>
      <c r="AP30" s="238"/>
      <c r="AQ30" s="295"/>
      <c r="AR30" s="35">
        <v>125</v>
      </c>
      <c r="AS30" s="231" t="s">
        <v>133</v>
      </c>
      <c r="AT30" s="145">
        <v>1</v>
      </c>
      <c r="AU30" s="355"/>
      <c r="AV30" s="244" t="s">
        <v>309</v>
      </c>
      <c r="AW30" s="271">
        <v>600</v>
      </c>
      <c r="AX30" s="85"/>
      <c r="AY30" s="53"/>
      <c r="AZ30" s="228"/>
      <c r="BA30" s="353">
        <f>AW30*AT30</f>
        <v>600</v>
      </c>
      <c r="BB30" s="271"/>
      <c r="BC30" s="295"/>
      <c r="BD30" s="35">
        <v>173</v>
      </c>
      <c r="BE30" s="132" t="s">
        <v>134</v>
      </c>
      <c r="BF30" s="53"/>
      <c r="BG30" s="164"/>
      <c r="BH30" s="238"/>
      <c r="BI30" s="256"/>
      <c r="BJ30" s="240"/>
      <c r="BK30" s="353">
        <f t="shared" si="7"/>
        <v>0</v>
      </c>
      <c r="BL30" s="339"/>
      <c r="BM30" s="353"/>
      <c r="BN30" s="353"/>
      <c r="BO30" s="353">
        <f t="shared" si="8"/>
        <v>0</v>
      </c>
      <c r="BP30" s="295"/>
      <c r="BQ30" s="35">
        <v>214</v>
      </c>
      <c r="BR30" s="132" t="s">
        <v>135</v>
      </c>
      <c r="BS30" s="53"/>
      <c r="BT30" s="228">
        <v>3</v>
      </c>
      <c r="BU30" s="190">
        <v>500</v>
      </c>
      <c r="BV30" s="98">
        <f>BU30*BT30</f>
        <v>1500</v>
      </c>
      <c r="BW30" s="228"/>
      <c r="BX30" s="238"/>
      <c r="BY30" s="271"/>
      <c r="BZ30" s="271"/>
      <c r="CA30" s="295"/>
      <c r="CB30" s="35">
        <v>259</v>
      </c>
      <c r="CC30" s="132" t="s">
        <v>136</v>
      </c>
      <c r="CD30" s="198"/>
      <c r="CE30" s="198"/>
      <c r="CF30" s="198"/>
      <c r="CG30" s="154"/>
      <c r="CH30" s="236"/>
      <c r="CI30" s="236"/>
      <c r="CJ30" s="247"/>
      <c r="CK30" s="256"/>
      <c r="CL30" s="256"/>
      <c r="CM30" s="353">
        <f t="shared" si="5"/>
        <v>0</v>
      </c>
      <c r="CN30" s="51"/>
      <c r="CO30" s="145"/>
      <c r="CP30" s="145"/>
      <c r="CQ30" s="353">
        <v>0</v>
      </c>
      <c r="CR30" s="95"/>
      <c r="CS30" s="97">
        <v>300</v>
      </c>
      <c r="CT30" s="334" t="s">
        <v>137</v>
      </c>
      <c r="CU30" s="298">
        <v>3</v>
      </c>
      <c r="CV30" s="37" t="s">
        <v>315</v>
      </c>
      <c r="CW30" s="298">
        <v>300</v>
      </c>
      <c r="CX30" s="298"/>
      <c r="CY30" s="298">
        <f t="shared" si="6"/>
        <v>900</v>
      </c>
      <c r="CZ30" s="298"/>
    </row>
    <row r="31" spans="1:104" ht="13">
      <c r="A31" s="29"/>
      <c r="B31" s="132" t="s">
        <v>138</v>
      </c>
      <c r="C31" s="198"/>
      <c r="D31" s="138"/>
      <c r="E31" s="138"/>
      <c r="F31" s="138" t="s">
        <v>139</v>
      </c>
      <c r="G31" s="351"/>
      <c r="H31" s="117"/>
      <c r="I31" s="219">
        <f>AJ57</f>
        <v>44220</v>
      </c>
      <c r="J31" s="230"/>
      <c r="K31" s="230"/>
      <c r="L31" s="310"/>
      <c r="M31" s="295"/>
      <c r="N31" s="38">
        <v>27</v>
      </c>
      <c r="O31" s="107" t="s">
        <v>140</v>
      </c>
      <c r="P31" s="164"/>
      <c r="Q31" s="238">
        <v>400</v>
      </c>
      <c r="R31" s="256"/>
      <c r="S31" s="256"/>
      <c r="T31" s="256"/>
      <c r="U31" s="238">
        <f t="shared" si="1"/>
        <v>0</v>
      </c>
      <c r="V31" s="145"/>
      <c r="W31" s="238"/>
      <c r="X31" s="256"/>
      <c r="Y31" s="256"/>
      <c r="Z31" s="238"/>
      <c r="AA31" s="295"/>
      <c r="AB31" s="35">
        <v>77</v>
      </c>
      <c r="AC31" s="107" t="s">
        <v>140</v>
      </c>
      <c r="AD31" s="145"/>
      <c r="AE31" s="238">
        <v>400</v>
      </c>
      <c r="AF31" s="256"/>
      <c r="AG31" s="256"/>
      <c r="AH31" s="256"/>
      <c r="AI31" s="228"/>
      <c r="AJ31" s="238">
        <f t="shared" si="4"/>
        <v>0</v>
      </c>
      <c r="AK31" s="164"/>
      <c r="AL31" s="58"/>
      <c r="AM31" s="272"/>
      <c r="AN31" s="256"/>
      <c r="AO31" s="256"/>
      <c r="AP31" s="238"/>
      <c r="AQ31" s="295"/>
      <c r="AR31" s="35">
        <v>126</v>
      </c>
      <c r="AS31" s="231" t="s">
        <v>141</v>
      </c>
      <c r="AT31" s="145"/>
      <c r="AU31" s="114"/>
      <c r="AV31" s="244" t="s">
        <v>309</v>
      </c>
      <c r="AW31" s="271"/>
      <c r="AX31" s="85"/>
      <c r="AY31" s="53"/>
      <c r="AZ31" s="228"/>
      <c r="BA31" s="353">
        <f>(AU31*AT31)*AY31</f>
        <v>0</v>
      </c>
      <c r="BB31" s="271"/>
      <c r="BC31" s="295"/>
      <c r="BD31" s="35">
        <v>174</v>
      </c>
      <c r="BE31" s="132" t="s">
        <v>142</v>
      </c>
      <c r="BF31" s="53"/>
      <c r="BG31" s="164"/>
      <c r="BH31" s="238"/>
      <c r="BI31" s="256"/>
      <c r="BJ31" s="240"/>
      <c r="BK31" s="353">
        <f t="shared" si="7"/>
        <v>0</v>
      </c>
      <c r="BL31" s="339"/>
      <c r="BM31" s="353"/>
      <c r="BN31" s="353"/>
      <c r="BO31" s="353">
        <f t="shared" si="8"/>
        <v>0</v>
      </c>
      <c r="BP31" s="295"/>
      <c r="BQ31" s="35">
        <v>215</v>
      </c>
      <c r="BR31" s="132" t="s">
        <v>143</v>
      </c>
      <c r="BS31" s="53"/>
      <c r="BT31" s="228"/>
      <c r="BU31" s="190">
        <v>0.06</v>
      </c>
      <c r="BV31" s="98">
        <f>BT31*BU31</f>
        <v>0</v>
      </c>
      <c r="BW31" s="228"/>
      <c r="BX31" s="238"/>
      <c r="BY31" s="271"/>
      <c r="BZ31" s="271">
        <f>BX31*BY31</f>
        <v>0</v>
      </c>
      <c r="CA31" s="295"/>
      <c r="CB31" s="35"/>
      <c r="CC31" s="132"/>
      <c r="CD31" s="198"/>
      <c r="CE31" s="198"/>
      <c r="CF31" s="198"/>
      <c r="CG31" s="154"/>
      <c r="CH31" s="236"/>
      <c r="CI31" s="236"/>
      <c r="CJ31" s="271"/>
      <c r="CK31" s="256"/>
      <c r="CL31" s="256"/>
      <c r="CM31" s="353">
        <f t="shared" si="5"/>
        <v>0</v>
      </c>
      <c r="CN31" s="51"/>
      <c r="CO31" s="145"/>
      <c r="CP31" s="145"/>
      <c r="CQ31" s="353"/>
      <c r="CR31" s="95"/>
      <c r="CS31" s="97">
        <v>301</v>
      </c>
      <c r="CT31" s="334" t="s">
        <v>144</v>
      </c>
      <c r="CU31" s="228"/>
      <c r="CV31" s="37" t="s">
        <v>355</v>
      </c>
      <c r="CW31" s="298"/>
      <c r="CX31" s="298"/>
      <c r="CY31" s="298">
        <f t="shared" si="6"/>
        <v>0</v>
      </c>
      <c r="CZ31" s="298"/>
    </row>
    <row r="32" spans="1:104" ht="13">
      <c r="A32" s="29"/>
      <c r="B32" s="132" t="s">
        <v>145</v>
      </c>
      <c r="C32" s="198"/>
      <c r="D32" s="138"/>
      <c r="E32" s="138"/>
      <c r="F32" s="138" t="s">
        <v>146</v>
      </c>
      <c r="G32" s="351"/>
      <c r="H32" s="117"/>
      <c r="I32" s="219">
        <f>BA44</f>
        <v>7520</v>
      </c>
      <c r="J32" s="230"/>
      <c r="K32" s="230"/>
      <c r="L32" s="310"/>
      <c r="M32" s="227"/>
      <c r="N32" s="38">
        <v>28</v>
      </c>
      <c r="O32" s="107" t="s">
        <v>147</v>
      </c>
      <c r="P32" s="164"/>
      <c r="Q32" s="238">
        <v>400</v>
      </c>
      <c r="R32" s="256"/>
      <c r="S32" s="256"/>
      <c r="T32" s="256"/>
      <c r="U32" s="238">
        <f t="shared" si="1"/>
        <v>0</v>
      </c>
      <c r="V32" s="145"/>
      <c r="W32" s="238"/>
      <c r="X32" s="256"/>
      <c r="Y32" s="256"/>
      <c r="Z32" s="238"/>
      <c r="AA32" s="295"/>
      <c r="AB32" s="35">
        <v>78</v>
      </c>
      <c r="AC32" s="107" t="s">
        <v>147</v>
      </c>
      <c r="AD32" s="145"/>
      <c r="AE32" s="238">
        <v>400</v>
      </c>
      <c r="AF32" s="256"/>
      <c r="AG32" s="256"/>
      <c r="AH32" s="256"/>
      <c r="AI32" s="228"/>
      <c r="AJ32" s="238">
        <f t="shared" si="4"/>
        <v>0</v>
      </c>
      <c r="AK32" s="164"/>
      <c r="AL32" s="58"/>
      <c r="AM32" s="272"/>
      <c r="AN32" s="256"/>
      <c r="AO32" s="256"/>
      <c r="AP32" s="238"/>
      <c r="AQ32" s="295"/>
      <c r="AR32" s="35">
        <v>127</v>
      </c>
      <c r="AS32" s="231" t="s">
        <v>148</v>
      </c>
      <c r="AT32" s="145"/>
      <c r="AU32" s="355"/>
      <c r="AV32" s="244" t="s">
        <v>309</v>
      </c>
      <c r="AW32" s="271"/>
      <c r="AX32" s="85"/>
      <c r="AY32" s="53"/>
      <c r="AZ32" s="228"/>
      <c r="BA32" s="353">
        <f>AW32*AT32</f>
        <v>0</v>
      </c>
      <c r="BB32" s="271"/>
      <c r="BC32" s="295"/>
      <c r="BD32" s="35">
        <v>175</v>
      </c>
      <c r="BE32" s="132" t="s">
        <v>149</v>
      </c>
      <c r="BF32" s="53"/>
      <c r="BG32" s="164"/>
      <c r="BH32" s="238"/>
      <c r="BI32" s="256"/>
      <c r="BJ32" s="240"/>
      <c r="BK32" s="353">
        <f t="shared" si="7"/>
        <v>0</v>
      </c>
      <c r="BL32" s="339"/>
      <c r="BM32" s="353"/>
      <c r="BN32" s="353"/>
      <c r="BO32" s="353">
        <f t="shared" si="8"/>
        <v>0</v>
      </c>
      <c r="BP32" s="295"/>
      <c r="BQ32" s="35">
        <v>216</v>
      </c>
      <c r="BR32" s="325" t="s">
        <v>150</v>
      </c>
      <c r="BS32" s="53"/>
      <c r="BT32" s="228">
        <v>1</v>
      </c>
      <c r="BU32" s="190">
        <v>125</v>
      </c>
      <c r="BV32" s="98">
        <f>BT32*BU32</f>
        <v>125</v>
      </c>
      <c r="BW32" s="228"/>
      <c r="BX32" s="238"/>
      <c r="BY32" s="271"/>
      <c r="BZ32" s="271">
        <f>BX32*BY32</f>
        <v>0</v>
      </c>
      <c r="CA32" s="295"/>
      <c r="CB32" s="35">
        <v>260</v>
      </c>
      <c r="CC32" s="132" t="s">
        <v>151</v>
      </c>
      <c r="CD32" s="198"/>
      <c r="CE32" s="198"/>
      <c r="CF32" s="198"/>
      <c r="CG32" s="154"/>
      <c r="CH32" s="236"/>
      <c r="CI32" s="236"/>
      <c r="CJ32" s="271"/>
      <c r="CK32" s="256"/>
      <c r="CL32" s="256"/>
      <c r="CM32" s="353">
        <f>CJ32*CH32</f>
        <v>0</v>
      </c>
      <c r="CN32" s="51"/>
      <c r="CO32" s="145"/>
      <c r="CP32" s="145"/>
      <c r="CQ32" s="353"/>
      <c r="CR32" s="95"/>
      <c r="CS32" s="97">
        <v>302</v>
      </c>
      <c r="CT32" s="334" t="s">
        <v>152</v>
      </c>
      <c r="CU32" s="228"/>
      <c r="CV32" s="37" t="s">
        <v>315</v>
      </c>
      <c r="CW32" s="298">
        <v>50</v>
      </c>
      <c r="CX32" s="298"/>
      <c r="CY32" s="298">
        <f t="shared" si="6"/>
        <v>0</v>
      </c>
      <c r="CZ32" s="298"/>
    </row>
    <row r="33" spans="1:104" ht="13">
      <c r="A33" s="29"/>
      <c r="B33" s="132" t="s">
        <v>153</v>
      </c>
      <c r="C33" s="198"/>
      <c r="D33" s="138"/>
      <c r="E33" s="138"/>
      <c r="F33" s="138" t="s">
        <v>154</v>
      </c>
      <c r="G33" s="351"/>
      <c r="H33" s="117"/>
      <c r="I33" s="219">
        <f>BA57</f>
        <v>4000</v>
      </c>
      <c r="J33" s="230"/>
      <c r="K33" s="230"/>
      <c r="L33" s="310"/>
      <c r="M33" s="295"/>
      <c r="N33" s="38">
        <v>29</v>
      </c>
      <c r="O33" s="107" t="s">
        <v>155</v>
      </c>
      <c r="P33" s="164">
        <v>4</v>
      </c>
      <c r="Q33" s="238">
        <v>650</v>
      </c>
      <c r="R33" s="256"/>
      <c r="S33" s="256"/>
      <c r="T33" s="256"/>
      <c r="U33" s="238">
        <f t="shared" si="1"/>
        <v>2600</v>
      </c>
      <c r="V33" s="145"/>
      <c r="W33" s="238"/>
      <c r="X33" s="256"/>
      <c r="Y33" s="256"/>
      <c r="Z33" s="238"/>
      <c r="AA33" s="295"/>
      <c r="AB33" s="35">
        <v>79</v>
      </c>
      <c r="AC33" s="107" t="s">
        <v>156</v>
      </c>
      <c r="AD33" s="145">
        <v>4</v>
      </c>
      <c r="AE33" s="238">
        <v>550</v>
      </c>
      <c r="AF33" s="256"/>
      <c r="AG33" s="256"/>
      <c r="AH33" s="256"/>
      <c r="AI33" s="228"/>
      <c r="AJ33" s="238">
        <f t="shared" si="4"/>
        <v>2200</v>
      </c>
      <c r="AK33" s="164"/>
      <c r="AL33" s="58"/>
      <c r="AM33" s="272"/>
      <c r="AN33" s="256"/>
      <c r="AO33" s="256"/>
      <c r="AP33" s="238"/>
      <c r="AQ33" s="295"/>
      <c r="AR33" s="35">
        <v>128</v>
      </c>
      <c r="AS33" s="231" t="s">
        <v>157</v>
      </c>
      <c r="AT33" s="145">
        <v>10</v>
      </c>
      <c r="AU33" s="355"/>
      <c r="AV33" s="4"/>
      <c r="AW33" s="271">
        <v>150</v>
      </c>
      <c r="AX33" s="85"/>
      <c r="AY33" s="53"/>
      <c r="AZ33" s="228"/>
      <c r="BA33" s="353">
        <f>AW33*AT33</f>
        <v>1500</v>
      </c>
      <c r="BB33" s="271"/>
      <c r="BC33" s="295"/>
      <c r="BD33" s="35">
        <v>176</v>
      </c>
      <c r="BE33" s="132" t="s">
        <v>158</v>
      </c>
      <c r="BF33" s="53"/>
      <c r="BG33" s="164"/>
      <c r="BH33" s="238"/>
      <c r="BI33" s="256"/>
      <c r="BJ33" s="240"/>
      <c r="BK33" s="353">
        <f t="shared" si="7"/>
        <v>0</v>
      </c>
      <c r="BL33" s="339"/>
      <c r="BM33" s="353"/>
      <c r="BN33" s="353"/>
      <c r="BO33" s="353">
        <f t="shared" si="8"/>
        <v>0</v>
      </c>
      <c r="BP33" s="251"/>
      <c r="BQ33" s="316" t="s">
        <v>309</v>
      </c>
      <c r="BR33" s="258"/>
      <c r="BS33" s="258"/>
      <c r="BT33" s="313"/>
      <c r="BU33" s="237" t="s">
        <v>159</v>
      </c>
      <c r="BV33" s="98">
        <f>SUM(BV27:BV32)</f>
        <v>2675</v>
      </c>
      <c r="BW33" s="228"/>
      <c r="BX33" s="238"/>
      <c r="BY33" s="271"/>
      <c r="BZ33" s="271">
        <f>SUM(BZ27:BZ32)</f>
        <v>0</v>
      </c>
      <c r="CA33" s="295"/>
      <c r="CB33" s="35">
        <v>261</v>
      </c>
      <c r="CC33" s="132" t="s">
        <v>151</v>
      </c>
      <c r="CD33" s="198"/>
      <c r="CE33" s="198"/>
      <c r="CF33" s="198"/>
      <c r="CG33" s="154"/>
      <c r="CH33" s="236"/>
      <c r="CI33" s="236"/>
      <c r="CJ33" s="271"/>
      <c r="CK33" s="256"/>
      <c r="CL33" s="256"/>
      <c r="CM33" s="353">
        <f>CJ33*CH33</f>
        <v>0</v>
      </c>
      <c r="CN33" s="51"/>
      <c r="CO33" s="145"/>
      <c r="CP33" s="145"/>
      <c r="CQ33" s="353"/>
      <c r="CR33" s="95"/>
      <c r="CS33" s="97">
        <v>303</v>
      </c>
      <c r="CT33" s="334" t="s">
        <v>160</v>
      </c>
      <c r="CU33" s="228"/>
      <c r="CV33" s="37" t="s">
        <v>355</v>
      </c>
      <c r="CW33" s="298"/>
      <c r="CX33" s="298"/>
      <c r="CY33" s="298">
        <f t="shared" si="6"/>
        <v>0</v>
      </c>
      <c r="CZ33" s="298"/>
    </row>
    <row r="34" spans="1:104" ht="13">
      <c r="A34" s="29"/>
      <c r="B34" s="132" t="s">
        <v>161</v>
      </c>
      <c r="C34" s="198"/>
      <c r="D34" s="138"/>
      <c r="E34" s="138"/>
      <c r="F34" s="138" t="s">
        <v>162</v>
      </c>
      <c r="G34" s="351"/>
      <c r="H34" s="117"/>
      <c r="I34" s="219">
        <f>BK57</f>
        <v>3200</v>
      </c>
      <c r="J34" s="230"/>
      <c r="K34" s="230"/>
      <c r="L34" s="310"/>
      <c r="M34" s="295"/>
      <c r="N34" s="38">
        <v>30</v>
      </c>
      <c r="O34" s="107" t="s">
        <v>163</v>
      </c>
      <c r="P34" s="164"/>
      <c r="Q34" s="238"/>
      <c r="R34" s="256"/>
      <c r="S34" s="256"/>
      <c r="T34" s="256"/>
      <c r="U34" s="238">
        <f t="shared" si="1"/>
        <v>0</v>
      </c>
      <c r="V34" s="145"/>
      <c r="W34" s="238"/>
      <c r="X34" s="256"/>
      <c r="Y34" s="256"/>
      <c r="Z34" s="238"/>
      <c r="AA34" s="295"/>
      <c r="AB34" s="35">
        <v>80</v>
      </c>
      <c r="AC34" s="107" t="s">
        <v>164</v>
      </c>
      <c r="AD34" s="145">
        <v>4</v>
      </c>
      <c r="AE34" s="238">
        <v>1100</v>
      </c>
      <c r="AF34" s="256"/>
      <c r="AG34" s="256"/>
      <c r="AH34" s="256"/>
      <c r="AI34" s="228"/>
      <c r="AJ34" s="238">
        <f t="shared" si="4"/>
        <v>4400</v>
      </c>
      <c r="AK34" s="164"/>
      <c r="AL34" s="58"/>
      <c r="AM34" s="272"/>
      <c r="AN34" s="256"/>
      <c r="AO34" s="256"/>
      <c r="AP34" s="238"/>
      <c r="AQ34" s="295"/>
      <c r="AR34" s="35">
        <v>129</v>
      </c>
      <c r="AS34" s="231" t="s">
        <v>165</v>
      </c>
      <c r="AT34" s="145">
        <v>15</v>
      </c>
      <c r="AU34" s="355"/>
      <c r="AV34" s="4" t="s">
        <v>166</v>
      </c>
      <c r="AW34" s="271">
        <v>12</v>
      </c>
      <c r="AX34" s="112" t="s">
        <v>327</v>
      </c>
      <c r="AY34" s="228">
        <v>4</v>
      </c>
      <c r="AZ34" s="228"/>
      <c r="BA34" s="353">
        <f>(AW34*AT34)*AY34</f>
        <v>720</v>
      </c>
      <c r="BB34" s="271"/>
      <c r="BC34" s="295"/>
      <c r="BD34" s="35">
        <v>177</v>
      </c>
      <c r="BE34" s="132" t="s">
        <v>167</v>
      </c>
      <c r="BF34" s="53"/>
      <c r="BG34" s="164"/>
      <c r="BH34" s="238"/>
      <c r="BI34" s="256"/>
      <c r="BJ34" s="240"/>
      <c r="BK34" s="353">
        <f t="shared" si="7"/>
        <v>0</v>
      </c>
      <c r="BL34" s="339"/>
      <c r="BM34" s="353"/>
      <c r="BN34" s="353"/>
      <c r="BO34" s="353">
        <f t="shared" si="8"/>
        <v>0</v>
      </c>
      <c r="BP34" s="251"/>
      <c r="BQ34" s="142"/>
      <c r="BR34" s="241" t="s">
        <v>309</v>
      </c>
      <c r="BS34" s="241"/>
      <c r="BT34" s="241"/>
      <c r="BU34" s="75"/>
      <c r="BV34" s="75"/>
      <c r="BW34" s="226"/>
      <c r="BX34" s="338"/>
      <c r="BY34" s="338"/>
      <c r="BZ34" s="75"/>
      <c r="CA34" s="73"/>
      <c r="CB34" s="35">
        <v>262</v>
      </c>
      <c r="CC34" s="132"/>
      <c r="CD34" s="198"/>
      <c r="CE34" s="198"/>
      <c r="CF34" s="198"/>
      <c r="CG34" s="154"/>
      <c r="CH34" s="236"/>
      <c r="CI34" s="236"/>
      <c r="CJ34" s="271"/>
      <c r="CK34" s="256"/>
      <c r="CL34" s="256"/>
      <c r="CM34" s="353"/>
      <c r="CN34" s="51"/>
      <c r="CO34" s="145"/>
      <c r="CP34" s="145"/>
      <c r="CQ34" s="353"/>
      <c r="CR34" s="95"/>
      <c r="CS34" s="97">
        <v>304</v>
      </c>
      <c r="CT34" s="334" t="s">
        <v>168</v>
      </c>
      <c r="CU34" s="228">
        <v>1</v>
      </c>
      <c r="CV34" s="37" t="s">
        <v>315</v>
      </c>
      <c r="CW34" s="298">
        <v>50</v>
      </c>
      <c r="CX34" s="298"/>
      <c r="CY34" s="298">
        <f>CW34*CU34</f>
        <v>50</v>
      </c>
      <c r="CZ34" s="298"/>
    </row>
    <row r="35" spans="1:104" ht="13">
      <c r="A35" s="29"/>
      <c r="B35" s="132" t="s">
        <v>169</v>
      </c>
      <c r="C35" s="198"/>
      <c r="D35" s="138"/>
      <c r="E35" s="138"/>
      <c r="F35" s="138" t="s">
        <v>170</v>
      </c>
      <c r="G35" s="351"/>
      <c r="H35" s="117"/>
      <c r="I35" s="219">
        <f>BX22</f>
        <v>20820</v>
      </c>
      <c r="J35" s="230"/>
      <c r="K35" s="230"/>
      <c r="L35" s="310"/>
      <c r="M35" s="295"/>
      <c r="N35" s="38">
        <v>31</v>
      </c>
      <c r="O35" s="107" t="s">
        <v>171</v>
      </c>
      <c r="P35" s="164"/>
      <c r="Q35" s="238">
        <v>325</v>
      </c>
      <c r="R35" s="256"/>
      <c r="S35" s="256"/>
      <c r="T35" s="256"/>
      <c r="U35" s="238">
        <f t="shared" si="1"/>
        <v>0</v>
      </c>
      <c r="V35" s="145"/>
      <c r="W35" s="238"/>
      <c r="X35" s="256"/>
      <c r="Y35" s="256"/>
      <c r="Z35" s="238"/>
      <c r="AA35" s="295"/>
      <c r="AB35" s="35">
        <v>81</v>
      </c>
      <c r="AC35" s="107" t="s">
        <v>171</v>
      </c>
      <c r="AD35" s="145"/>
      <c r="AE35" s="238">
        <v>350</v>
      </c>
      <c r="AF35" s="256"/>
      <c r="AG35" s="256"/>
      <c r="AH35" s="256"/>
      <c r="AI35" s="228"/>
      <c r="AJ35" s="238">
        <f t="shared" si="4"/>
        <v>0</v>
      </c>
      <c r="AK35" s="164"/>
      <c r="AL35" s="58"/>
      <c r="AM35" s="272"/>
      <c r="AN35" s="256"/>
      <c r="AO35" s="256"/>
      <c r="AP35" s="238"/>
      <c r="AQ35" s="295"/>
      <c r="AR35" s="35">
        <v>130</v>
      </c>
      <c r="AS35" s="231" t="s">
        <v>172</v>
      </c>
      <c r="AT35" s="145">
        <v>15</v>
      </c>
      <c r="AU35" s="355"/>
      <c r="AV35" s="4" t="s">
        <v>166</v>
      </c>
      <c r="AW35" s="271">
        <v>15</v>
      </c>
      <c r="AX35" s="112" t="s">
        <v>327</v>
      </c>
      <c r="AY35" s="228">
        <v>4</v>
      </c>
      <c r="AZ35" s="228"/>
      <c r="BA35" s="353">
        <f>(AT35*AW35)*AY35</f>
        <v>900</v>
      </c>
      <c r="BB35" s="271"/>
      <c r="BC35" s="295"/>
      <c r="BD35" s="35">
        <v>178</v>
      </c>
      <c r="BE35" s="132" t="s">
        <v>173</v>
      </c>
      <c r="BF35" s="53"/>
      <c r="BG35" s="164"/>
      <c r="BH35" s="238"/>
      <c r="BI35" s="256"/>
      <c r="BJ35" s="240"/>
      <c r="BK35" s="353">
        <f t="shared" si="7"/>
        <v>0</v>
      </c>
      <c r="BL35" s="339"/>
      <c r="BM35" s="353"/>
      <c r="BN35" s="353"/>
      <c r="BO35" s="353">
        <f t="shared" si="8"/>
        <v>0</v>
      </c>
      <c r="BP35" s="295"/>
      <c r="BQ35" s="355"/>
      <c r="BR35" s="130" t="s">
        <v>174</v>
      </c>
      <c r="BS35" s="65"/>
      <c r="BT35" s="65"/>
      <c r="BU35" s="75"/>
      <c r="BV35" s="246"/>
      <c r="BW35" s="228"/>
      <c r="BX35" s="257" t="s">
        <v>313</v>
      </c>
      <c r="BY35" s="257"/>
      <c r="BZ35" s="299" t="s">
        <v>307</v>
      </c>
      <c r="CA35" s="295"/>
      <c r="CB35" s="35"/>
      <c r="CC35" s="132"/>
      <c r="CD35" s="198"/>
      <c r="CE35" s="198"/>
      <c r="CF35" s="198"/>
      <c r="CG35" s="154"/>
      <c r="CH35" s="236"/>
      <c r="CI35" s="236"/>
      <c r="CJ35" s="271"/>
      <c r="CK35" s="256"/>
      <c r="CL35" s="256"/>
      <c r="CM35" s="353"/>
      <c r="CN35" s="51"/>
      <c r="CO35" s="145"/>
      <c r="CP35" s="145"/>
      <c r="CQ35" s="353"/>
      <c r="CR35" s="95"/>
      <c r="CS35" s="97"/>
      <c r="CT35" s="44" t="s">
        <v>175</v>
      </c>
      <c r="CU35" s="298"/>
      <c r="CV35" s="37"/>
      <c r="CW35" s="298"/>
      <c r="CX35" s="298"/>
      <c r="CY35" s="298">
        <f>CU34*CW35</f>
        <v>0</v>
      </c>
      <c r="CZ35" s="298"/>
    </row>
    <row r="36" spans="1:104" ht="13">
      <c r="A36" s="29"/>
      <c r="B36" s="132" t="s">
        <v>176</v>
      </c>
      <c r="C36" s="198"/>
      <c r="D36" s="22"/>
      <c r="E36" s="181"/>
      <c r="F36" s="138" t="s">
        <v>177</v>
      </c>
      <c r="G36" s="351"/>
      <c r="H36" s="117"/>
      <c r="I36" s="219">
        <f>BV33</f>
        <v>2675</v>
      </c>
      <c r="J36" s="230"/>
      <c r="K36" s="230"/>
      <c r="L36" s="310"/>
      <c r="M36" s="295"/>
      <c r="N36" s="38">
        <v>32</v>
      </c>
      <c r="O36" s="107" t="s">
        <v>178</v>
      </c>
      <c r="P36" s="164"/>
      <c r="Q36" s="238"/>
      <c r="R36" s="256"/>
      <c r="S36" s="256"/>
      <c r="T36" s="256"/>
      <c r="U36" s="238">
        <f t="shared" si="1"/>
        <v>0</v>
      </c>
      <c r="V36" s="145"/>
      <c r="W36" s="238"/>
      <c r="X36" s="256"/>
      <c r="Y36" s="256"/>
      <c r="Z36" s="238"/>
      <c r="AA36" s="295"/>
      <c r="AB36" s="35">
        <v>82</v>
      </c>
      <c r="AC36" s="107" t="s">
        <v>178</v>
      </c>
      <c r="AD36" s="145"/>
      <c r="AE36" s="238"/>
      <c r="AF36" s="256"/>
      <c r="AG36" s="256"/>
      <c r="AH36" s="256"/>
      <c r="AI36" s="228"/>
      <c r="AJ36" s="238">
        <f t="shared" si="4"/>
        <v>0</v>
      </c>
      <c r="AK36" s="164"/>
      <c r="AL36" s="58"/>
      <c r="AM36" s="272"/>
      <c r="AN36" s="256"/>
      <c r="AO36" s="256"/>
      <c r="AP36" s="238"/>
      <c r="AQ36" s="295"/>
      <c r="AR36" s="35">
        <v>131</v>
      </c>
      <c r="AS36" s="231" t="s">
        <v>179</v>
      </c>
      <c r="AT36" s="145"/>
      <c r="AU36" s="355"/>
      <c r="AV36" s="4" t="s">
        <v>166</v>
      </c>
      <c r="AW36" s="271"/>
      <c r="AX36" s="112" t="s">
        <v>327</v>
      </c>
      <c r="AY36" s="228"/>
      <c r="AZ36" s="228"/>
      <c r="BA36" s="353">
        <f>(AT36*AW36)*AY36</f>
        <v>0</v>
      </c>
      <c r="BB36" s="271"/>
      <c r="BC36" s="295"/>
      <c r="BD36" s="35">
        <v>179</v>
      </c>
      <c r="BE36" s="132" t="s">
        <v>180</v>
      </c>
      <c r="BF36" s="53"/>
      <c r="BG36" s="164"/>
      <c r="BH36" s="238"/>
      <c r="BI36" s="256"/>
      <c r="BJ36" s="240"/>
      <c r="BK36" s="353">
        <f t="shared" si="7"/>
        <v>0</v>
      </c>
      <c r="BL36" s="339"/>
      <c r="BM36" s="353"/>
      <c r="BN36" s="353"/>
      <c r="BO36" s="353">
        <f t="shared" si="8"/>
        <v>0</v>
      </c>
      <c r="BP36" s="295"/>
      <c r="BQ36" s="35">
        <v>217</v>
      </c>
      <c r="BR36" s="132" t="s">
        <v>181</v>
      </c>
      <c r="BS36" s="226"/>
      <c r="BT36" s="226"/>
      <c r="BU36" s="75"/>
      <c r="BV36" s="246"/>
      <c r="BW36" s="228"/>
      <c r="BX36" s="271">
        <v>500</v>
      </c>
      <c r="BY36" s="271"/>
      <c r="BZ36" s="240"/>
      <c r="CA36" s="295"/>
      <c r="CB36" s="35">
        <v>263</v>
      </c>
      <c r="CC36" s="132" t="s">
        <v>182</v>
      </c>
      <c r="CD36" s="198"/>
      <c r="CE36" s="198"/>
      <c r="CF36" s="198"/>
      <c r="CG36" s="154"/>
      <c r="CH36" s="236"/>
      <c r="CI36" s="236"/>
      <c r="CJ36" s="271"/>
      <c r="CK36" s="256"/>
      <c r="CL36" s="256"/>
      <c r="CM36" s="353"/>
      <c r="CN36" s="51"/>
      <c r="CO36" s="145"/>
      <c r="CP36" s="145"/>
      <c r="CQ36" s="353"/>
      <c r="CR36" s="95"/>
      <c r="CS36" s="97">
        <v>306</v>
      </c>
      <c r="CT36" s="334" t="s">
        <v>183</v>
      </c>
      <c r="CU36" s="298"/>
      <c r="CV36" s="37" t="s">
        <v>184</v>
      </c>
      <c r="CW36" s="298"/>
      <c r="CX36" s="298"/>
      <c r="CY36" s="298">
        <f t="shared" ref="CY36:CY41" si="9">CU36*CW36</f>
        <v>0</v>
      </c>
      <c r="CZ36" s="298"/>
    </row>
    <row r="37" spans="1:104" ht="13">
      <c r="A37" s="29"/>
      <c r="B37" s="132" t="s">
        <v>185</v>
      </c>
      <c r="C37" s="198"/>
      <c r="D37" s="138"/>
      <c r="E37" s="138"/>
      <c r="F37" s="138" t="s">
        <v>186</v>
      </c>
      <c r="G37" s="351"/>
      <c r="H37" s="117"/>
      <c r="I37" s="219">
        <f>BV46</f>
        <v>500</v>
      </c>
      <c r="J37" s="230"/>
      <c r="K37" s="230"/>
      <c r="L37" s="310"/>
      <c r="M37" s="295"/>
      <c r="N37" s="38">
        <v>33</v>
      </c>
      <c r="O37" s="107" t="s">
        <v>187</v>
      </c>
      <c r="P37" s="164"/>
      <c r="Q37" s="238">
        <v>650</v>
      </c>
      <c r="R37" s="256"/>
      <c r="S37" s="256"/>
      <c r="T37" s="256"/>
      <c r="U37" s="238">
        <f t="shared" ref="U37:U54" si="10">ROUND((((P37*Q37)+(((Q37/10)*1.5)*R37))+(((Q37/10)*2)*S37)),0)</f>
        <v>0</v>
      </c>
      <c r="V37" s="145"/>
      <c r="W37" s="238"/>
      <c r="X37" s="256"/>
      <c r="Y37" s="256"/>
      <c r="Z37" s="238"/>
      <c r="AA37" s="295"/>
      <c r="AB37" s="35">
        <v>83</v>
      </c>
      <c r="AC37" s="107" t="s">
        <v>188</v>
      </c>
      <c r="AD37" s="145"/>
      <c r="AE37" s="238">
        <v>550</v>
      </c>
      <c r="AF37" s="256"/>
      <c r="AG37" s="256"/>
      <c r="AH37" s="256"/>
      <c r="AI37" s="228"/>
      <c r="AJ37" s="238">
        <f t="shared" si="4"/>
        <v>0</v>
      </c>
      <c r="AK37" s="164"/>
      <c r="AL37" s="58"/>
      <c r="AM37" s="272"/>
      <c r="AN37" s="256"/>
      <c r="AO37" s="256"/>
      <c r="AP37" s="238"/>
      <c r="AQ37" s="295"/>
      <c r="AR37" s="35">
        <v>132</v>
      </c>
      <c r="AS37" s="343"/>
      <c r="AT37" s="226"/>
      <c r="AU37" s="72"/>
      <c r="AV37" s="72"/>
      <c r="AW37" s="75"/>
      <c r="AX37" s="75"/>
      <c r="AY37" s="53"/>
      <c r="AZ37" s="228"/>
      <c r="BA37" s="353"/>
      <c r="BB37" s="271"/>
      <c r="BC37" s="295"/>
      <c r="BD37" s="35">
        <v>180</v>
      </c>
      <c r="BE37" s="325"/>
      <c r="BF37" s="53"/>
      <c r="BG37" s="164"/>
      <c r="BH37" s="238"/>
      <c r="BI37" s="276"/>
      <c r="BJ37" s="240"/>
      <c r="BK37" s="353">
        <f t="shared" si="7"/>
        <v>0</v>
      </c>
      <c r="BL37" s="339"/>
      <c r="BM37" s="353"/>
      <c r="BN37" s="353"/>
      <c r="BO37" s="353">
        <f t="shared" si="8"/>
        <v>0</v>
      </c>
      <c r="BP37" s="295"/>
      <c r="BQ37" s="35">
        <v>218</v>
      </c>
      <c r="BR37" s="132" t="s">
        <v>189</v>
      </c>
      <c r="BS37" s="226"/>
      <c r="BT37" s="226"/>
      <c r="BU37" s="75"/>
      <c r="BV37" s="246"/>
      <c r="BW37" s="228"/>
      <c r="BX37" s="271"/>
      <c r="BY37" s="271"/>
      <c r="BZ37" s="240"/>
      <c r="CA37" s="295"/>
      <c r="CB37" s="35">
        <v>264</v>
      </c>
      <c r="CC37" s="132" t="s">
        <v>182</v>
      </c>
      <c r="CD37" s="198"/>
      <c r="CE37" s="198"/>
      <c r="CF37" s="198"/>
      <c r="CG37" s="154"/>
      <c r="CH37" s="236"/>
      <c r="CI37" s="236"/>
      <c r="CJ37" s="271"/>
      <c r="CK37" s="256"/>
      <c r="CL37" s="256"/>
      <c r="CM37" s="353"/>
      <c r="CN37" s="51"/>
      <c r="CO37" s="145"/>
      <c r="CP37" s="145"/>
      <c r="CQ37" s="353"/>
      <c r="CR37" s="95"/>
      <c r="CS37" s="97">
        <v>307</v>
      </c>
      <c r="CT37" s="334" t="s">
        <v>190</v>
      </c>
      <c r="CU37" s="298"/>
      <c r="CV37" s="37" t="s">
        <v>327</v>
      </c>
      <c r="CW37" s="298"/>
      <c r="CX37" s="298"/>
      <c r="CY37" s="298">
        <f t="shared" si="9"/>
        <v>0</v>
      </c>
      <c r="CZ37" s="298"/>
    </row>
    <row r="38" spans="1:104" ht="13">
      <c r="A38" s="29"/>
      <c r="B38" s="245">
        <v>9</v>
      </c>
      <c r="C38" s="198"/>
      <c r="D38" s="165"/>
      <c r="E38" s="198"/>
      <c r="F38" s="198"/>
      <c r="G38" s="71" t="s">
        <v>191</v>
      </c>
      <c r="H38" s="117"/>
      <c r="I38" s="219">
        <f>SUM(I30:I37)</f>
        <v>110042.5</v>
      </c>
      <c r="J38" s="230"/>
      <c r="K38" s="230"/>
      <c r="L38" s="310"/>
      <c r="M38" s="295"/>
      <c r="N38" s="38">
        <v>34</v>
      </c>
      <c r="O38" s="107" t="s">
        <v>192</v>
      </c>
      <c r="P38" s="164"/>
      <c r="Q38" s="238">
        <v>450</v>
      </c>
      <c r="R38" s="256"/>
      <c r="S38" s="256"/>
      <c r="T38" s="256"/>
      <c r="U38" s="238">
        <f t="shared" si="10"/>
        <v>0</v>
      </c>
      <c r="V38" s="145"/>
      <c r="W38" s="238"/>
      <c r="X38" s="256"/>
      <c r="Y38" s="256"/>
      <c r="Z38" s="238"/>
      <c r="AA38" s="295"/>
      <c r="AB38" s="35">
        <v>84</v>
      </c>
      <c r="AC38" s="107" t="s">
        <v>192</v>
      </c>
      <c r="AD38" s="145"/>
      <c r="AE38" s="238">
        <v>750</v>
      </c>
      <c r="AF38" s="256"/>
      <c r="AG38" s="256"/>
      <c r="AH38" s="256"/>
      <c r="AI38" s="228"/>
      <c r="AJ38" s="238">
        <f t="shared" si="4"/>
        <v>0</v>
      </c>
      <c r="AK38" s="164"/>
      <c r="AL38" s="58"/>
      <c r="AM38" s="272"/>
      <c r="AN38" s="256"/>
      <c r="AO38" s="256"/>
      <c r="AP38" s="238"/>
      <c r="AQ38" s="295"/>
      <c r="AR38" s="35">
        <v>133</v>
      </c>
      <c r="AS38" s="343"/>
      <c r="AT38" s="226"/>
      <c r="AU38" s="72"/>
      <c r="AV38" s="72"/>
      <c r="AW38" s="75"/>
      <c r="AX38" s="75"/>
      <c r="AY38" s="53"/>
      <c r="AZ38" s="228"/>
      <c r="BA38" s="353"/>
      <c r="BB38" s="271"/>
      <c r="BC38" s="251"/>
      <c r="BD38" s="316"/>
      <c r="BE38" s="258"/>
      <c r="BF38" s="258"/>
      <c r="BG38" s="10"/>
      <c r="BH38" s="182" t="s">
        <v>193</v>
      </c>
      <c r="BI38" s="317"/>
      <c r="BJ38" s="240"/>
      <c r="BK38" s="353">
        <f>SUM(BK25:BK37)</f>
        <v>0</v>
      </c>
      <c r="BL38" s="324"/>
      <c r="BM38" s="55" t="s">
        <v>309</v>
      </c>
      <c r="BN38" s="353"/>
      <c r="BO38" s="353">
        <f>SUM(BO25:BO37)</f>
        <v>0</v>
      </c>
      <c r="BP38" s="295"/>
      <c r="BQ38" s="35">
        <v>219</v>
      </c>
      <c r="BR38" s="132" t="s">
        <v>194</v>
      </c>
      <c r="BS38" s="226"/>
      <c r="BT38" s="226"/>
      <c r="BU38" s="75"/>
      <c r="BV38" s="246"/>
      <c r="BW38" s="228"/>
      <c r="BX38" s="271"/>
      <c r="BY38" s="271"/>
      <c r="BZ38" s="240"/>
      <c r="CA38" s="295"/>
      <c r="CB38" s="35">
        <v>265</v>
      </c>
      <c r="CC38" s="132"/>
      <c r="CD38" s="198"/>
      <c r="CE38" s="198"/>
      <c r="CF38" s="198"/>
      <c r="CG38" s="154"/>
      <c r="CH38" s="236"/>
      <c r="CI38" s="236"/>
      <c r="CJ38" s="271"/>
      <c r="CK38" s="256"/>
      <c r="CL38" s="256"/>
      <c r="CM38" s="353"/>
      <c r="CN38" s="51"/>
      <c r="CO38" s="145"/>
      <c r="CP38" s="145"/>
      <c r="CQ38" s="353"/>
      <c r="CR38" s="95"/>
      <c r="CS38" s="97">
        <v>308</v>
      </c>
      <c r="CT38" s="334" t="s">
        <v>255</v>
      </c>
      <c r="CU38" s="298"/>
      <c r="CV38" s="37" t="s">
        <v>327</v>
      </c>
      <c r="CW38" s="298"/>
      <c r="CX38" s="298"/>
      <c r="CY38" s="298">
        <f t="shared" si="9"/>
        <v>0</v>
      </c>
      <c r="CZ38" s="298"/>
    </row>
    <row r="39" spans="1:104" ht="13">
      <c r="A39" s="29"/>
      <c r="B39" s="132" t="s">
        <v>195</v>
      </c>
      <c r="C39" s="198"/>
      <c r="D39" s="138"/>
      <c r="E39" s="138"/>
      <c r="F39" s="138" t="s">
        <v>196</v>
      </c>
      <c r="G39" s="351"/>
      <c r="H39" s="117"/>
      <c r="I39" s="219">
        <f>BX56</f>
        <v>17000</v>
      </c>
      <c r="J39" s="230"/>
      <c r="K39" s="230"/>
      <c r="L39" s="310"/>
      <c r="M39" s="295"/>
      <c r="N39" s="38">
        <v>35</v>
      </c>
      <c r="O39" s="107" t="s">
        <v>197</v>
      </c>
      <c r="P39" s="164"/>
      <c r="Q39" s="238">
        <v>375</v>
      </c>
      <c r="R39" s="256"/>
      <c r="S39" s="256"/>
      <c r="T39" s="256"/>
      <c r="U39" s="238">
        <f t="shared" si="10"/>
        <v>0</v>
      </c>
      <c r="V39" s="145"/>
      <c r="W39" s="238"/>
      <c r="X39" s="256"/>
      <c r="Y39" s="256"/>
      <c r="Z39" s="238"/>
      <c r="AA39" s="295"/>
      <c r="AB39" s="35">
        <v>85</v>
      </c>
      <c r="AC39" s="107" t="s">
        <v>197</v>
      </c>
      <c r="AD39" s="145"/>
      <c r="AE39" s="238">
        <v>750</v>
      </c>
      <c r="AF39" s="256"/>
      <c r="AG39" s="256"/>
      <c r="AH39" s="256"/>
      <c r="AI39" s="228"/>
      <c r="AJ39" s="238">
        <f t="shared" si="4"/>
        <v>0</v>
      </c>
      <c r="AK39" s="164"/>
      <c r="AL39" s="58"/>
      <c r="AM39" s="272"/>
      <c r="AN39" s="256"/>
      <c r="AO39" s="256"/>
      <c r="AP39" s="238"/>
      <c r="AQ39" s="295"/>
      <c r="AR39" s="35">
        <v>134</v>
      </c>
      <c r="AS39" s="343" t="s">
        <v>17</v>
      </c>
      <c r="AT39" s="226"/>
      <c r="AU39" s="72"/>
      <c r="AV39" s="72"/>
      <c r="AW39" s="75"/>
      <c r="AX39" s="75"/>
      <c r="AY39" s="53"/>
      <c r="AZ39" s="228"/>
      <c r="BA39" s="353"/>
      <c r="BB39" s="271"/>
      <c r="BC39" s="251"/>
      <c r="BD39" s="36"/>
      <c r="BE39" s="191"/>
      <c r="BF39" s="191"/>
      <c r="BG39" s="87"/>
      <c r="BH39" s="182" t="s">
        <v>18</v>
      </c>
      <c r="BI39" s="291"/>
      <c r="BJ39" s="240"/>
      <c r="BK39" s="353">
        <f>BK38*0.19</f>
        <v>0</v>
      </c>
      <c r="BL39" s="48"/>
      <c r="BM39" s="189" t="s">
        <v>309</v>
      </c>
      <c r="BN39" s="55"/>
      <c r="BO39" s="353">
        <f>SUM((BO38*0.25))</f>
        <v>0</v>
      </c>
      <c r="BP39" s="295"/>
      <c r="BQ39" s="35">
        <v>220</v>
      </c>
      <c r="BR39" s="132" t="s">
        <v>19</v>
      </c>
      <c r="BS39" s="226"/>
      <c r="BT39" s="226"/>
      <c r="BU39" s="75"/>
      <c r="BV39" s="246"/>
      <c r="BW39" s="228"/>
      <c r="BX39" s="271"/>
      <c r="BY39" s="271"/>
      <c r="BZ39" s="240"/>
      <c r="CA39" s="251"/>
      <c r="CB39" s="316"/>
      <c r="CC39" s="42"/>
      <c r="CD39" s="194"/>
      <c r="CE39" s="194"/>
      <c r="CF39" s="194"/>
      <c r="CG39" s="42"/>
      <c r="CH39" s="153"/>
      <c r="CI39" s="229"/>
      <c r="CJ39" s="17" t="s">
        <v>20</v>
      </c>
      <c r="CK39" s="144"/>
      <c r="CL39" s="148"/>
      <c r="CM39" s="353">
        <f>SUM(CM4:CM38)</f>
        <v>6450</v>
      </c>
      <c r="CN39" s="51"/>
      <c r="CO39" s="145"/>
      <c r="CP39" s="145"/>
      <c r="CQ39" s="353">
        <f>SUM(CQ4:CQ38)</f>
        <v>0</v>
      </c>
      <c r="CR39" s="95"/>
      <c r="CS39" s="97">
        <v>309</v>
      </c>
      <c r="CT39" s="334" t="s">
        <v>21</v>
      </c>
      <c r="CU39" s="228"/>
      <c r="CV39" s="37" t="s">
        <v>184</v>
      </c>
      <c r="CW39" s="298"/>
      <c r="CX39" s="298"/>
      <c r="CY39" s="298">
        <f t="shared" si="9"/>
        <v>0</v>
      </c>
      <c r="CZ39" s="298"/>
    </row>
    <row r="40" spans="1:104" ht="13">
      <c r="A40" s="29"/>
      <c r="B40" s="132" t="s">
        <v>22</v>
      </c>
      <c r="C40" s="198"/>
      <c r="D40" s="138"/>
      <c r="E40" s="71"/>
      <c r="F40" s="236">
        <v>3</v>
      </c>
      <c r="G40" s="117" t="s">
        <v>23</v>
      </c>
      <c r="H40" s="117"/>
      <c r="I40" s="219">
        <f>I38*0.03</f>
        <v>3301.2750000000001</v>
      </c>
      <c r="J40" s="230"/>
      <c r="K40" s="230"/>
      <c r="L40" s="310"/>
      <c r="M40" s="295"/>
      <c r="N40" s="38">
        <v>36</v>
      </c>
      <c r="O40" s="107" t="s">
        <v>24</v>
      </c>
      <c r="P40" s="164"/>
      <c r="Q40" s="238">
        <v>325</v>
      </c>
      <c r="R40" s="256"/>
      <c r="S40" s="256"/>
      <c r="T40" s="256"/>
      <c r="U40" s="238">
        <f t="shared" si="10"/>
        <v>0</v>
      </c>
      <c r="V40" s="145"/>
      <c r="W40" s="238"/>
      <c r="X40" s="256"/>
      <c r="Y40" s="256"/>
      <c r="Z40" s="238"/>
      <c r="AA40" s="295"/>
      <c r="AB40" s="35">
        <v>86</v>
      </c>
      <c r="AC40" s="107" t="s">
        <v>231</v>
      </c>
      <c r="AD40" s="145"/>
      <c r="AE40" s="238">
        <v>650</v>
      </c>
      <c r="AF40" s="256"/>
      <c r="AG40" s="256"/>
      <c r="AH40" s="256"/>
      <c r="AI40" s="228"/>
      <c r="AJ40" s="238">
        <f t="shared" si="4"/>
        <v>0</v>
      </c>
      <c r="AK40" s="164"/>
      <c r="AL40" s="58"/>
      <c r="AM40" s="272"/>
      <c r="AN40" s="256"/>
      <c r="AO40" s="256"/>
      <c r="AP40" s="238"/>
      <c r="AQ40" s="295"/>
      <c r="AR40" s="35">
        <v>135</v>
      </c>
      <c r="AS40" s="343" t="s">
        <v>25</v>
      </c>
      <c r="AT40" s="226"/>
      <c r="AU40" s="72"/>
      <c r="AV40" s="72"/>
      <c r="AW40" s="75"/>
      <c r="AX40" s="75"/>
      <c r="AY40" s="53"/>
      <c r="AZ40" s="228"/>
      <c r="BA40" s="353">
        <v>500</v>
      </c>
      <c r="BB40" s="271"/>
      <c r="BC40" s="251"/>
      <c r="BD40" s="36"/>
      <c r="BE40" s="191"/>
      <c r="BF40" s="191"/>
      <c r="BG40" s="87"/>
      <c r="BH40" s="306" t="s">
        <v>26</v>
      </c>
      <c r="BI40" s="264"/>
      <c r="BJ40" s="118"/>
      <c r="BK40" s="353">
        <f>BK38+BK39</f>
        <v>0</v>
      </c>
      <c r="BL40" s="320" t="s">
        <v>309</v>
      </c>
      <c r="BM40" s="262" t="s">
        <v>309</v>
      </c>
      <c r="BN40" s="285"/>
      <c r="BO40" s="353">
        <f>BO38+BO39</f>
        <v>0</v>
      </c>
      <c r="BP40" s="295"/>
      <c r="BQ40" s="35">
        <v>221</v>
      </c>
      <c r="BR40" s="132" t="s">
        <v>27</v>
      </c>
      <c r="BS40" s="226"/>
      <c r="BT40" s="226"/>
      <c r="BU40" s="75"/>
      <c r="BV40" s="246"/>
      <c r="BW40" s="228"/>
      <c r="BX40" s="271"/>
      <c r="BY40" s="271"/>
      <c r="BZ40" s="240"/>
      <c r="CA40" s="251"/>
      <c r="CB40" s="142"/>
      <c r="CC40" s="63"/>
      <c r="CD40" s="103"/>
      <c r="CE40" s="103"/>
      <c r="CF40" s="103"/>
      <c r="CG40" s="63"/>
      <c r="CH40" s="207"/>
      <c r="CI40" s="63"/>
      <c r="CJ40" s="28"/>
      <c r="CK40" s="24"/>
      <c r="CL40" s="198"/>
      <c r="CM40" s="198"/>
      <c r="CN40" s="198"/>
      <c r="CO40" s="198"/>
      <c r="CP40" s="198"/>
      <c r="CQ40" s="198"/>
      <c r="CR40" s="29"/>
      <c r="CS40" s="97">
        <v>310</v>
      </c>
      <c r="CT40" s="334" t="s">
        <v>28</v>
      </c>
      <c r="CU40" s="228"/>
      <c r="CV40" s="37" t="s">
        <v>327</v>
      </c>
      <c r="CW40" s="298"/>
      <c r="CX40" s="298"/>
      <c r="CY40" s="298">
        <f t="shared" si="9"/>
        <v>0</v>
      </c>
      <c r="CZ40" s="298"/>
    </row>
    <row r="41" spans="1:104" ht="13">
      <c r="A41" s="29"/>
      <c r="B41" s="254">
        <v>12</v>
      </c>
      <c r="C41" s="198"/>
      <c r="D41" s="198"/>
      <c r="E41" s="198"/>
      <c r="F41" s="198"/>
      <c r="G41" s="71" t="s">
        <v>29</v>
      </c>
      <c r="H41" s="117"/>
      <c r="I41" s="219">
        <f>(I38+I39)+I40</f>
        <v>130343.77499999999</v>
      </c>
      <c r="J41" s="230"/>
      <c r="K41" s="230"/>
      <c r="L41" s="310"/>
      <c r="M41" s="295"/>
      <c r="N41" s="38">
        <v>37</v>
      </c>
      <c r="O41" s="107" t="s">
        <v>30</v>
      </c>
      <c r="P41" s="164"/>
      <c r="Q41" s="238">
        <v>1200</v>
      </c>
      <c r="R41" s="256"/>
      <c r="S41" s="256"/>
      <c r="T41" s="256"/>
      <c r="U41" s="238">
        <f t="shared" si="10"/>
        <v>0</v>
      </c>
      <c r="V41" s="145"/>
      <c r="W41" s="238"/>
      <c r="X41" s="256"/>
      <c r="Y41" s="256"/>
      <c r="Z41" s="238"/>
      <c r="AA41" s="295"/>
      <c r="AB41" s="35">
        <v>87</v>
      </c>
      <c r="AC41" s="107" t="s">
        <v>31</v>
      </c>
      <c r="AD41" s="145">
        <v>4</v>
      </c>
      <c r="AE41" s="238">
        <v>650</v>
      </c>
      <c r="AF41" s="256"/>
      <c r="AG41" s="256"/>
      <c r="AH41" s="256"/>
      <c r="AI41" s="228"/>
      <c r="AJ41" s="238">
        <f t="shared" si="4"/>
        <v>2600</v>
      </c>
      <c r="AK41" s="164"/>
      <c r="AL41" s="58"/>
      <c r="AM41" s="272"/>
      <c r="AN41" s="256"/>
      <c r="AO41" s="256"/>
      <c r="AP41" s="238"/>
      <c r="AQ41" s="295"/>
      <c r="AR41" s="35">
        <v>136</v>
      </c>
      <c r="AS41" s="343" t="s">
        <v>32</v>
      </c>
      <c r="AT41" s="226"/>
      <c r="AU41" s="72"/>
      <c r="AV41" s="72"/>
      <c r="AW41" s="75"/>
      <c r="AX41" s="75"/>
      <c r="AY41" s="53"/>
      <c r="AZ41" s="228"/>
      <c r="BA41" s="353"/>
      <c r="BB41" s="271"/>
      <c r="BC41" s="251"/>
      <c r="BD41" s="142"/>
      <c r="BE41" s="241"/>
      <c r="BF41" s="241"/>
      <c r="BG41" s="281"/>
      <c r="BH41" s="338"/>
      <c r="BI41" s="338"/>
      <c r="BJ41" s="75"/>
      <c r="BK41" s="86"/>
      <c r="BL41" s="5"/>
      <c r="BM41" s="5"/>
      <c r="BN41" s="262"/>
      <c r="BO41" s="25"/>
      <c r="BP41" s="73"/>
      <c r="BQ41" s="35">
        <v>222</v>
      </c>
      <c r="BR41" s="132" t="s">
        <v>33</v>
      </c>
      <c r="BS41" s="226"/>
      <c r="BT41" s="226"/>
      <c r="BU41" s="75"/>
      <c r="BV41" s="246">
        <v>500</v>
      </c>
      <c r="BW41" s="228"/>
      <c r="BX41" s="271"/>
      <c r="BY41" s="271"/>
      <c r="BZ41" s="240"/>
      <c r="CA41" s="295"/>
      <c r="CB41" s="35">
        <v>266</v>
      </c>
      <c r="CC41" s="132" t="s">
        <v>34</v>
      </c>
      <c r="CD41" s="220"/>
      <c r="CE41" s="187"/>
      <c r="CF41" s="198"/>
      <c r="CG41" s="43"/>
      <c r="CH41" s="155"/>
      <c r="CI41" s="43"/>
      <c r="CJ41" s="7"/>
      <c r="CK41" s="119"/>
      <c r="CL41" s="271"/>
      <c r="CM41" s="353"/>
      <c r="CN41" s="51"/>
      <c r="CO41" s="145"/>
      <c r="CP41" s="145"/>
      <c r="CQ41" s="353"/>
      <c r="CR41" s="95"/>
      <c r="CS41" s="97">
        <v>311</v>
      </c>
      <c r="CT41" s="334" t="s">
        <v>35</v>
      </c>
      <c r="CU41" s="298"/>
      <c r="CV41" s="37" t="s">
        <v>327</v>
      </c>
      <c r="CW41" s="298"/>
      <c r="CX41" s="298"/>
      <c r="CY41" s="298">
        <f t="shared" si="9"/>
        <v>0</v>
      </c>
      <c r="CZ41" s="298"/>
    </row>
    <row r="42" spans="1:104" ht="13">
      <c r="A42" s="29"/>
      <c r="B42" s="132" t="s">
        <v>36</v>
      </c>
      <c r="C42" s="198"/>
      <c r="D42" s="138"/>
      <c r="E42" s="71"/>
      <c r="F42" s="236">
        <v>20</v>
      </c>
      <c r="G42" s="117" t="s">
        <v>23</v>
      </c>
      <c r="H42" s="117"/>
      <c r="I42" s="173">
        <f>I41*0.2</f>
        <v>26068.755000000001</v>
      </c>
      <c r="J42" s="230"/>
      <c r="K42" s="230"/>
      <c r="L42" s="310"/>
      <c r="M42" s="295"/>
      <c r="N42" s="38">
        <v>38</v>
      </c>
      <c r="O42" s="107" t="s">
        <v>37</v>
      </c>
      <c r="P42" s="164">
        <v>2</v>
      </c>
      <c r="Q42" s="238">
        <v>1500</v>
      </c>
      <c r="R42" s="256"/>
      <c r="S42" s="256"/>
      <c r="T42" s="256"/>
      <c r="U42" s="238">
        <f t="shared" si="10"/>
        <v>3000</v>
      </c>
      <c r="V42" s="145"/>
      <c r="W42" s="238"/>
      <c r="X42" s="256"/>
      <c r="Y42" s="256"/>
      <c r="Z42" s="238"/>
      <c r="AA42" s="295"/>
      <c r="AB42" s="35">
        <v>88</v>
      </c>
      <c r="AC42" s="107" t="s">
        <v>38</v>
      </c>
      <c r="AD42" s="145"/>
      <c r="AE42" s="238">
        <v>1200</v>
      </c>
      <c r="AF42" s="256"/>
      <c r="AG42" s="256"/>
      <c r="AH42" s="256"/>
      <c r="AI42" s="228"/>
      <c r="AJ42" s="238">
        <f t="shared" si="4"/>
        <v>0</v>
      </c>
      <c r="AK42" s="164"/>
      <c r="AL42" s="58"/>
      <c r="AM42" s="272"/>
      <c r="AN42" s="256"/>
      <c r="AO42" s="256"/>
      <c r="AP42" s="238"/>
      <c r="AQ42" s="295"/>
      <c r="AR42" s="35">
        <v>137</v>
      </c>
      <c r="AS42" s="343" t="s">
        <v>39</v>
      </c>
      <c r="AT42" s="226"/>
      <c r="AU42" s="72"/>
      <c r="AV42" s="72"/>
      <c r="AW42" s="75"/>
      <c r="AX42" s="75"/>
      <c r="AY42" s="53"/>
      <c r="AZ42" s="228"/>
      <c r="BA42" s="353"/>
      <c r="BB42" s="271"/>
      <c r="BC42" s="295"/>
      <c r="BD42" s="355"/>
      <c r="BE42" s="130" t="s">
        <v>40</v>
      </c>
      <c r="BF42" s="65"/>
      <c r="BG42" s="296"/>
      <c r="BH42" s="67"/>
      <c r="BI42" s="264"/>
      <c r="BJ42" s="118"/>
      <c r="BK42" s="206" t="s">
        <v>306</v>
      </c>
      <c r="BL42" s="134"/>
      <c r="BM42" s="206" t="s">
        <v>307</v>
      </c>
      <c r="BN42" s="188"/>
      <c r="BO42" s="189"/>
      <c r="BP42" s="73"/>
      <c r="BQ42" s="35">
        <v>223</v>
      </c>
      <c r="BR42" s="132"/>
      <c r="BS42" s="226"/>
      <c r="BT42" s="226"/>
      <c r="BU42" s="75"/>
      <c r="BV42" s="246"/>
      <c r="BW42" s="228"/>
      <c r="BX42" s="271"/>
      <c r="BY42" s="271"/>
      <c r="BZ42" s="240"/>
      <c r="CA42" s="295"/>
      <c r="CB42" s="35">
        <v>267</v>
      </c>
      <c r="CC42" s="132" t="s">
        <v>41</v>
      </c>
      <c r="CD42" s="154"/>
      <c r="CE42" s="200"/>
      <c r="CF42" s="165"/>
      <c r="CG42" s="154"/>
      <c r="CH42" s="99" t="s">
        <v>42</v>
      </c>
      <c r="CI42" s="236"/>
      <c r="CJ42" s="266" t="s">
        <v>43</v>
      </c>
      <c r="CK42" s="261"/>
      <c r="CL42" s="271"/>
      <c r="CM42" s="353">
        <f>SUM(((CG42*CI42)*CK42))</f>
        <v>0</v>
      </c>
      <c r="CN42" s="51"/>
      <c r="CO42" s="145"/>
      <c r="CP42" s="145"/>
      <c r="CQ42" s="353"/>
      <c r="CR42" s="95"/>
      <c r="CS42" s="97">
        <v>312</v>
      </c>
      <c r="CT42" s="334"/>
      <c r="CU42" s="228"/>
      <c r="CV42" s="37"/>
      <c r="CW42" s="298"/>
      <c r="CX42" s="298"/>
      <c r="CY42" s="298">
        <f>CU41*CW42</f>
        <v>0</v>
      </c>
      <c r="CZ42" s="298"/>
    </row>
    <row r="43" spans="1:104" ht="13">
      <c r="A43" s="29"/>
      <c r="B43" s="132" t="s">
        <v>44</v>
      </c>
      <c r="C43" s="198"/>
      <c r="D43" s="138"/>
      <c r="E43" s="138"/>
      <c r="F43" s="138" t="s">
        <v>45</v>
      </c>
      <c r="G43" s="351"/>
      <c r="H43" s="117"/>
      <c r="I43" s="219">
        <f>CM56</f>
        <v>6450</v>
      </c>
      <c r="J43" s="230"/>
      <c r="K43" s="230"/>
      <c r="L43" s="310"/>
      <c r="M43" s="295"/>
      <c r="N43" s="38">
        <v>39</v>
      </c>
      <c r="O43" s="107" t="s">
        <v>46</v>
      </c>
      <c r="P43" s="164"/>
      <c r="Q43" s="238">
        <v>350</v>
      </c>
      <c r="R43" s="256"/>
      <c r="S43" s="256"/>
      <c r="T43" s="256"/>
      <c r="U43" s="238">
        <f t="shared" si="10"/>
        <v>0</v>
      </c>
      <c r="V43" s="145"/>
      <c r="W43" s="238"/>
      <c r="X43" s="256"/>
      <c r="Y43" s="256"/>
      <c r="Z43" s="238"/>
      <c r="AA43" s="295"/>
      <c r="AB43" s="35">
        <v>89</v>
      </c>
      <c r="AC43" s="107" t="s">
        <v>47</v>
      </c>
      <c r="AD43" s="145">
        <v>1</v>
      </c>
      <c r="AE43" s="238">
        <v>1500</v>
      </c>
      <c r="AF43" s="256"/>
      <c r="AG43" s="256"/>
      <c r="AH43" s="256"/>
      <c r="AI43" s="228"/>
      <c r="AJ43" s="238">
        <f t="shared" si="4"/>
        <v>1500</v>
      </c>
      <c r="AK43" s="164"/>
      <c r="AL43" s="58"/>
      <c r="AM43" s="272"/>
      <c r="AN43" s="256"/>
      <c r="AO43" s="256"/>
      <c r="AP43" s="238"/>
      <c r="AQ43" s="295"/>
      <c r="AR43" s="35">
        <v>138</v>
      </c>
      <c r="AS43" s="325" t="s">
        <v>48</v>
      </c>
      <c r="AT43" s="226"/>
      <c r="AU43" s="72"/>
      <c r="AV43" s="72"/>
      <c r="AW43" s="75"/>
      <c r="AX43" s="75"/>
      <c r="AY43" s="53"/>
      <c r="AZ43" s="228"/>
      <c r="BA43" s="353"/>
      <c r="BB43" s="271"/>
      <c r="BC43" s="295"/>
      <c r="BD43" s="35">
        <v>181</v>
      </c>
      <c r="BE43" s="132" t="s">
        <v>49</v>
      </c>
      <c r="BF43" s="226"/>
      <c r="BG43" s="91"/>
      <c r="BH43" s="338"/>
      <c r="BI43" s="291"/>
      <c r="BJ43" s="240"/>
      <c r="BK43" s="353"/>
      <c r="BL43" s="353"/>
      <c r="BM43" s="353"/>
      <c r="BN43" s="188"/>
      <c r="BO43" s="189"/>
      <c r="BP43" s="73"/>
      <c r="BQ43" s="35">
        <v>224</v>
      </c>
      <c r="BR43" s="132"/>
      <c r="BS43" s="226"/>
      <c r="BT43" s="226"/>
      <c r="BU43" s="75"/>
      <c r="BV43" s="246"/>
      <c r="BW43" s="228"/>
      <c r="BX43" s="271"/>
      <c r="BY43" s="271"/>
      <c r="BZ43" s="240"/>
      <c r="CA43" s="295"/>
      <c r="CB43" s="35">
        <v>268</v>
      </c>
      <c r="CC43" s="132"/>
      <c r="CD43" s="198"/>
      <c r="CE43" s="198"/>
      <c r="CF43" s="198"/>
      <c r="CG43" s="43"/>
      <c r="CH43" s="155"/>
      <c r="CI43" s="43"/>
      <c r="CJ43" s="232"/>
      <c r="CK43" s="111"/>
      <c r="CL43" s="271"/>
      <c r="CM43" s="353">
        <f>((((CG43*CH43)*CI43)+CJ43)+(((CH43/10)*1.5)*CK43))+(((CH43/10)*2)*CL43)</f>
        <v>0</v>
      </c>
      <c r="CN43" s="51"/>
      <c r="CO43" s="145"/>
      <c r="CP43" s="145"/>
      <c r="CQ43" s="353"/>
      <c r="CR43" s="95"/>
      <c r="CS43" s="97">
        <v>313</v>
      </c>
      <c r="CT43" s="334" t="s">
        <v>50</v>
      </c>
      <c r="CU43" s="228"/>
      <c r="CV43" s="37" t="s">
        <v>327</v>
      </c>
      <c r="CW43" s="298"/>
      <c r="CX43" s="298"/>
      <c r="CY43" s="298"/>
      <c r="CZ43" s="298"/>
    </row>
    <row r="44" spans="1:104" ht="13">
      <c r="A44" s="29"/>
      <c r="B44" s="132" t="s">
        <v>51</v>
      </c>
      <c r="C44" s="198"/>
      <c r="D44" s="138"/>
      <c r="E44" s="138"/>
      <c r="F44" s="138" t="s">
        <v>52</v>
      </c>
      <c r="G44" s="351"/>
      <c r="H44" s="117"/>
      <c r="I44" s="219">
        <f>CY49</f>
        <v>35250</v>
      </c>
      <c r="J44" s="230"/>
      <c r="K44" s="230"/>
      <c r="L44" s="310"/>
      <c r="M44" s="295"/>
      <c r="N44" s="38">
        <v>40</v>
      </c>
      <c r="O44" s="107" t="s">
        <v>53</v>
      </c>
      <c r="P44" s="164">
        <v>5</v>
      </c>
      <c r="Q44" s="238">
        <v>225</v>
      </c>
      <c r="R44" s="256"/>
      <c r="S44" s="256"/>
      <c r="T44" s="256"/>
      <c r="U44" s="238">
        <f t="shared" si="10"/>
        <v>1125</v>
      </c>
      <c r="V44" s="145"/>
      <c r="W44" s="238"/>
      <c r="X44" s="256"/>
      <c r="Y44" s="256"/>
      <c r="Z44" s="238"/>
      <c r="AA44" s="295"/>
      <c r="AB44" s="35">
        <v>90</v>
      </c>
      <c r="AC44" s="107" t="s">
        <v>53</v>
      </c>
      <c r="AD44" s="145">
        <v>4</v>
      </c>
      <c r="AE44" s="238">
        <v>225</v>
      </c>
      <c r="AF44" s="256"/>
      <c r="AG44" s="256"/>
      <c r="AH44" s="256"/>
      <c r="AI44" s="228"/>
      <c r="AJ44" s="238">
        <f t="shared" si="4"/>
        <v>900</v>
      </c>
      <c r="AK44" s="164"/>
      <c r="AL44" s="58"/>
      <c r="AM44" s="272"/>
      <c r="AN44" s="256"/>
      <c r="AO44" s="256"/>
      <c r="AP44" s="238"/>
      <c r="AQ44" s="251"/>
      <c r="AR44" s="217"/>
      <c r="AS44" s="226"/>
      <c r="AT44" s="226"/>
      <c r="AU44" s="226"/>
      <c r="AV44" s="24"/>
      <c r="AW44" s="331"/>
      <c r="AX44" s="88" t="s">
        <v>54</v>
      </c>
      <c r="AY44" s="121"/>
      <c r="AZ44" s="352"/>
      <c r="BA44" s="353">
        <f>SUM(BA19:BA43)</f>
        <v>7520</v>
      </c>
      <c r="BB44" s="39">
        <f>SUM(BB19:BB43)</f>
        <v>0</v>
      </c>
      <c r="BC44" s="295"/>
      <c r="BD44" s="35">
        <v>182</v>
      </c>
      <c r="BE44" s="132" t="s">
        <v>55</v>
      </c>
      <c r="BF44" s="226"/>
      <c r="BG44" s="91"/>
      <c r="BH44" s="338"/>
      <c r="BI44" s="291"/>
      <c r="BJ44" s="240"/>
      <c r="BK44" s="353"/>
      <c r="BL44" s="353"/>
      <c r="BM44" s="353"/>
      <c r="BN44" s="188"/>
      <c r="BO44" s="189"/>
      <c r="BP44" s="73"/>
      <c r="BQ44" s="35">
        <v>225</v>
      </c>
      <c r="BR44" s="132"/>
      <c r="BS44" s="226"/>
      <c r="BT44" s="226"/>
      <c r="BU44" s="75"/>
      <c r="BV44" s="246"/>
      <c r="BW44" s="228"/>
      <c r="BX44" s="271"/>
      <c r="BY44" s="271"/>
      <c r="BZ44" s="240"/>
      <c r="CA44" s="251"/>
      <c r="CB44" s="316"/>
      <c r="CC44" s="194"/>
      <c r="CD44" s="194"/>
      <c r="CE44" s="194"/>
      <c r="CF44" s="194"/>
      <c r="CG44" s="42"/>
      <c r="CH44" s="153"/>
      <c r="CI44" s="229"/>
      <c r="CJ44" s="120" t="s">
        <v>20</v>
      </c>
      <c r="CK44" s="260"/>
      <c r="CL44" s="271"/>
      <c r="CM44" s="353">
        <f>SUM(CM39:CM43)</f>
        <v>6450</v>
      </c>
      <c r="CN44" s="51"/>
      <c r="CO44" s="145"/>
      <c r="CP44" s="145"/>
      <c r="CQ44" s="353">
        <f>SUM(CQ41:CQ43)</f>
        <v>0</v>
      </c>
      <c r="CR44" s="95"/>
      <c r="CS44" s="97">
        <v>314</v>
      </c>
      <c r="CT44" s="334"/>
      <c r="CU44" s="228"/>
      <c r="CV44" s="37"/>
      <c r="CW44" s="298"/>
      <c r="CX44" s="298"/>
      <c r="CY44" s="298">
        <f>CU43*CW44</f>
        <v>0</v>
      </c>
      <c r="CZ44" s="298"/>
    </row>
    <row r="45" spans="1:104" ht="13">
      <c r="A45" s="29"/>
      <c r="B45" s="132"/>
      <c r="C45" s="198"/>
      <c r="D45" s="138"/>
      <c r="E45" s="138"/>
      <c r="F45" s="138"/>
      <c r="G45" s="351"/>
      <c r="H45" s="117"/>
      <c r="I45" s="219"/>
      <c r="J45" s="230"/>
      <c r="K45" s="230"/>
      <c r="L45" s="310"/>
      <c r="M45" s="295"/>
      <c r="N45" s="38">
        <v>41</v>
      </c>
      <c r="O45" s="107" t="s">
        <v>53</v>
      </c>
      <c r="P45" s="164"/>
      <c r="Q45" s="238">
        <v>300</v>
      </c>
      <c r="R45" s="256"/>
      <c r="S45" s="256"/>
      <c r="T45" s="256"/>
      <c r="U45" s="238">
        <f t="shared" si="10"/>
        <v>0</v>
      </c>
      <c r="V45" s="145"/>
      <c r="W45" s="238"/>
      <c r="X45" s="256"/>
      <c r="Y45" s="256"/>
      <c r="Z45" s="238"/>
      <c r="AA45" s="295"/>
      <c r="AB45" s="35">
        <v>91</v>
      </c>
      <c r="AC45" s="107" t="s">
        <v>53</v>
      </c>
      <c r="AD45" s="145"/>
      <c r="AE45" s="238">
        <v>250</v>
      </c>
      <c r="AF45" s="256"/>
      <c r="AG45" s="256"/>
      <c r="AH45" s="256"/>
      <c r="AI45" s="228"/>
      <c r="AJ45" s="238">
        <f t="shared" si="4"/>
        <v>0</v>
      </c>
      <c r="AK45" s="164"/>
      <c r="AL45" s="58"/>
      <c r="AM45" s="272"/>
      <c r="AN45" s="256"/>
      <c r="AO45" s="256"/>
      <c r="AP45" s="238">
        <f t="shared" ref="AP45:AP54" si="11">ROUND((((AK45*AL45)+(((AL45/10)*1.5)*AN45))+(((AL45/10)*2)*AO45)),0)</f>
        <v>0</v>
      </c>
      <c r="AQ45" s="295"/>
      <c r="AR45" s="305"/>
      <c r="AS45" s="130" t="s">
        <v>56</v>
      </c>
      <c r="AT45" s="24"/>
      <c r="AU45" s="72"/>
      <c r="AV45" s="72"/>
      <c r="AW45" s="23"/>
      <c r="AX45" s="23"/>
      <c r="AY45" s="53"/>
      <c r="AZ45" s="228"/>
      <c r="BA45" s="206" t="s">
        <v>306</v>
      </c>
      <c r="BB45" s="148" t="s">
        <v>307</v>
      </c>
      <c r="BC45" s="295"/>
      <c r="BD45" s="35">
        <v>183</v>
      </c>
      <c r="BE45" s="132" t="s">
        <v>57</v>
      </c>
      <c r="BF45" s="226"/>
      <c r="BG45" s="91"/>
      <c r="BH45" s="338"/>
      <c r="BI45" s="291"/>
      <c r="BJ45" s="240"/>
      <c r="BK45" s="353"/>
      <c r="BL45" s="353"/>
      <c r="BM45" s="353"/>
      <c r="BN45" s="188"/>
      <c r="BO45" s="189"/>
      <c r="BP45" s="73"/>
      <c r="BQ45" s="35">
        <v>226</v>
      </c>
      <c r="BR45" s="132"/>
      <c r="BS45" s="226"/>
      <c r="BT45" s="226"/>
      <c r="BU45" s="75"/>
      <c r="BV45" s="246"/>
      <c r="BW45" s="228"/>
      <c r="BX45" s="271"/>
      <c r="BY45" s="271"/>
      <c r="BZ45" s="240"/>
      <c r="CA45" s="251"/>
      <c r="CB45" s="103"/>
      <c r="CC45" s="103"/>
      <c r="CD45" s="103"/>
      <c r="CE45" s="103"/>
      <c r="CF45" s="103"/>
      <c r="CG45" s="103"/>
      <c r="CH45" s="103"/>
      <c r="CI45" s="103"/>
      <c r="CJ45" s="198"/>
      <c r="CK45" s="198"/>
      <c r="CL45" s="198"/>
      <c r="CM45" s="198"/>
      <c r="CN45" s="198"/>
      <c r="CO45" s="198"/>
      <c r="CP45" s="198"/>
      <c r="CQ45" s="198"/>
      <c r="CR45" s="29"/>
      <c r="CS45" s="97">
        <v>315</v>
      </c>
      <c r="CT45" s="44" t="s">
        <v>58</v>
      </c>
      <c r="CU45" s="298"/>
      <c r="CV45" s="37"/>
      <c r="CW45" s="298"/>
      <c r="CX45" s="298"/>
      <c r="CY45" s="298">
        <f>SUM(CY8:CY44)</f>
        <v>35250</v>
      </c>
      <c r="CZ45" s="298"/>
    </row>
    <row r="46" spans="1:104" ht="13">
      <c r="A46" s="29"/>
      <c r="B46" s="245">
        <v>17</v>
      </c>
      <c r="C46" s="198"/>
      <c r="D46" s="198"/>
      <c r="E46" s="198"/>
      <c r="F46" s="198"/>
      <c r="G46" s="71" t="s">
        <v>59</v>
      </c>
      <c r="H46" s="150"/>
      <c r="I46" s="219">
        <f>((I41+I42)+I43)+I44</f>
        <v>198112.53</v>
      </c>
      <c r="J46" s="214"/>
      <c r="K46" s="230"/>
      <c r="L46" s="309"/>
      <c r="M46" s="295"/>
      <c r="N46" s="38">
        <v>42</v>
      </c>
      <c r="O46" s="107" t="s">
        <v>60</v>
      </c>
      <c r="P46" s="164"/>
      <c r="Q46" s="238"/>
      <c r="R46" s="256"/>
      <c r="S46" s="256"/>
      <c r="T46" s="256"/>
      <c r="U46" s="238">
        <f t="shared" si="10"/>
        <v>0</v>
      </c>
      <c r="V46" s="145"/>
      <c r="W46" s="238"/>
      <c r="X46" s="256"/>
      <c r="Y46" s="256"/>
      <c r="Z46" s="238"/>
      <c r="AA46" s="295"/>
      <c r="AB46" s="35">
        <v>92</v>
      </c>
      <c r="AC46" s="107" t="s">
        <v>60</v>
      </c>
      <c r="AD46" s="145"/>
      <c r="AE46" s="238"/>
      <c r="AF46" s="256"/>
      <c r="AG46" s="256"/>
      <c r="AH46" s="256"/>
      <c r="AI46" s="228"/>
      <c r="AJ46" s="238">
        <f t="shared" si="4"/>
        <v>0</v>
      </c>
      <c r="AK46" s="164"/>
      <c r="AL46" s="58"/>
      <c r="AM46" s="272"/>
      <c r="AN46" s="256"/>
      <c r="AO46" s="256"/>
      <c r="AP46" s="238">
        <f t="shared" si="11"/>
        <v>0</v>
      </c>
      <c r="AQ46" s="295"/>
      <c r="AR46" s="35">
        <v>140</v>
      </c>
      <c r="AS46" s="132" t="s">
        <v>61</v>
      </c>
      <c r="AT46" s="226"/>
      <c r="AU46" s="72"/>
      <c r="AV46" s="72"/>
      <c r="AW46" s="75"/>
      <c r="AX46" s="75"/>
      <c r="AY46" s="53"/>
      <c r="AZ46" s="228"/>
      <c r="BA46" s="353"/>
      <c r="BB46" s="271"/>
      <c r="BC46" s="295"/>
      <c r="BD46" s="35">
        <v>184</v>
      </c>
      <c r="BE46" s="132" t="s">
        <v>62</v>
      </c>
      <c r="BF46" s="226"/>
      <c r="BG46" s="91"/>
      <c r="BH46" s="338"/>
      <c r="BI46" s="291"/>
      <c r="BJ46" s="240"/>
      <c r="BK46" s="353"/>
      <c r="BL46" s="353"/>
      <c r="BM46" s="353"/>
      <c r="BN46" s="188"/>
      <c r="BO46" s="189"/>
      <c r="BP46" s="191"/>
      <c r="BQ46" s="312"/>
      <c r="BR46" s="106"/>
      <c r="BS46" s="106"/>
      <c r="BT46" s="12"/>
      <c r="BU46" s="19" t="s">
        <v>63</v>
      </c>
      <c r="BV46" s="331">
        <f>BV41+BV36</f>
        <v>500</v>
      </c>
      <c r="BW46" s="352"/>
      <c r="BX46" s="271">
        <f>SUM(BX36:BX45)</f>
        <v>500</v>
      </c>
      <c r="BY46" s="271"/>
      <c r="BZ46" s="271"/>
      <c r="CA46" s="295"/>
      <c r="CB46" s="35">
        <v>269</v>
      </c>
      <c r="CC46" s="132" t="s">
        <v>64</v>
      </c>
      <c r="CD46" s="198"/>
      <c r="CE46" s="198"/>
      <c r="CF46" s="198"/>
      <c r="CG46" s="43"/>
      <c r="CH46" s="155"/>
      <c r="CI46" s="43"/>
      <c r="CJ46" s="232"/>
      <c r="CK46" s="111"/>
      <c r="CL46" s="271"/>
      <c r="CM46" s="353"/>
      <c r="CN46" s="51"/>
      <c r="CO46" s="145"/>
      <c r="CP46" s="145"/>
      <c r="CQ46" s="353"/>
      <c r="CR46" s="70"/>
      <c r="CS46" s="97">
        <v>316</v>
      </c>
      <c r="CT46" s="44" t="s">
        <v>65</v>
      </c>
      <c r="CU46" s="298"/>
      <c r="CV46" s="37"/>
      <c r="CW46" s="298"/>
      <c r="CX46" s="298"/>
      <c r="CY46" s="298"/>
      <c r="CZ46" s="298"/>
    </row>
    <row r="47" spans="1:104" ht="13">
      <c r="A47" s="29"/>
      <c r="B47" s="132" t="s">
        <v>66</v>
      </c>
      <c r="C47" s="198"/>
      <c r="D47" s="198"/>
      <c r="E47" s="176"/>
      <c r="F47" s="198"/>
      <c r="G47" s="209"/>
      <c r="H47" s="150"/>
      <c r="I47" s="242"/>
      <c r="J47" s="230"/>
      <c r="K47" s="230">
        <f>K46</f>
        <v>0</v>
      </c>
      <c r="L47" s="333"/>
      <c r="M47" s="295"/>
      <c r="N47" s="38">
        <v>43</v>
      </c>
      <c r="O47" s="107" t="s">
        <v>67</v>
      </c>
      <c r="P47" s="164"/>
      <c r="Q47" s="238">
        <v>475</v>
      </c>
      <c r="R47" s="256"/>
      <c r="S47" s="256"/>
      <c r="T47" s="256"/>
      <c r="U47" s="238">
        <f t="shared" si="10"/>
        <v>0</v>
      </c>
      <c r="V47" s="145"/>
      <c r="W47" s="238"/>
      <c r="X47" s="256"/>
      <c r="Y47" s="256"/>
      <c r="Z47" s="238"/>
      <c r="AA47" s="295"/>
      <c r="AB47" s="35">
        <v>93</v>
      </c>
      <c r="AC47" s="107" t="s">
        <v>68</v>
      </c>
      <c r="AD47" s="145"/>
      <c r="AE47" s="238">
        <v>800</v>
      </c>
      <c r="AF47" s="256"/>
      <c r="AG47" s="256"/>
      <c r="AH47" s="256"/>
      <c r="AI47" s="228"/>
      <c r="AJ47" s="238">
        <f t="shared" si="4"/>
        <v>0</v>
      </c>
      <c r="AK47" s="164"/>
      <c r="AL47" s="58"/>
      <c r="AM47" s="272"/>
      <c r="AN47" s="256"/>
      <c r="AO47" s="256"/>
      <c r="AP47" s="238">
        <f t="shared" si="11"/>
        <v>0</v>
      </c>
      <c r="AQ47" s="295"/>
      <c r="AR47" s="35">
        <v>141</v>
      </c>
      <c r="AS47" s="132" t="s">
        <v>69</v>
      </c>
      <c r="AT47" s="226"/>
      <c r="AU47" s="72"/>
      <c r="AV47" s="72"/>
      <c r="AW47" s="75"/>
      <c r="AX47" s="75"/>
      <c r="AY47" s="53"/>
      <c r="AZ47" s="228"/>
      <c r="BA47" s="353">
        <v>2500</v>
      </c>
      <c r="BB47" s="271"/>
      <c r="BC47" s="295"/>
      <c r="BD47" s="35">
        <v>185</v>
      </c>
      <c r="BE47" s="132" t="s">
        <v>70</v>
      </c>
      <c r="BF47" s="226"/>
      <c r="BG47" s="91"/>
      <c r="BH47" s="338"/>
      <c r="BI47" s="291"/>
      <c r="BJ47" s="240"/>
      <c r="BK47" s="353"/>
      <c r="BL47" s="353"/>
      <c r="BM47" s="353"/>
      <c r="BN47" s="188"/>
      <c r="BO47" s="189"/>
      <c r="BP47" s="191"/>
      <c r="BQ47" s="142"/>
      <c r="BR47" s="241"/>
      <c r="BS47" s="241"/>
      <c r="BT47" s="241"/>
      <c r="BU47" s="75"/>
      <c r="BV47" s="75"/>
      <c r="BW47" s="226"/>
      <c r="BX47" s="338"/>
      <c r="BY47" s="338"/>
      <c r="BZ47" s="75"/>
      <c r="CA47" s="73"/>
      <c r="CB47" s="35">
        <v>270</v>
      </c>
      <c r="CC47" s="132" t="s">
        <v>71</v>
      </c>
      <c r="CD47" s="220"/>
      <c r="CE47" s="187"/>
      <c r="CF47" s="198"/>
      <c r="CG47" s="43"/>
      <c r="CH47" s="155"/>
      <c r="CI47" s="43"/>
      <c r="CJ47" s="7"/>
      <c r="CK47" s="119"/>
      <c r="CL47" s="271"/>
      <c r="CM47" s="353">
        <f>SUM(CM44:CM46)*CK47</f>
        <v>0</v>
      </c>
      <c r="CN47" s="51"/>
      <c r="CO47" s="145"/>
      <c r="CP47" s="145"/>
      <c r="CQ47" s="353"/>
      <c r="CR47" s="188"/>
      <c r="CS47" s="198"/>
      <c r="CT47" s="198"/>
      <c r="CU47" s="198"/>
      <c r="CV47" s="198"/>
      <c r="CW47" s="209"/>
      <c r="CX47" s="126"/>
      <c r="CY47" s="298">
        <f>CU46*CW46</f>
        <v>0</v>
      </c>
      <c r="CZ47" s="298"/>
    </row>
    <row r="48" spans="1:104" ht="13">
      <c r="A48" s="151"/>
      <c r="B48" s="106"/>
      <c r="C48" s="258"/>
      <c r="D48" s="258"/>
      <c r="E48" s="258"/>
      <c r="F48" s="258"/>
      <c r="G48" s="258"/>
      <c r="H48" s="163"/>
      <c r="I48" s="31"/>
      <c r="J48" s="31"/>
      <c r="K48" s="31"/>
      <c r="L48" s="243"/>
      <c r="M48" s="73"/>
      <c r="N48" s="38">
        <v>44</v>
      </c>
      <c r="O48" s="107" t="s">
        <v>72</v>
      </c>
      <c r="P48" s="164"/>
      <c r="Q48" s="238"/>
      <c r="R48" s="256"/>
      <c r="S48" s="256"/>
      <c r="T48" s="256"/>
      <c r="U48" s="238">
        <f t="shared" si="10"/>
        <v>0</v>
      </c>
      <c r="V48" s="145"/>
      <c r="W48" s="238"/>
      <c r="X48" s="256"/>
      <c r="Y48" s="256"/>
      <c r="Z48" s="238"/>
      <c r="AA48" s="295"/>
      <c r="AB48" s="35">
        <v>94</v>
      </c>
      <c r="AC48" s="107"/>
      <c r="AD48" s="145"/>
      <c r="AE48" s="238"/>
      <c r="AF48" s="256"/>
      <c r="AG48" s="256"/>
      <c r="AH48" s="256"/>
      <c r="AI48" s="228"/>
      <c r="AJ48" s="238">
        <f t="shared" si="4"/>
        <v>0</v>
      </c>
      <c r="AK48" s="164"/>
      <c r="AL48" s="58"/>
      <c r="AM48" s="272"/>
      <c r="AN48" s="256"/>
      <c r="AO48" s="256"/>
      <c r="AP48" s="238">
        <f t="shared" si="11"/>
        <v>0</v>
      </c>
      <c r="AQ48" s="295"/>
      <c r="AR48" s="35">
        <v>142</v>
      </c>
      <c r="AS48" s="132" t="s">
        <v>73</v>
      </c>
      <c r="AT48" s="226"/>
      <c r="AU48" s="72"/>
      <c r="AV48" s="72"/>
      <c r="AW48" s="75"/>
      <c r="AX48" s="75"/>
      <c r="AY48" s="53"/>
      <c r="AZ48" s="228"/>
      <c r="BA48" s="353"/>
      <c r="BB48" s="271"/>
      <c r="BC48" s="295"/>
      <c r="BD48" s="35">
        <v>186</v>
      </c>
      <c r="BE48" s="132" t="s">
        <v>74</v>
      </c>
      <c r="BF48" s="226"/>
      <c r="BG48" s="91"/>
      <c r="BH48" s="338"/>
      <c r="BI48" s="291"/>
      <c r="BJ48" s="240"/>
      <c r="BK48" s="353">
        <v>2000</v>
      </c>
      <c r="BL48" s="353"/>
      <c r="BM48" s="353"/>
      <c r="BN48" s="188"/>
      <c r="BO48" s="189"/>
      <c r="BP48" s="73"/>
      <c r="BQ48" s="356"/>
      <c r="BR48" s="130" t="s">
        <v>75</v>
      </c>
      <c r="BS48" s="65"/>
      <c r="BT48" s="65"/>
      <c r="BU48" s="250"/>
      <c r="BV48" s="331"/>
      <c r="BW48" s="352"/>
      <c r="BX48" s="257" t="s">
        <v>313</v>
      </c>
      <c r="BY48" s="257"/>
      <c r="BZ48" s="299" t="s">
        <v>307</v>
      </c>
      <c r="CA48" s="251"/>
      <c r="CB48" s="312"/>
      <c r="CC48" s="194"/>
      <c r="CD48" s="194"/>
      <c r="CE48" s="194"/>
      <c r="CF48" s="194"/>
      <c r="CG48" s="42"/>
      <c r="CH48" s="153"/>
      <c r="CI48" s="229"/>
      <c r="CJ48" s="171" t="s">
        <v>76</v>
      </c>
      <c r="CK48" s="255"/>
      <c r="CL48" s="39"/>
      <c r="CM48" s="134">
        <f>SUM(CM44:CM47)</f>
        <v>6450</v>
      </c>
      <c r="CN48" s="269"/>
      <c r="CO48" s="148"/>
      <c r="CP48" s="148"/>
      <c r="CQ48" s="134">
        <f>CQ39+CQ44</f>
        <v>0</v>
      </c>
      <c r="CR48" s="279"/>
      <c r="CS48" s="97">
        <v>317</v>
      </c>
      <c r="CT48" s="32"/>
      <c r="CU48" s="292"/>
      <c r="CV48" s="239"/>
      <c r="CW48" s="336"/>
      <c r="CX48" s="57"/>
      <c r="CY48" s="298"/>
      <c r="CZ48" s="298"/>
    </row>
    <row r="49" spans="1:104" ht="13">
      <c r="A49" s="151"/>
      <c r="B49" s="323"/>
      <c r="C49" s="241"/>
      <c r="D49" s="241"/>
      <c r="E49" s="241"/>
      <c r="F49" s="241"/>
      <c r="G49" s="241"/>
      <c r="H49" s="282"/>
      <c r="I49" s="208"/>
      <c r="J49" s="208"/>
      <c r="K49" s="208"/>
      <c r="L49" s="79"/>
      <c r="M49" s="73"/>
      <c r="N49" s="38">
        <v>45</v>
      </c>
      <c r="O49" s="107" t="s">
        <v>77</v>
      </c>
      <c r="P49" s="164"/>
      <c r="Q49" s="238">
        <v>500</v>
      </c>
      <c r="R49" s="256"/>
      <c r="S49" s="256"/>
      <c r="T49" s="256"/>
      <c r="U49" s="238">
        <f t="shared" si="10"/>
        <v>0</v>
      </c>
      <c r="V49" s="145"/>
      <c r="W49" s="238"/>
      <c r="X49" s="256"/>
      <c r="Y49" s="256"/>
      <c r="Z49" s="238">
        <f t="shared" ref="Z49:Z54" si="12">ROUND((((V49*W49)+(((W49/10)*1.5)*X49))+(((W49/10)*2)*Y49)),0)</f>
        <v>0</v>
      </c>
      <c r="AA49" s="295"/>
      <c r="AB49" s="35">
        <v>95</v>
      </c>
      <c r="AC49" s="107" t="s">
        <v>77</v>
      </c>
      <c r="AD49" s="145"/>
      <c r="AE49" s="238">
        <v>600</v>
      </c>
      <c r="AF49" s="256"/>
      <c r="AG49" s="256"/>
      <c r="AH49" s="256"/>
      <c r="AI49" s="228"/>
      <c r="AJ49" s="238">
        <f t="shared" si="4"/>
        <v>0</v>
      </c>
      <c r="AK49" s="164"/>
      <c r="AL49" s="58"/>
      <c r="AM49" s="272"/>
      <c r="AN49" s="256"/>
      <c r="AO49" s="256"/>
      <c r="AP49" s="238">
        <f t="shared" si="11"/>
        <v>0</v>
      </c>
      <c r="AQ49" s="295"/>
      <c r="AR49" s="35">
        <v>143</v>
      </c>
      <c r="AS49" s="132" t="s">
        <v>78</v>
      </c>
      <c r="AT49" s="226"/>
      <c r="AU49" s="72"/>
      <c r="AV49" s="72"/>
      <c r="AW49" s="75"/>
      <c r="AX49" s="75"/>
      <c r="AY49" s="53"/>
      <c r="AZ49" s="228"/>
      <c r="BA49" s="353">
        <v>1500</v>
      </c>
      <c r="BB49" s="271"/>
      <c r="BC49" s="295"/>
      <c r="BD49" s="35">
        <v>187</v>
      </c>
      <c r="BE49" s="132" t="s">
        <v>79</v>
      </c>
      <c r="BF49" s="226"/>
      <c r="BG49" s="91"/>
      <c r="BH49" s="338"/>
      <c r="BI49" s="291"/>
      <c r="BJ49" s="240"/>
      <c r="BK49" s="353"/>
      <c r="BL49" s="353"/>
      <c r="BM49" s="353"/>
      <c r="BN49" s="188"/>
      <c r="BO49" s="189"/>
      <c r="BP49" s="73"/>
      <c r="BQ49" s="35">
        <v>227</v>
      </c>
      <c r="BR49" s="132" t="s">
        <v>80</v>
      </c>
      <c r="BS49" s="226"/>
      <c r="BT49" s="226"/>
      <c r="BU49" s="75"/>
      <c r="BV49" s="246"/>
      <c r="BW49" s="228"/>
      <c r="BX49" s="353"/>
      <c r="BY49" s="271"/>
      <c r="BZ49" s="240"/>
      <c r="CA49" s="251"/>
      <c r="CB49" s="142"/>
      <c r="CC49" s="103"/>
      <c r="CD49" s="103"/>
      <c r="CE49" s="103"/>
      <c r="CF49" s="103"/>
      <c r="CG49" s="63"/>
      <c r="CH49" s="207"/>
      <c r="CI49" s="63"/>
      <c r="CJ49" s="232"/>
      <c r="CK49" s="232"/>
      <c r="CL49" s="232"/>
      <c r="CM49" s="86"/>
      <c r="CN49" s="226"/>
      <c r="CO49" s="217"/>
      <c r="CP49" s="217"/>
      <c r="CQ49" s="86"/>
      <c r="CR49" s="189"/>
      <c r="CS49" s="263"/>
      <c r="CT49" s="110"/>
      <c r="CU49" s="248"/>
      <c r="CV49" s="64" t="s">
        <v>81</v>
      </c>
      <c r="CW49" s="259"/>
      <c r="CX49" s="16"/>
      <c r="CY49" s="353">
        <f>CY45+CY46</f>
        <v>35250</v>
      </c>
      <c r="CZ49" s="298"/>
    </row>
    <row r="50" spans="1:104" ht="13">
      <c r="A50" s="29"/>
      <c r="B50" s="27" t="s">
        <v>82</v>
      </c>
      <c r="C50" s="258"/>
      <c r="D50" s="258"/>
      <c r="E50" s="258"/>
      <c r="F50" s="258"/>
      <c r="G50" s="258"/>
      <c r="H50" s="163"/>
      <c r="I50" s="163"/>
      <c r="J50" s="258"/>
      <c r="K50" s="258"/>
      <c r="L50" s="116"/>
      <c r="M50" s="295"/>
      <c r="N50" s="38">
        <v>46</v>
      </c>
      <c r="O50" s="107" t="s">
        <v>83</v>
      </c>
      <c r="P50" s="164"/>
      <c r="Q50" s="238">
        <v>300</v>
      </c>
      <c r="R50" s="256"/>
      <c r="S50" s="256"/>
      <c r="T50" s="256"/>
      <c r="U50" s="238">
        <f t="shared" si="10"/>
        <v>0</v>
      </c>
      <c r="V50" s="145"/>
      <c r="W50" s="238"/>
      <c r="X50" s="256"/>
      <c r="Y50" s="256"/>
      <c r="Z50" s="238">
        <f t="shared" si="12"/>
        <v>0</v>
      </c>
      <c r="AA50" s="295"/>
      <c r="AB50" s="35">
        <v>96</v>
      </c>
      <c r="AC50" s="107" t="s">
        <v>83</v>
      </c>
      <c r="AD50" s="145"/>
      <c r="AE50" s="238">
        <v>300</v>
      </c>
      <c r="AF50" s="256"/>
      <c r="AG50" s="256"/>
      <c r="AH50" s="256"/>
      <c r="AI50" s="228"/>
      <c r="AJ50" s="238">
        <f t="shared" si="4"/>
        <v>0</v>
      </c>
      <c r="AK50" s="164"/>
      <c r="AL50" s="58"/>
      <c r="AM50" s="272"/>
      <c r="AN50" s="256"/>
      <c r="AO50" s="256"/>
      <c r="AP50" s="238">
        <f t="shared" si="11"/>
        <v>0</v>
      </c>
      <c r="AQ50" s="295"/>
      <c r="AR50" s="35">
        <v>144</v>
      </c>
      <c r="AS50" s="132" t="s">
        <v>84</v>
      </c>
      <c r="AT50" s="226"/>
      <c r="AU50" s="72"/>
      <c r="AV50" s="72"/>
      <c r="AW50" s="75"/>
      <c r="AX50" s="75"/>
      <c r="AY50" s="53"/>
      <c r="AZ50" s="228"/>
      <c r="BA50" s="353"/>
      <c r="BB50" s="271"/>
      <c r="BC50" s="295"/>
      <c r="BD50" s="35">
        <v>188</v>
      </c>
      <c r="BE50" s="132" t="s">
        <v>358</v>
      </c>
      <c r="BF50" s="226"/>
      <c r="BG50" s="91"/>
      <c r="BH50" s="338"/>
      <c r="BI50" s="291"/>
      <c r="BJ50" s="240"/>
      <c r="BK50" s="353"/>
      <c r="BL50" s="353"/>
      <c r="BM50" s="353"/>
      <c r="BN50" s="188"/>
      <c r="BO50" s="189"/>
      <c r="BP50" s="73"/>
      <c r="BQ50" s="35">
        <v>228</v>
      </c>
      <c r="BR50" s="132"/>
      <c r="BS50" s="226"/>
      <c r="BT50" s="226"/>
      <c r="BU50" s="75"/>
      <c r="BV50" s="246"/>
      <c r="BW50" s="228"/>
      <c r="BX50" s="353"/>
      <c r="BY50" s="271"/>
      <c r="BZ50" s="240"/>
      <c r="CA50" s="295"/>
      <c r="CB50" s="47"/>
      <c r="CC50" s="198" t="s">
        <v>85</v>
      </c>
      <c r="CD50" s="198"/>
      <c r="CE50" s="198"/>
      <c r="CF50" s="198"/>
      <c r="CG50" s="43"/>
      <c r="CH50" s="155"/>
      <c r="CI50" s="43"/>
      <c r="CJ50" s="28"/>
      <c r="CK50" s="255"/>
      <c r="CL50" s="39"/>
      <c r="CM50" s="206" t="s">
        <v>313</v>
      </c>
      <c r="CN50" s="269"/>
      <c r="CO50" s="148"/>
      <c r="CP50" s="148"/>
      <c r="CQ50" s="206" t="s">
        <v>307</v>
      </c>
      <c r="CR50" s="102"/>
      <c r="CS50" s="340"/>
      <c r="CT50" s="342"/>
      <c r="CU50" s="342"/>
      <c r="CV50" s="341"/>
      <c r="CW50" s="341"/>
      <c r="CX50" s="341"/>
      <c r="CY50" s="341"/>
      <c r="CZ50" s="194"/>
    </row>
    <row r="51" spans="1:104" ht="13">
      <c r="A51" s="29"/>
      <c r="B51" s="251" t="s">
        <v>86</v>
      </c>
      <c r="C51" s="191"/>
      <c r="D51" s="191"/>
      <c r="E51" s="191"/>
      <c r="F51" s="191"/>
      <c r="G51" s="191"/>
      <c r="H51" s="328"/>
      <c r="I51" s="328"/>
      <c r="J51" s="191"/>
      <c r="K51" s="191"/>
      <c r="L51" s="93"/>
      <c r="M51" s="295"/>
      <c r="N51" s="38">
        <v>47</v>
      </c>
      <c r="O51" s="107" t="s">
        <v>87</v>
      </c>
      <c r="P51" s="164"/>
      <c r="Q51" s="238">
        <v>450</v>
      </c>
      <c r="R51" s="256"/>
      <c r="S51" s="256"/>
      <c r="T51" s="256"/>
      <c r="U51" s="238">
        <f t="shared" si="10"/>
        <v>0</v>
      </c>
      <c r="V51" s="145"/>
      <c r="W51" s="238"/>
      <c r="X51" s="256"/>
      <c r="Y51" s="256"/>
      <c r="Z51" s="238">
        <f t="shared" si="12"/>
        <v>0</v>
      </c>
      <c r="AA51" s="295"/>
      <c r="AB51" s="35">
        <v>97</v>
      </c>
      <c r="AC51" s="107" t="s">
        <v>87</v>
      </c>
      <c r="AD51" s="145"/>
      <c r="AE51" s="238">
        <v>300</v>
      </c>
      <c r="AF51" s="256"/>
      <c r="AG51" s="256"/>
      <c r="AH51" s="256"/>
      <c r="AI51" s="228"/>
      <c r="AJ51" s="238">
        <f t="shared" si="4"/>
        <v>0</v>
      </c>
      <c r="AK51" s="164"/>
      <c r="AL51" s="58"/>
      <c r="AM51" s="272"/>
      <c r="AN51" s="256"/>
      <c r="AO51" s="256"/>
      <c r="AP51" s="238">
        <f t="shared" si="11"/>
        <v>0</v>
      </c>
      <c r="AQ51" s="295"/>
      <c r="AR51" s="35">
        <v>145</v>
      </c>
      <c r="AS51" s="132" t="s">
        <v>88</v>
      </c>
      <c r="AT51" s="226"/>
      <c r="AU51" s="72"/>
      <c r="AV51" s="72"/>
      <c r="AW51" s="75"/>
      <c r="AX51" s="75"/>
      <c r="AY51" s="53"/>
      <c r="AZ51" s="228"/>
      <c r="BA51" s="353"/>
      <c r="BB51" s="271"/>
      <c r="BC51" s="295"/>
      <c r="BD51" s="35">
        <v>189</v>
      </c>
      <c r="BE51" s="132" t="s">
        <v>89</v>
      </c>
      <c r="BF51" s="226"/>
      <c r="BG51" s="91"/>
      <c r="BH51" s="338"/>
      <c r="BI51" s="291"/>
      <c r="BJ51" s="240"/>
      <c r="BK51" s="353"/>
      <c r="BL51" s="353"/>
      <c r="BM51" s="353"/>
      <c r="BN51" s="188"/>
      <c r="BO51" s="189"/>
      <c r="BP51" s="73"/>
      <c r="BQ51" s="35">
        <v>229</v>
      </c>
      <c r="BR51" s="132" t="s">
        <v>90</v>
      </c>
      <c r="BS51" s="226"/>
      <c r="BT51" s="226"/>
      <c r="BU51" s="75"/>
      <c r="BV51" s="246"/>
      <c r="BW51" s="228"/>
      <c r="BX51" s="353">
        <v>17000</v>
      </c>
      <c r="BY51" s="271"/>
      <c r="BZ51" s="240"/>
      <c r="CA51" s="295"/>
      <c r="CB51" s="35">
        <v>271</v>
      </c>
      <c r="CC51" s="132" t="s">
        <v>91</v>
      </c>
      <c r="CD51" s="43"/>
      <c r="CE51" s="198"/>
      <c r="CF51" s="198"/>
      <c r="CG51" s="71" t="s">
        <v>92</v>
      </c>
      <c r="CH51" s="236"/>
      <c r="CI51" s="311" t="s">
        <v>93</v>
      </c>
      <c r="CJ51" s="271"/>
      <c r="CK51" s="238"/>
      <c r="CL51" s="271"/>
      <c r="CM51" s="353">
        <f>SUM((CJ51*CH51))</f>
        <v>0</v>
      </c>
      <c r="CN51" s="51"/>
      <c r="CO51" s="145"/>
      <c r="CP51" s="145"/>
      <c r="CQ51" s="353"/>
      <c r="CR51" s="188"/>
      <c r="CS51" s="262"/>
      <c r="CT51" s="340"/>
      <c r="CU51" s="342"/>
      <c r="CV51" s="151"/>
      <c r="CW51" s="151"/>
      <c r="CX51" s="151"/>
      <c r="CY51" s="151"/>
      <c r="CZ51" s="151"/>
    </row>
    <row r="52" spans="1:104" ht="13">
      <c r="A52" s="29"/>
      <c r="B52" s="251" t="s">
        <v>94</v>
      </c>
      <c r="C52" s="191"/>
      <c r="D52" s="191"/>
      <c r="E52" s="191"/>
      <c r="F52" s="191"/>
      <c r="G52" s="191"/>
      <c r="H52" s="328"/>
      <c r="I52" s="328"/>
      <c r="J52" s="191"/>
      <c r="K52" s="191"/>
      <c r="L52" s="93"/>
      <c r="M52" s="295"/>
      <c r="N52" s="38">
        <v>48</v>
      </c>
      <c r="O52" s="107"/>
      <c r="P52" s="164"/>
      <c r="Q52" s="238"/>
      <c r="R52" s="256"/>
      <c r="S52" s="256"/>
      <c r="T52" s="256"/>
      <c r="U52" s="238">
        <f t="shared" si="10"/>
        <v>0</v>
      </c>
      <c r="V52" s="145"/>
      <c r="W52" s="238"/>
      <c r="X52" s="256"/>
      <c r="Y52" s="256"/>
      <c r="Z52" s="238">
        <f t="shared" si="12"/>
        <v>0</v>
      </c>
      <c r="AA52" s="295"/>
      <c r="AB52" s="35">
        <v>98</v>
      </c>
      <c r="AC52" s="107" t="s">
        <v>95</v>
      </c>
      <c r="AD52" s="164"/>
      <c r="AE52" s="238">
        <v>550</v>
      </c>
      <c r="AF52" s="256"/>
      <c r="AG52" s="256"/>
      <c r="AH52" s="256"/>
      <c r="AI52" s="228"/>
      <c r="AJ52" s="238">
        <f>AE52*AD52</f>
        <v>0</v>
      </c>
      <c r="AK52" s="164"/>
      <c r="AL52" s="58"/>
      <c r="AM52" s="272"/>
      <c r="AN52" s="256"/>
      <c r="AO52" s="256"/>
      <c r="AP52" s="238">
        <f t="shared" si="11"/>
        <v>0</v>
      </c>
      <c r="AQ52" s="295"/>
      <c r="AR52" s="35">
        <v>146</v>
      </c>
      <c r="AS52" s="132" t="s">
        <v>96</v>
      </c>
      <c r="AT52" s="226"/>
      <c r="AU52" s="72"/>
      <c r="AV52" s="72"/>
      <c r="AW52" s="75"/>
      <c r="AX52" s="75"/>
      <c r="AY52" s="53"/>
      <c r="AZ52" s="228"/>
      <c r="BA52" s="353"/>
      <c r="BB52" s="271"/>
      <c r="BC52" s="295"/>
      <c r="BD52" s="35">
        <v>190</v>
      </c>
      <c r="BE52" s="132" t="s">
        <v>97</v>
      </c>
      <c r="BF52" s="226"/>
      <c r="BG52" s="91"/>
      <c r="BH52" s="338"/>
      <c r="BI52" s="291"/>
      <c r="BJ52" s="240"/>
      <c r="BK52" s="353"/>
      <c r="BL52" s="353"/>
      <c r="BM52" s="353"/>
      <c r="BN52" s="188"/>
      <c r="BO52" s="189"/>
      <c r="BP52" s="73"/>
      <c r="BQ52" s="35">
        <v>230</v>
      </c>
      <c r="BR52" s="132" t="s">
        <v>98</v>
      </c>
      <c r="BS52" s="226"/>
      <c r="BT52" s="226"/>
      <c r="BU52" s="75"/>
      <c r="BV52" s="246"/>
      <c r="BW52" s="228"/>
      <c r="BX52" s="353"/>
      <c r="BY52" s="271"/>
      <c r="BZ52" s="240"/>
      <c r="CA52" s="295"/>
      <c r="CB52" s="35">
        <v>272</v>
      </c>
      <c r="CC52" s="132" t="s">
        <v>99</v>
      </c>
      <c r="CD52" s="198"/>
      <c r="CE52" s="43"/>
      <c r="CF52" s="198"/>
      <c r="CG52" s="71" t="s">
        <v>100</v>
      </c>
      <c r="CH52" s="236"/>
      <c r="CI52" s="76" t="s">
        <v>101</v>
      </c>
      <c r="CJ52" s="204"/>
      <c r="CK52" s="238"/>
      <c r="CL52" s="271"/>
      <c r="CM52" s="353">
        <f>SUM((CJ52*CH52))</f>
        <v>0</v>
      </c>
      <c r="CN52" s="51"/>
      <c r="CO52" s="145"/>
      <c r="CP52" s="145"/>
      <c r="CQ52" s="353"/>
      <c r="CR52" s="188"/>
      <c r="CS52" s="189"/>
      <c r="CT52" s="340"/>
      <c r="CU52" s="342"/>
      <c r="CV52" s="151"/>
      <c r="CW52" s="151"/>
      <c r="CX52" s="151"/>
      <c r="CY52" s="151"/>
      <c r="CZ52" s="151"/>
    </row>
    <row r="53" spans="1:104" ht="13">
      <c r="A53" s="29"/>
      <c r="B53" s="251" t="s">
        <v>102</v>
      </c>
      <c r="C53" s="191"/>
      <c r="D53" s="191"/>
      <c r="E53" s="191"/>
      <c r="F53" s="191"/>
      <c r="G53" s="191"/>
      <c r="H53" s="328"/>
      <c r="I53" s="328"/>
      <c r="J53" s="191"/>
      <c r="K53" s="191"/>
      <c r="L53" s="93"/>
      <c r="M53" s="295"/>
      <c r="N53" s="38">
        <v>49</v>
      </c>
      <c r="O53" s="107"/>
      <c r="P53" s="164"/>
      <c r="Q53" s="238"/>
      <c r="R53" s="256"/>
      <c r="S53" s="256"/>
      <c r="T53" s="256"/>
      <c r="U53" s="238">
        <f t="shared" si="10"/>
        <v>0</v>
      </c>
      <c r="V53" s="145"/>
      <c r="W53" s="238"/>
      <c r="X53" s="256"/>
      <c r="Y53" s="256"/>
      <c r="Z53" s="238">
        <f t="shared" si="12"/>
        <v>0</v>
      </c>
      <c r="AA53" s="295"/>
      <c r="AB53" s="35">
        <v>99</v>
      </c>
      <c r="AC53" s="107"/>
      <c r="AD53" s="164"/>
      <c r="AE53" s="238"/>
      <c r="AF53" s="256"/>
      <c r="AG53" s="256"/>
      <c r="AH53" s="256"/>
      <c r="AI53" s="228"/>
      <c r="AJ53" s="238">
        <f>ROUND((((AD53*AE53)+(((AE53/10)*1.5)*AF53))+(((AE53/10)*2)*AG53)),0)</f>
        <v>0</v>
      </c>
      <c r="AK53" s="164"/>
      <c r="AL53" s="58"/>
      <c r="AM53" s="272"/>
      <c r="AN53" s="256"/>
      <c r="AO53" s="256"/>
      <c r="AP53" s="238">
        <f t="shared" si="11"/>
        <v>0</v>
      </c>
      <c r="AQ53" s="295"/>
      <c r="AR53" s="35">
        <v>147</v>
      </c>
      <c r="AS53" s="132"/>
      <c r="AT53" s="226"/>
      <c r="AU53" s="72"/>
      <c r="AV53" s="72"/>
      <c r="AW53" s="75"/>
      <c r="AX53" s="75"/>
      <c r="AY53" s="53"/>
      <c r="AZ53" s="228"/>
      <c r="BA53" s="353"/>
      <c r="BB53" s="271"/>
      <c r="BC53" s="295"/>
      <c r="BD53" s="35">
        <v>191</v>
      </c>
      <c r="BE53" s="132" t="s">
        <v>103</v>
      </c>
      <c r="BF53" s="226"/>
      <c r="BG53" s="91"/>
      <c r="BH53" s="338"/>
      <c r="BI53" s="291"/>
      <c r="BJ53" s="240"/>
      <c r="BK53" s="353">
        <v>200</v>
      </c>
      <c r="BL53" s="353"/>
      <c r="BM53" s="353"/>
      <c r="BN53" s="188"/>
      <c r="BO53" s="189"/>
      <c r="BP53" s="73"/>
      <c r="BQ53" s="35">
        <v>231</v>
      </c>
      <c r="BR53" s="132" t="s">
        <v>104</v>
      </c>
      <c r="BS53" s="226"/>
      <c r="BT53" s="244"/>
      <c r="BU53" s="164">
        <v>18</v>
      </c>
      <c r="BV53" s="170" t="s">
        <v>23</v>
      </c>
      <c r="BW53" s="228"/>
      <c r="BX53" s="353"/>
      <c r="BY53" s="271"/>
      <c r="BZ53" s="240"/>
      <c r="CA53" s="295"/>
      <c r="CB53" s="35">
        <v>273</v>
      </c>
      <c r="CC53" s="132" t="s">
        <v>105</v>
      </c>
      <c r="CD53" s="198"/>
      <c r="CE53" s="198"/>
      <c r="CF53" s="198"/>
      <c r="CG53" s="43"/>
      <c r="CH53" s="155"/>
      <c r="CI53" s="43"/>
      <c r="CJ53" s="232"/>
      <c r="CK53" s="111"/>
      <c r="CL53" s="271"/>
      <c r="CM53" s="353"/>
      <c r="CN53" s="51"/>
      <c r="CO53" s="145"/>
      <c r="CP53" s="145"/>
      <c r="CQ53" s="353"/>
      <c r="CR53" s="188"/>
      <c r="CS53" s="221"/>
      <c r="CT53" s="151"/>
      <c r="CU53" s="151"/>
      <c r="CV53" s="151"/>
      <c r="CW53" s="151"/>
      <c r="CX53" s="151"/>
      <c r="CY53" s="151"/>
      <c r="CZ53" s="151"/>
    </row>
    <row r="54" spans="1:104" ht="13">
      <c r="A54" s="29"/>
      <c r="B54" s="251"/>
      <c r="C54" s="191"/>
      <c r="D54" s="191"/>
      <c r="E54" s="191"/>
      <c r="F54" s="191"/>
      <c r="G54" s="191"/>
      <c r="H54" s="328"/>
      <c r="I54" s="328"/>
      <c r="J54" s="191"/>
      <c r="K54" s="191"/>
      <c r="L54" s="93"/>
      <c r="M54" s="295"/>
      <c r="N54" s="38">
        <v>50</v>
      </c>
      <c r="O54" s="107"/>
      <c r="P54" s="164"/>
      <c r="Q54" s="238"/>
      <c r="R54" s="256"/>
      <c r="S54" s="256"/>
      <c r="T54" s="256"/>
      <c r="U54" s="238">
        <f t="shared" si="10"/>
        <v>0</v>
      </c>
      <c r="V54" s="145"/>
      <c r="W54" s="238"/>
      <c r="X54" s="256"/>
      <c r="Y54" s="256"/>
      <c r="Z54" s="238">
        <f t="shared" si="12"/>
        <v>0</v>
      </c>
      <c r="AA54" s="295"/>
      <c r="AB54" s="35">
        <v>100</v>
      </c>
      <c r="AC54" s="203"/>
      <c r="AD54" s="164"/>
      <c r="AE54" s="238"/>
      <c r="AF54" s="256"/>
      <c r="AG54" s="256"/>
      <c r="AH54" s="256"/>
      <c r="AI54" s="228"/>
      <c r="AJ54" s="238">
        <f>ROUND((((AD54*AE54)+(((AE54/10)*1.5)*AF54))+(((AE54/10)*2)*AG54)),0)</f>
        <v>0</v>
      </c>
      <c r="AK54" s="164"/>
      <c r="AL54" s="58"/>
      <c r="AM54" s="272"/>
      <c r="AN54" s="256"/>
      <c r="AO54" s="256"/>
      <c r="AP54" s="238">
        <f t="shared" si="11"/>
        <v>0</v>
      </c>
      <c r="AQ54" s="295"/>
      <c r="AR54" s="35">
        <v>148</v>
      </c>
      <c r="AS54" s="132" t="s">
        <v>309</v>
      </c>
      <c r="AT54" s="226"/>
      <c r="AU54" s="72"/>
      <c r="AV54" s="72"/>
      <c r="AW54" s="75"/>
      <c r="AX54" s="75"/>
      <c r="AY54" s="53"/>
      <c r="AZ54" s="228"/>
      <c r="BA54" s="353"/>
      <c r="BB54" s="271"/>
      <c r="BC54" s="295"/>
      <c r="BD54" s="35">
        <v>192</v>
      </c>
      <c r="BE54" s="132" t="s">
        <v>0</v>
      </c>
      <c r="BF54" s="226"/>
      <c r="BG54" s="91"/>
      <c r="BH54" s="338"/>
      <c r="BI54" s="291"/>
      <c r="BJ54" s="240"/>
      <c r="BK54" s="353"/>
      <c r="BL54" s="353"/>
      <c r="BM54" s="353"/>
      <c r="BN54" s="188"/>
      <c r="BO54" s="189"/>
      <c r="BP54" s="73"/>
      <c r="BQ54" s="35">
        <v>232</v>
      </c>
      <c r="BR54" s="132" t="s">
        <v>1</v>
      </c>
      <c r="BS54" s="226"/>
      <c r="BT54" s="226"/>
      <c r="BU54" s="75"/>
      <c r="BV54" s="246"/>
      <c r="BW54" s="228"/>
      <c r="BX54" s="353"/>
      <c r="BY54" s="271"/>
      <c r="BZ54" s="240"/>
      <c r="CA54" s="295"/>
      <c r="CB54" s="35">
        <v>274</v>
      </c>
      <c r="CC54" s="132" t="s">
        <v>2</v>
      </c>
      <c r="CD54" s="220"/>
      <c r="CE54" s="198"/>
      <c r="CF54" s="198"/>
      <c r="CG54" s="43"/>
      <c r="CH54" s="155"/>
      <c r="CI54" s="198"/>
      <c r="CJ54" s="198"/>
      <c r="CK54" s="209"/>
      <c r="CL54" s="271"/>
      <c r="CM54" s="353"/>
      <c r="CN54" s="51"/>
      <c r="CO54" s="145"/>
      <c r="CP54" s="145"/>
      <c r="CQ54" s="353"/>
      <c r="CR54" s="188"/>
      <c r="CS54" s="189"/>
      <c r="CT54" s="151"/>
      <c r="CU54" s="151"/>
      <c r="CV54" s="151"/>
      <c r="CW54" s="151"/>
      <c r="CX54" s="151"/>
      <c r="CY54" s="151"/>
      <c r="CZ54" s="151"/>
    </row>
    <row r="55" spans="1:104" ht="13">
      <c r="A55" s="29"/>
      <c r="B55" s="251" t="s">
        <v>3</v>
      </c>
      <c r="C55" s="191"/>
      <c r="D55" s="191"/>
      <c r="E55" s="191"/>
      <c r="F55" s="191"/>
      <c r="G55" s="191"/>
      <c r="H55" s="328"/>
      <c r="I55" s="328"/>
      <c r="J55" s="191"/>
      <c r="K55" s="191"/>
      <c r="L55" s="93"/>
      <c r="M55" s="251"/>
      <c r="N55" s="316"/>
      <c r="O55" s="258"/>
      <c r="P55" s="327"/>
      <c r="Q55" s="302" t="s">
        <v>4</v>
      </c>
      <c r="R55" s="52"/>
      <c r="S55" s="160"/>
      <c r="T55" s="169"/>
      <c r="U55" s="240">
        <f>SUM(U5:U54)</f>
        <v>21825</v>
      </c>
      <c r="V55" s="301"/>
      <c r="W55" s="302" t="s">
        <v>4</v>
      </c>
      <c r="X55" s="316"/>
      <c r="Y55" s="10"/>
      <c r="Z55" s="238">
        <f>SUM(Z5:Z54)</f>
        <v>0</v>
      </c>
      <c r="AA55" s="251"/>
      <c r="AB55" s="316"/>
      <c r="AC55" s="258"/>
      <c r="AD55" s="10"/>
      <c r="AE55" s="302" t="s">
        <v>5</v>
      </c>
      <c r="AF55" s="52"/>
      <c r="AG55" s="116"/>
      <c r="AH55" s="354"/>
      <c r="AI55" s="160"/>
      <c r="AJ55" s="353">
        <f>SUM(AJ5:AJ54)</f>
        <v>40200</v>
      </c>
      <c r="AK55" s="301"/>
      <c r="AL55" s="302" t="s">
        <v>5</v>
      </c>
      <c r="AM55" s="258"/>
      <c r="AN55" s="41"/>
      <c r="AO55" s="160"/>
      <c r="AP55" s="271">
        <f>SUM(AP5:AP54)</f>
        <v>0</v>
      </c>
      <c r="AQ55" s="295"/>
      <c r="AR55" s="35">
        <v>149</v>
      </c>
      <c r="AS55" s="132" t="s">
        <v>309</v>
      </c>
      <c r="AT55" s="226"/>
      <c r="AU55" s="72"/>
      <c r="AV55" s="72"/>
      <c r="AW55" s="75"/>
      <c r="AX55" s="75"/>
      <c r="AY55" s="53"/>
      <c r="AZ55" s="228"/>
      <c r="BA55" s="353"/>
      <c r="BB55" s="271"/>
      <c r="BC55" s="251"/>
      <c r="BD55" s="316"/>
      <c r="BE55" s="258"/>
      <c r="BF55" s="258"/>
      <c r="BG55" s="113"/>
      <c r="BH55" s="306" t="s">
        <v>6</v>
      </c>
      <c r="BI55" s="264"/>
      <c r="BJ55" s="118"/>
      <c r="BK55" s="353">
        <f>SUM(BK43:BK54)</f>
        <v>2200</v>
      </c>
      <c r="BL55" s="353">
        <f>SUM(BL43:BL54)</f>
        <v>0</v>
      </c>
      <c r="BM55" s="353">
        <f>SUM(BM43:BM54)</f>
        <v>0</v>
      </c>
      <c r="BN55" s="188"/>
      <c r="BO55" s="189"/>
      <c r="BP55" s="73"/>
      <c r="BQ55" s="35">
        <v>233</v>
      </c>
      <c r="BR55" s="132"/>
      <c r="BS55" s="226"/>
      <c r="BT55" s="226"/>
      <c r="BU55" s="75"/>
      <c r="BV55" s="246"/>
      <c r="BW55" s="228"/>
      <c r="BX55" s="353"/>
      <c r="BY55" s="271"/>
      <c r="BZ55" s="240"/>
      <c r="CA55" s="295"/>
      <c r="CB55" s="35">
        <v>275</v>
      </c>
      <c r="CC55" s="132" t="s">
        <v>7</v>
      </c>
      <c r="CD55" s="220"/>
      <c r="CE55" s="198"/>
      <c r="CF55" s="198"/>
      <c r="CG55" s="43"/>
      <c r="CH55" s="155"/>
      <c r="CI55" s="43"/>
      <c r="CJ55" s="7"/>
      <c r="CK55" s="119"/>
      <c r="CL55" s="271"/>
      <c r="CM55" s="353">
        <f>SUM(CM51:CM54)*CK55</f>
        <v>0</v>
      </c>
      <c r="CN55" s="51"/>
      <c r="CO55" s="145"/>
      <c r="CP55" s="145"/>
      <c r="CQ55" s="353"/>
      <c r="CR55" s="188"/>
      <c r="CS55" s="189"/>
      <c r="CT55" s="151"/>
      <c r="CU55" s="151"/>
      <c r="CV55" s="151"/>
      <c r="CW55" s="151"/>
      <c r="CX55" s="151"/>
      <c r="CY55" s="151"/>
      <c r="CZ55" s="151"/>
    </row>
    <row r="56" spans="1:104" ht="13">
      <c r="A56" s="29"/>
      <c r="B56" s="251"/>
      <c r="C56" s="191"/>
      <c r="D56" s="151"/>
      <c r="E56" s="151"/>
      <c r="F56" s="151"/>
      <c r="G56" s="151"/>
      <c r="H56" s="151"/>
      <c r="I56" s="151"/>
      <c r="J56" s="151"/>
      <c r="K56" s="151"/>
      <c r="L56" s="329"/>
      <c r="M56" s="251"/>
      <c r="N56" s="36"/>
      <c r="O56" s="191"/>
      <c r="P56" s="213"/>
      <c r="Q56" s="337" t="s">
        <v>8</v>
      </c>
      <c r="R56" s="303"/>
      <c r="S56" s="73"/>
      <c r="T56" s="222"/>
      <c r="U56" s="240">
        <f>U55*0.1</f>
        <v>2182.5</v>
      </c>
      <c r="V56" s="1"/>
      <c r="W56" s="337" t="s">
        <v>8</v>
      </c>
      <c r="X56" s="36"/>
      <c r="Y56" s="87"/>
      <c r="Z56" s="240">
        <f>Z55*0.03</f>
        <v>0</v>
      </c>
      <c r="AA56" s="251"/>
      <c r="AB56" s="36"/>
      <c r="AC56" s="191"/>
      <c r="AD56" s="87"/>
      <c r="AE56" s="167" t="s">
        <v>9</v>
      </c>
      <c r="AF56" s="178"/>
      <c r="AG56" s="131"/>
      <c r="AH56" s="82"/>
      <c r="AI56" s="34"/>
      <c r="AJ56" s="353">
        <f>AJ55*0.1</f>
        <v>4020</v>
      </c>
      <c r="AK56" s="295"/>
      <c r="AL56" s="167" t="s">
        <v>9</v>
      </c>
      <c r="AM56" s="241"/>
      <c r="AN56" s="159"/>
      <c r="AO56" s="34"/>
      <c r="AP56" s="271">
        <f>AP55*0.3</f>
        <v>0</v>
      </c>
      <c r="AQ56" s="295"/>
      <c r="AR56" s="35">
        <v>150</v>
      </c>
      <c r="AS56" s="132"/>
      <c r="AT56" s="226"/>
      <c r="AU56" s="72"/>
      <c r="AV56" s="72"/>
      <c r="AW56" s="75"/>
      <c r="AX56" s="75"/>
      <c r="AY56" s="53"/>
      <c r="AZ56" s="228"/>
      <c r="BA56" s="353"/>
      <c r="BB56" s="271"/>
      <c r="BC56" s="251"/>
      <c r="BD56" s="36"/>
      <c r="BE56" s="191"/>
      <c r="BF56" s="191"/>
      <c r="BG56" s="20"/>
      <c r="BH56" s="9"/>
      <c r="BI56" s="293"/>
      <c r="BJ56" s="304"/>
      <c r="BK56" s="106"/>
      <c r="BL56" s="105"/>
      <c r="BM56" s="280"/>
      <c r="BN56" s="191"/>
      <c r="BO56" s="191"/>
      <c r="BP56" s="191"/>
      <c r="BQ56" s="312"/>
      <c r="BR56" s="106"/>
      <c r="BS56" s="106"/>
      <c r="BT56" s="12"/>
      <c r="BU56" s="19" t="s">
        <v>10</v>
      </c>
      <c r="BV56" s="331"/>
      <c r="BW56" s="352"/>
      <c r="BX56" s="353">
        <f>((((BX49+BX50)+BX51)+BX52)+BX53)+BX54</f>
        <v>17000</v>
      </c>
      <c r="BY56" s="271"/>
      <c r="BZ56" s="271">
        <f>SUM(BZ49:BZ55)</f>
        <v>0</v>
      </c>
      <c r="CA56" s="251"/>
      <c r="CB56" s="106"/>
      <c r="CC56" s="106"/>
      <c r="CD56" s="106"/>
      <c r="CE56" s="106"/>
      <c r="CF56" s="106"/>
      <c r="CG56" s="312"/>
      <c r="CH56" s="105"/>
      <c r="CI56" s="346"/>
      <c r="CJ56" s="17" t="s">
        <v>11</v>
      </c>
      <c r="CK56" s="255"/>
      <c r="CL56" s="39"/>
      <c r="CM56" s="134">
        <f>+CM48</f>
        <v>6450</v>
      </c>
      <c r="CN56" s="269"/>
      <c r="CO56" s="148"/>
      <c r="CP56" s="148"/>
      <c r="CQ56" s="134">
        <f>SUM(CQ51:CQ55)</f>
        <v>0</v>
      </c>
      <c r="CR56" s="320"/>
      <c r="CS56" s="189"/>
      <c r="CT56" s="151"/>
      <c r="CU56" s="151"/>
      <c r="CV56" s="151"/>
      <c r="CW56" s="151"/>
      <c r="CX56" s="151"/>
      <c r="CY56" s="151"/>
      <c r="CZ56" s="151"/>
    </row>
    <row r="57" spans="1:104" ht="13">
      <c r="A57" s="29"/>
      <c r="B57" s="211"/>
      <c r="C57" s="136"/>
      <c r="D57" s="136"/>
      <c r="E57" s="136"/>
      <c r="F57" s="136"/>
      <c r="G57" s="136"/>
      <c r="H57" s="136"/>
      <c r="I57" s="136"/>
      <c r="J57" s="103"/>
      <c r="K57" s="103"/>
      <c r="L57" s="54"/>
      <c r="M57" s="270"/>
      <c r="N57" s="36"/>
      <c r="O57" s="191"/>
      <c r="P57" s="213"/>
      <c r="Q57" s="253" t="s">
        <v>12</v>
      </c>
      <c r="R57" s="6"/>
      <c r="S57" s="288"/>
      <c r="T57" s="234"/>
      <c r="U57" s="240">
        <f>SUM(U55:U56)</f>
        <v>24007.5</v>
      </c>
      <c r="V57" s="295"/>
      <c r="W57" s="253" t="s">
        <v>13</v>
      </c>
      <c r="X57" s="174"/>
      <c r="Y57" s="274"/>
      <c r="Z57" s="238">
        <f>SUM(Z55:Z56)</f>
        <v>0</v>
      </c>
      <c r="AA57" s="270"/>
      <c r="AB57" s="36"/>
      <c r="AC57" s="191"/>
      <c r="AD57" s="87"/>
      <c r="AE57" s="306" t="s">
        <v>14</v>
      </c>
      <c r="AF57" s="137"/>
      <c r="AG57" s="260"/>
      <c r="AH57" s="358"/>
      <c r="AI57" s="121"/>
      <c r="AJ57" s="353">
        <f>AJ55+AJ56</f>
        <v>44220</v>
      </c>
      <c r="AK57" s="295"/>
      <c r="AL57" s="306" t="s">
        <v>14</v>
      </c>
      <c r="AM57" s="141"/>
      <c r="AN57" s="83"/>
      <c r="AO57" s="121"/>
      <c r="AP57" s="271">
        <f>AP55+AP56</f>
        <v>0</v>
      </c>
      <c r="AQ57" s="270"/>
      <c r="AR57" s="316"/>
      <c r="AS57" s="258"/>
      <c r="AT57" s="258"/>
      <c r="AU57" s="258"/>
      <c r="AV57" s="96"/>
      <c r="AW57" s="160"/>
      <c r="AX57" s="88" t="s">
        <v>15</v>
      </c>
      <c r="AY57" s="121"/>
      <c r="AZ57" s="352"/>
      <c r="BA57" s="353">
        <f>SUM(BA46:BA56)</f>
        <v>4000</v>
      </c>
      <c r="BB57" s="39">
        <f>SUM(BB46:BB56)</f>
        <v>0</v>
      </c>
      <c r="BC57" s="270"/>
      <c r="BD57" s="36"/>
      <c r="BE57" s="80"/>
      <c r="BF57" s="151"/>
      <c r="BG57" s="2"/>
      <c r="BH57" s="184" t="s">
        <v>16</v>
      </c>
      <c r="BI57" s="151"/>
      <c r="BJ57" s="151"/>
      <c r="BK57" s="321">
        <f>(BI21+BK40)+BK55</f>
        <v>3200</v>
      </c>
      <c r="BL57" s="13"/>
      <c r="BM57" s="321">
        <f>SUM(((BM21+BO40)+BM55))</f>
        <v>0</v>
      </c>
      <c r="BN57" s="191"/>
      <c r="BO57" s="191"/>
      <c r="BP57" s="151"/>
      <c r="BQ57" s="191"/>
      <c r="BR57" s="191"/>
      <c r="BS57" s="191"/>
      <c r="BT57" s="191"/>
      <c r="BU57" s="258"/>
      <c r="BV57" s="258"/>
      <c r="BW57" s="258"/>
      <c r="BX57" s="258"/>
      <c r="BY57" s="258"/>
      <c r="BZ57" s="258"/>
      <c r="CA57" s="151"/>
      <c r="CB57" s="191"/>
      <c r="CC57" s="191"/>
      <c r="CD57" s="191"/>
      <c r="CE57" s="191"/>
      <c r="CF57" s="191"/>
      <c r="CG57" s="36"/>
      <c r="CH57" s="284"/>
      <c r="CI57" s="36"/>
      <c r="CJ57" s="258"/>
      <c r="CK57" s="258"/>
      <c r="CL57" s="258"/>
      <c r="CM57" s="258"/>
      <c r="CN57" s="258"/>
      <c r="CO57" s="258"/>
      <c r="CP57" s="258"/>
      <c r="CQ57" s="258"/>
      <c r="CR57" s="191"/>
      <c r="CS57" s="189"/>
      <c r="CT57" s="151"/>
      <c r="CU57" s="151"/>
      <c r="CV57" s="151"/>
      <c r="CW57" s="151"/>
      <c r="CX57" s="151"/>
      <c r="CY57" s="151"/>
      <c r="CZ57" s="151"/>
    </row>
    <row r="58" spans="1:104" ht="13">
      <c r="A58" s="151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42"/>
      <c r="M58" s="151"/>
      <c r="N58" s="151"/>
      <c r="O58" s="151"/>
      <c r="P58" s="151"/>
      <c r="Q58" s="194"/>
      <c r="R58" s="194"/>
      <c r="S58" s="194"/>
      <c r="T58" s="194"/>
      <c r="U58" s="194"/>
      <c r="V58" s="151"/>
      <c r="W58" s="194"/>
      <c r="X58" s="42"/>
      <c r="Y58" s="42"/>
      <c r="Z58" s="194"/>
      <c r="AA58" s="151"/>
      <c r="AB58" s="151"/>
      <c r="AC58" s="151"/>
      <c r="AD58" s="151"/>
      <c r="AE58" s="194"/>
      <c r="AF58" s="194"/>
      <c r="AG58" s="194"/>
      <c r="AH58" s="194"/>
      <c r="AI58" s="194"/>
      <c r="AJ58" s="194"/>
      <c r="AK58" s="151"/>
      <c r="AL58" s="42"/>
      <c r="AM58" s="42"/>
      <c r="AN58" s="42"/>
      <c r="AO58" s="194"/>
      <c r="AP58" s="194"/>
      <c r="AQ58" s="151"/>
      <c r="AR58" s="151"/>
      <c r="AS58" s="151"/>
      <c r="AT58" s="151"/>
      <c r="AU58" s="151"/>
      <c r="AV58" s="151"/>
      <c r="AW58" s="151"/>
      <c r="AX58" s="194"/>
      <c r="AY58" s="194"/>
      <c r="AZ58" s="194"/>
      <c r="BA58" s="194"/>
      <c r="BB58" s="194"/>
      <c r="BC58" s="151"/>
      <c r="BD58" s="151"/>
      <c r="BE58" s="151"/>
      <c r="BF58" s="151"/>
      <c r="BG58" s="151"/>
      <c r="BH58" s="151"/>
      <c r="BI58" s="151"/>
      <c r="BJ58" s="151"/>
      <c r="BK58" s="194"/>
      <c r="BL58" s="151"/>
      <c r="BM58" s="194"/>
      <c r="BN58" s="19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89"/>
      <c r="CT58" s="151"/>
      <c r="CU58" s="151"/>
      <c r="CV58" s="151"/>
      <c r="CW58" s="151"/>
      <c r="CX58" s="151"/>
      <c r="CY58" s="151"/>
      <c r="CZ58" s="151"/>
    </row>
    <row r="59" spans="1:104" ht="12.7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51"/>
      <c r="BA59" s="151"/>
      <c r="BB59" s="151"/>
      <c r="BC59" s="151"/>
      <c r="BD59" s="151"/>
      <c r="BE59" s="151"/>
      <c r="BF59" s="151"/>
      <c r="BG59" s="151"/>
      <c r="BH59" s="151"/>
      <c r="BI59" s="15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262"/>
      <c r="CT59" s="151"/>
      <c r="CU59" s="151"/>
      <c r="CV59" s="151"/>
      <c r="CW59" s="151"/>
      <c r="CX59" s="151"/>
      <c r="CY59" s="151"/>
      <c r="CZ59" s="151"/>
    </row>
    <row r="60" spans="1:104" ht="12.7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51"/>
      <c r="BA60" s="151"/>
      <c r="BB60" s="151"/>
      <c r="BC60" s="151"/>
      <c r="BD60" s="151"/>
      <c r="BE60" s="151"/>
      <c r="BF60" s="151"/>
      <c r="BG60" s="151"/>
      <c r="BH60" s="151"/>
      <c r="BI60" s="15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91"/>
      <c r="CT60" s="151"/>
      <c r="CU60" s="151"/>
      <c r="CV60" s="151"/>
      <c r="CW60" s="151"/>
      <c r="CX60" s="151"/>
      <c r="CY60" s="151"/>
      <c r="CZ60" s="151"/>
    </row>
    <row r="61" spans="1:104" ht="12.7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O61" s="151"/>
      <c r="AP61" s="151"/>
      <c r="AQ61" s="151"/>
      <c r="AR61" s="151"/>
      <c r="AS61" s="151"/>
      <c r="AT61" s="151"/>
      <c r="AU61" s="151"/>
      <c r="AV61" s="151"/>
      <c r="AW61" s="151"/>
      <c r="AX61" s="151"/>
      <c r="AY61" s="151"/>
      <c r="AZ61" s="151"/>
      <c r="BA61" s="151"/>
      <c r="BB61" s="151"/>
      <c r="BC61" s="151"/>
      <c r="BD61" s="151"/>
      <c r="BE61" s="151"/>
      <c r="BF61" s="151"/>
      <c r="BG61" s="151"/>
      <c r="BH61" s="151"/>
      <c r="BI61" s="15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  <c r="CT61" s="151"/>
      <c r="CU61" s="151"/>
      <c r="CV61" s="151"/>
      <c r="CW61" s="151"/>
      <c r="CX61" s="151"/>
      <c r="CY61" s="151"/>
      <c r="CZ61" s="151"/>
    </row>
  </sheetData>
  <sheetCalcPr fullCalcOnLoad="1"/>
  <phoneticPr fontId="35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0"/>
  <sheetViews>
    <sheetView workbookViewId="0"/>
  </sheetViews>
  <sheetFormatPr baseColWidth="10" defaultColWidth="10" defaultRowHeight="12" customHeight="1"/>
  <sheetData>
    <row r="1" spans="1:6">
      <c r="A1" s="151"/>
      <c r="B1" s="151"/>
      <c r="C1" s="151"/>
      <c r="D1" s="151"/>
      <c r="E1" s="151"/>
      <c r="F1" s="151"/>
    </row>
    <row r="2" spans="1:6">
      <c r="A2" s="151"/>
      <c r="B2" s="151"/>
      <c r="C2" s="151"/>
      <c r="D2" s="151"/>
      <c r="E2" s="151"/>
      <c r="F2" s="151"/>
    </row>
    <row r="3" spans="1:6">
      <c r="A3" s="151"/>
      <c r="B3" s="151"/>
      <c r="C3" s="151"/>
      <c r="D3" s="151"/>
      <c r="E3" s="151"/>
      <c r="F3" s="151"/>
    </row>
    <row r="4" spans="1:6">
      <c r="A4" s="151"/>
      <c r="B4" s="151"/>
      <c r="C4" s="151"/>
      <c r="D4" s="151"/>
      <c r="E4" s="151"/>
      <c r="F4" s="151"/>
    </row>
    <row r="5" spans="1:6">
      <c r="A5" s="151"/>
      <c r="B5" s="151"/>
      <c r="C5" s="151"/>
      <c r="D5" s="151"/>
      <c r="E5" s="151"/>
      <c r="F5" s="151"/>
    </row>
    <row r="6" spans="1:6">
      <c r="A6" s="151"/>
      <c r="B6" s="151"/>
      <c r="C6" s="151"/>
      <c r="D6" s="151"/>
      <c r="E6" s="151"/>
      <c r="F6" s="151"/>
    </row>
    <row r="7" spans="1:6">
      <c r="A7" s="151"/>
      <c r="B7" s="151"/>
      <c r="C7" s="151"/>
      <c r="D7" s="151"/>
      <c r="E7" s="151"/>
      <c r="F7" s="151"/>
    </row>
    <row r="8" spans="1:6">
      <c r="A8" s="151"/>
      <c r="B8" s="151"/>
      <c r="C8" s="151"/>
      <c r="D8" s="151"/>
      <c r="E8" s="151"/>
      <c r="F8" s="151"/>
    </row>
    <row r="9" spans="1:6">
      <c r="A9" s="151"/>
      <c r="B9" s="151"/>
      <c r="C9" s="151"/>
      <c r="D9" s="151"/>
      <c r="E9" s="151"/>
      <c r="F9" s="151"/>
    </row>
    <row r="10" spans="1:6">
      <c r="A10" s="151"/>
      <c r="B10" s="151"/>
      <c r="C10" s="151"/>
      <c r="D10" s="151"/>
      <c r="E10" s="151"/>
      <c r="F10" s="151"/>
    </row>
    <row r="11" spans="1:6">
      <c r="A11" s="151"/>
      <c r="B11" s="151"/>
      <c r="C11" s="151"/>
      <c r="D11" s="151"/>
      <c r="E11" s="151"/>
      <c r="F11" s="151"/>
    </row>
    <row r="12" spans="1:6">
      <c r="A12" s="151"/>
      <c r="B12" s="151"/>
      <c r="C12" s="151"/>
      <c r="D12" s="151"/>
      <c r="E12" s="151"/>
      <c r="F12" s="151"/>
    </row>
    <row r="13" spans="1:6">
      <c r="A13" s="151"/>
      <c r="B13" s="151"/>
      <c r="C13" s="151"/>
      <c r="D13" s="151"/>
      <c r="E13" s="151"/>
      <c r="F13" s="151"/>
    </row>
    <row r="14" spans="1:6">
      <c r="A14" s="151"/>
      <c r="B14" s="151"/>
      <c r="C14" s="151"/>
      <c r="D14" s="151"/>
      <c r="E14" s="151"/>
      <c r="F14" s="151"/>
    </row>
    <row r="15" spans="1:6">
      <c r="A15" s="151"/>
      <c r="B15" s="151"/>
      <c r="C15" s="151"/>
      <c r="D15" s="151"/>
      <c r="E15" s="151"/>
      <c r="F15" s="151"/>
    </row>
    <row r="16" spans="1:6">
      <c r="A16" s="151"/>
      <c r="B16" s="151"/>
      <c r="C16" s="151"/>
      <c r="D16" s="151"/>
      <c r="E16" s="151"/>
      <c r="F16" s="151"/>
    </row>
    <row r="17" spans="1:6">
      <c r="A17" s="151"/>
      <c r="B17" s="151"/>
      <c r="C17" s="151"/>
      <c r="D17" s="151"/>
      <c r="E17" s="151"/>
      <c r="F17" s="151"/>
    </row>
    <row r="18" spans="1:6">
      <c r="A18" s="151"/>
      <c r="B18" s="151"/>
      <c r="C18" s="151"/>
      <c r="D18" s="151"/>
      <c r="E18" s="151"/>
      <c r="F18" s="151"/>
    </row>
    <row r="19" spans="1:6">
      <c r="A19" s="151"/>
      <c r="B19" s="151"/>
      <c r="C19" s="151"/>
      <c r="D19" s="151"/>
      <c r="E19" s="151"/>
      <c r="F19" s="151"/>
    </row>
    <row r="20" spans="1:6">
      <c r="A20" s="151"/>
      <c r="B20" s="151"/>
      <c r="C20" s="151"/>
      <c r="D20" s="151"/>
      <c r="E20" s="151"/>
      <c r="F20" s="151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AICP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 Whitaker</cp:lastModifiedBy>
  <dcterms:created xsi:type="dcterms:W3CDTF">2013-09-05T18:59:55Z</dcterms:created>
  <dcterms:modified xsi:type="dcterms:W3CDTF">2013-09-05T18:59:55Z</dcterms:modified>
</cp:coreProperties>
</file>