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eineNextcloudDaten\StudiumDataScience\Masterarbeit\Bilderund Diagramme\"/>
    </mc:Choice>
  </mc:AlternateContent>
  <xr:revisionPtr revIDLastSave="0" documentId="13_ncr:1_{9C154ADE-F860-4357-823F-C9A605598468}" xr6:coauthVersionLast="47" xr6:coauthVersionMax="47" xr10:uidLastSave="{00000000-0000-0000-0000-000000000000}"/>
  <bookViews>
    <workbookView xWindow="38280" yWindow="-120" windowWidth="29040" windowHeight="15840" xr2:uid="{0AC1B194-D2E7-4BD8-9A67-D7FDB1F9FCDC}"/>
  </bookViews>
  <sheets>
    <sheet name="QQPerformance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" i="1" l="1"/>
  <c r="K35" i="1"/>
  <c r="K36" i="1"/>
  <c r="K37" i="1"/>
  <c r="K38" i="1"/>
  <c r="K39" i="1"/>
  <c r="K40" i="1"/>
  <c r="K41" i="1"/>
  <c r="J34" i="1"/>
  <c r="J35" i="1"/>
  <c r="J36" i="1"/>
  <c r="J37" i="1"/>
  <c r="J38" i="1"/>
  <c r="J39" i="1"/>
  <c r="J40" i="1"/>
  <c r="J41" i="1"/>
  <c r="I34" i="1"/>
  <c r="I35" i="1"/>
  <c r="I36" i="1"/>
  <c r="I37" i="1"/>
  <c r="I38" i="1"/>
  <c r="I39" i="1"/>
  <c r="I40" i="1"/>
  <c r="I41" i="1"/>
  <c r="H34" i="1"/>
  <c r="H35" i="1"/>
  <c r="H36" i="1"/>
  <c r="H37" i="1"/>
  <c r="H38" i="1"/>
  <c r="H39" i="1"/>
  <c r="H40" i="1"/>
  <c r="H41" i="1"/>
  <c r="C4" i="1"/>
  <c r="C5" i="1"/>
  <c r="C6" i="1"/>
  <c r="C7" i="1"/>
  <c r="C8" i="1"/>
  <c r="C9" i="1"/>
  <c r="C10" i="1"/>
  <c r="C11" i="1"/>
  <c r="D4" i="1"/>
  <c r="D5" i="1"/>
  <c r="D6" i="1"/>
  <c r="D7" i="1"/>
  <c r="D8" i="1"/>
  <c r="D9" i="1"/>
  <c r="D10" i="1"/>
  <c r="D11" i="1"/>
  <c r="C58" i="1" l="1"/>
  <c r="B58" i="1"/>
  <c r="C57" i="1"/>
  <c r="B57" i="1"/>
  <c r="H58" i="1"/>
  <c r="G58" i="1"/>
  <c r="H57" i="1"/>
  <c r="G57" i="1"/>
  <c r="C54" i="1"/>
  <c r="B54" i="1"/>
  <c r="C53" i="1"/>
  <c r="B53" i="1"/>
  <c r="C50" i="1"/>
  <c r="B50" i="1"/>
  <c r="C49" i="1"/>
  <c r="B49" i="1"/>
  <c r="C46" i="1"/>
  <c r="B46" i="1"/>
  <c r="C45" i="1"/>
  <c r="B45" i="1"/>
  <c r="E94" i="1"/>
  <c r="E95" i="1"/>
  <c r="E96" i="1"/>
  <c r="E98" i="1"/>
  <c r="E99" i="1"/>
  <c r="E100" i="1"/>
  <c r="E93" i="1"/>
  <c r="C94" i="1"/>
  <c r="C95" i="1"/>
  <c r="C96" i="1"/>
  <c r="C97" i="1"/>
  <c r="C98" i="1"/>
  <c r="C99" i="1"/>
  <c r="C100" i="1"/>
  <c r="C93" i="1"/>
  <c r="C89" i="1"/>
  <c r="C83" i="1"/>
  <c r="C84" i="1"/>
  <c r="C85" i="1"/>
  <c r="C86" i="1"/>
  <c r="C87" i="1"/>
  <c r="C88" i="1"/>
  <c r="C82" i="1"/>
</calcChain>
</file>

<file path=xl/sharedStrings.xml><?xml version="1.0" encoding="utf-8"?>
<sst xmlns="http://schemas.openxmlformats.org/spreadsheetml/2006/main" count="112" uniqueCount="41">
  <si>
    <t>Model</t>
  </si>
  <si>
    <t>gpt-4o</t>
  </si>
  <si>
    <t>gemini-1.5-flash</t>
  </si>
  <si>
    <t>gemini-1.5-pro</t>
  </si>
  <si>
    <t>o1</t>
  </si>
  <si>
    <t>claude-3-5-haiku</t>
  </si>
  <si>
    <t>claude-3-5-sonnet</t>
  </si>
  <si>
    <t>Llama-3.2-3B</t>
  </si>
  <si>
    <t>Llama-3.1-70B</t>
  </si>
  <si>
    <t>Relative QG -Metrik</t>
  </si>
  <si>
    <t>QG Metrik</t>
  </si>
  <si>
    <t>#Keine Ergebnisse</t>
  </si>
  <si>
    <t>#Kein Ergebnis</t>
  </si>
  <si>
    <t>voller Kontext</t>
  </si>
  <si>
    <t>whole context</t>
  </si>
  <si>
    <t>single context</t>
  </si>
  <si>
    <t>ReferencePrediction</t>
  </si>
  <si>
    <t>Gpt4o</t>
  </si>
  <si>
    <t>Reference!Prediction</t>
  </si>
  <si>
    <t>!ReferencePrediction</t>
  </si>
  <si>
    <t>!Reference!Prediction</t>
  </si>
  <si>
    <t>Gemini 1.5 Flash</t>
  </si>
  <si>
    <t>Gemini 1.5 Pro</t>
  </si>
  <si>
    <t>Claude 3.5 Haiku</t>
  </si>
  <si>
    <t>Claude 3.5 Sonnet</t>
  </si>
  <si>
    <t>Llama 3.2 3B</t>
  </si>
  <si>
    <t>Llama 3.1 70B</t>
  </si>
  <si>
    <t>Relativ anpassen(Durchschnitt?)</t>
  </si>
  <si>
    <t>Referenz falsch</t>
  </si>
  <si>
    <t>Vorhersage korrekt</t>
  </si>
  <si>
    <t>Referenz korrekt</t>
  </si>
  <si>
    <t>Vorhersage falsch</t>
  </si>
  <si>
    <t>TruePrediction/TrueReference</t>
  </si>
  <si>
    <t>Spaltename anpassen</t>
  </si>
  <si>
    <t>Ergebnisse im Question Generation Task</t>
  </si>
  <si>
    <t>Alte Ergebnisse</t>
  </si>
  <si>
    <t>Einzelkontext vs. voller Kontext</t>
  </si>
  <si>
    <t>Ergebnisse unterschiedlich dargestellt</t>
  </si>
  <si>
    <t>Weiter Auswertungen</t>
  </si>
  <si>
    <t>Relativ</t>
  </si>
  <si>
    <t>GPT-4o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</si>
</sst>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10" xfId="0" applyFill="1" applyBorder="1"/>
    <xf numFmtId="0" fontId="0" fillId="0" borderId="10" xfId="0" applyBorder="1"/>
    <xf numFmtId="2" fontId="0" fillId="34" borderId="11" xfId="0" applyNumberFormat="1" applyFill="1" applyBorder="1"/>
    <xf numFmtId="2" fontId="0" fillId="0" borderId="11" xfId="0" applyNumberFormat="1" applyBorder="1"/>
    <xf numFmtId="0" fontId="13" fillId="33" borderId="0" xfId="0" applyFont="1" applyFill="1"/>
    <xf numFmtId="2" fontId="0" fillId="34" borderId="0" xfId="0" applyNumberFormat="1" applyFill="1"/>
    <xf numFmtId="10" fontId="0" fillId="0" borderId="0" xfId="0" applyNumberFormat="1"/>
    <xf numFmtId="0" fontId="18" fillId="0" borderId="0" xfId="0" applyFont="1" applyAlignment="1">
      <alignment horizontal="center"/>
    </xf>
    <xf numFmtId="0" fontId="19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numFmt numFmtId="2" formatCode="0.0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</a:t>
            </a:r>
            <a:r>
              <a:rPr lang="en-US" baseline="0"/>
              <a:t> context vs. whole context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QQPerformanceTable!$C$92</c:f>
              <c:strCache>
                <c:ptCount val="1"/>
                <c:pt idx="0">
                  <c:v>single context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QQPerformanceTable!$A$93:$A$100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gemini-1.5-flash</c:v>
                </c:pt>
                <c:pt idx="3">
                  <c:v>gemini-1.5-pro</c:v>
                </c:pt>
                <c:pt idx="4">
                  <c:v>claude-3-5-haiku</c:v>
                </c:pt>
                <c:pt idx="5">
                  <c:v>claude-3-5-sonnet</c:v>
                </c:pt>
                <c:pt idx="6">
                  <c:v>Llama-3.2-3B</c:v>
                </c:pt>
                <c:pt idx="7">
                  <c:v>Llama-3.1-70B</c:v>
                </c:pt>
              </c:strCache>
            </c:strRef>
          </c:cat>
          <c:val>
            <c:numRef>
              <c:f>QQPerformanceTable!$C$93:$C$100</c:f>
              <c:numCache>
                <c:formatCode>0.00</c:formatCode>
                <c:ptCount val="8"/>
                <c:pt idx="0">
                  <c:v>67.352537722908096</c:v>
                </c:pt>
                <c:pt idx="1">
                  <c:v>84.224965706447179</c:v>
                </c:pt>
                <c:pt idx="2">
                  <c:v>57.887517146776268</c:v>
                </c:pt>
                <c:pt idx="3">
                  <c:v>57.613168724279831</c:v>
                </c:pt>
                <c:pt idx="4">
                  <c:v>39.231824417009456</c:v>
                </c:pt>
                <c:pt idx="5">
                  <c:v>96.570644718792735</c:v>
                </c:pt>
                <c:pt idx="6">
                  <c:v>30.452674897119337</c:v>
                </c:pt>
                <c:pt idx="7">
                  <c:v>36.762688614540465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4-4846-98FD-37D3D0F8A9B9}"/>
            </c:ext>
          </c:extLst>
        </c:ser>
        <c:ser>
          <c:idx val="1"/>
          <c:order val="1"/>
          <c:tx>
            <c:strRef>
              <c:f>QQPerformanceTable!$E$92</c:f>
              <c:strCache>
                <c:ptCount val="1"/>
                <c:pt idx="0">
                  <c:v>whole context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QQPerformanceTable!$A$93:$A$100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gemini-1.5-flash</c:v>
                </c:pt>
                <c:pt idx="3">
                  <c:v>gemini-1.5-pro</c:v>
                </c:pt>
                <c:pt idx="4">
                  <c:v>claude-3-5-haiku</c:v>
                </c:pt>
                <c:pt idx="5">
                  <c:v>claude-3-5-sonnet</c:v>
                </c:pt>
                <c:pt idx="6">
                  <c:v>Llama-3.2-3B</c:v>
                </c:pt>
                <c:pt idx="7">
                  <c:v>Llama-3.1-70B</c:v>
                </c:pt>
              </c:strCache>
            </c:strRef>
          </c:cat>
          <c:val>
            <c:numRef>
              <c:f>QQPerformanceTable!$E$93:$E$100</c:f>
              <c:numCache>
                <c:formatCode>0.00</c:formatCode>
                <c:ptCount val="8"/>
                <c:pt idx="0">
                  <c:v>61.591220850480099</c:v>
                </c:pt>
                <c:pt idx="1">
                  <c:v>84.362139917695472</c:v>
                </c:pt>
                <c:pt idx="2">
                  <c:v>58.024691358024683</c:v>
                </c:pt>
                <c:pt idx="3">
                  <c:v>58.299039780521255</c:v>
                </c:pt>
                <c:pt idx="4">
                  <c:v>0</c:v>
                </c:pt>
                <c:pt idx="5">
                  <c:v>87.572016460905346</c:v>
                </c:pt>
                <c:pt idx="6">
                  <c:v>40.631001371742109</c:v>
                </c:pt>
                <c:pt idx="7">
                  <c:v>39.945130315500684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4-4846-98FD-37D3D0F8A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7254640"/>
        <c:axId val="1677258000"/>
      </c:barChart>
      <c:catAx>
        <c:axId val="16772546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258000"/>
        <c:crosses val="autoZero"/>
        <c:auto val="1"/>
        <c:lblAlgn val="ctr"/>
        <c:lblOffset val="100"/>
        <c:noMultiLvlLbl val="0"/>
      </c:catAx>
      <c:valAx>
        <c:axId val="1677258000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25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QQPerformanceTable!$C$3</c:f>
              <c:strCache>
                <c:ptCount val="1"/>
                <c:pt idx="0">
                  <c:v>Relative QG -Metrik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QQPerformanceTable!$A$4:$A$12</c15:sqref>
                  </c15:fullRef>
                </c:ext>
              </c:extLst>
              <c:f>QQPerformanceTable!$A$4:$A$11</c:f>
              <c:strCache>
                <c:ptCount val="8"/>
                <c:pt idx="0">
                  <c:v>GPT-4o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QQPerformanceTable!$C$4:$C$12</c15:sqref>
                  </c15:fullRef>
                </c:ext>
              </c:extLst>
              <c:f>QQPerformanceTable!$C$4:$C$11</c:f>
              <c:numCache>
                <c:formatCode>0.00</c:formatCode>
                <c:ptCount val="8"/>
                <c:pt idx="0">
                  <c:v>73.669064748201436</c:v>
                </c:pt>
                <c:pt idx="1">
                  <c:v>108.20143884892086</c:v>
                </c:pt>
                <c:pt idx="2">
                  <c:v>63.884892086330936</c:v>
                </c:pt>
                <c:pt idx="3">
                  <c:v>65.611510791366911</c:v>
                </c:pt>
                <c:pt idx="4">
                  <c:v>44.31654676258993</c:v>
                </c:pt>
                <c:pt idx="5">
                  <c:v>107.62589928057554</c:v>
                </c:pt>
                <c:pt idx="6">
                  <c:v>33.956834532374103</c:v>
                </c:pt>
                <c:pt idx="7">
                  <c:v>42.877697841726622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D3-4319-876F-8ED039064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38658943"/>
        <c:axId val="1338656543"/>
      </c:barChart>
      <c:catAx>
        <c:axId val="133865894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56543"/>
        <c:crosses val="autoZero"/>
        <c:auto val="1"/>
        <c:lblAlgn val="ctr"/>
        <c:lblOffset val="100"/>
        <c:noMultiLvlLbl val="0"/>
      </c:catAx>
      <c:valAx>
        <c:axId val="13386565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5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QQPerformanceTable!$H$33</c:f>
              <c:strCache>
                <c:ptCount val="1"/>
                <c:pt idx="0">
                  <c:v>ReferencePrediction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QQPerformanceTable!$G$34:$G$41</c:f>
              <c:strCache>
                <c:ptCount val="8"/>
                <c:pt idx="0">
                  <c:v>Gpt4o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QQPerformanceTable!$H$34:$H$41</c:f>
              <c:numCache>
                <c:formatCode>0.00%</c:formatCode>
                <c:ptCount val="8"/>
                <c:pt idx="0">
                  <c:v>0.434</c:v>
                </c:pt>
                <c:pt idx="1">
                  <c:v>0.61799999999999999</c:v>
                </c:pt>
                <c:pt idx="2">
                  <c:v>0.36199999999999999</c:v>
                </c:pt>
                <c:pt idx="3">
                  <c:v>0.38600000000000001</c:v>
                </c:pt>
                <c:pt idx="4">
                  <c:v>0.26</c:v>
                </c:pt>
                <c:pt idx="5">
                  <c:v>0.622</c:v>
                </c:pt>
                <c:pt idx="6">
                  <c:v>0.21199999999999999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F-4715-AFE9-C2366A98C998}"/>
            </c:ext>
          </c:extLst>
        </c:ser>
        <c:ser>
          <c:idx val="1"/>
          <c:order val="1"/>
          <c:tx>
            <c:strRef>
              <c:f>QQPerformanceTable!$I$33</c:f>
              <c:strCache>
                <c:ptCount val="1"/>
                <c:pt idx="0">
                  <c:v>Reference!Prediction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QQPerformanceTable!$G$34:$G$41</c:f>
              <c:strCache>
                <c:ptCount val="8"/>
                <c:pt idx="0">
                  <c:v>Gpt4o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QQPerformanceTable!$I$34:$I$41</c:f>
              <c:numCache>
                <c:formatCode>0.00%</c:formatCode>
                <c:ptCount val="8"/>
                <c:pt idx="0">
                  <c:v>0.26200000000000001</c:v>
                </c:pt>
                <c:pt idx="1">
                  <c:v>8.4000000000000005E-2</c:v>
                </c:pt>
                <c:pt idx="2">
                  <c:v>0.33</c:v>
                </c:pt>
                <c:pt idx="3">
                  <c:v>0.31</c:v>
                </c:pt>
                <c:pt idx="4">
                  <c:v>0.434</c:v>
                </c:pt>
                <c:pt idx="5">
                  <c:v>7.5999999999999998E-2</c:v>
                </c:pt>
                <c:pt idx="6">
                  <c:v>0.49399999999999999</c:v>
                </c:pt>
                <c:pt idx="7">
                  <c:v>0.44600000000000001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F-4715-AFE9-C2366A98C998}"/>
            </c:ext>
          </c:extLst>
        </c:ser>
        <c:ser>
          <c:idx val="2"/>
          <c:order val="2"/>
          <c:tx>
            <c:strRef>
              <c:f>QQPerformanceTable!$J$33</c:f>
              <c:strCache>
                <c:ptCount val="1"/>
                <c:pt idx="0">
                  <c:v>!ReferencePrediction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QQPerformanceTable!$G$34:$G$41</c:f>
              <c:strCache>
                <c:ptCount val="8"/>
                <c:pt idx="0">
                  <c:v>Gpt4o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QQPerformanceTable!$J$34:$J$41</c:f>
              <c:numCache>
                <c:formatCode>0.00%</c:formatCode>
                <c:ptCount val="8"/>
                <c:pt idx="0">
                  <c:v>7.8E-2</c:v>
                </c:pt>
                <c:pt idx="1">
                  <c:v>0.13400000000000001</c:v>
                </c:pt>
                <c:pt idx="2">
                  <c:v>8.2000000000000003E-2</c:v>
                </c:pt>
                <c:pt idx="3">
                  <c:v>7.0000000000000007E-2</c:v>
                </c:pt>
                <c:pt idx="4">
                  <c:v>4.8000000000000001E-2</c:v>
                </c:pt>
                <c:pt idx="5">
                  <c:v>0.126</c:v>
                </c:pt>
                <c:pt idx="6">
                  <c:v>2.4E-2</c:v>
                </c:pt>
                <c:pt idx="7">
                  <c:v>4.8000000000000001E-2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CF-4715-AFE9-C2366A98C998}"/>
            </c:ext>
          </c:extLst>
        </c:ser>
        <c:ser>
          <c:idx val="3"/>
          <c:order val="3"/>
          <c:tx>
            <c:strRef>
              <c:f>QQPerformanceTable!$K$33</c:f>
              <c:strCache>
                <c:ptCount val="1"/>
                <c:pt idx="0">
                  <c:v>!Reference!Prediction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QQPerformanceTable!$G$34:$G$41</c:f>
              <c:strCache>
                <c:ptCount val="8"/>
                <c:pt idx="0">
                  <c:v>Gpt4o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QQPerformanceTable!$K$34:$K$41</c:f>
              <c:numCache>
                <c:formatCode>0.00%</c:formatCode>
                <c:ptCount val="8"/>
                <c:pt idx="0">
                  <c:v>0.22600000000000001</c:v>
                </c:pt>
                <c:pt idx="1">
                  <c:v>0.16400000000000001</c:v>
                </c:pt>
                <c:pt idx="2">
                  <c:v>0.22600000000000001</c:v>
                </c:pt>
                <c:pt idx="3">
                  <c:v>0.23400000000000001</c:v>
                </c:pt>
                <c:pt idx="4">
                  <c:v>0.25800000000000001</c:v>
                </c:pt>
                <c:pt idx="5">
                  <c:v>0.17599999999999999</c:v>
                </c:pt>
                <c:pt idx="6">
                  <c:v>0.27</c:v>
                </c:pt>
                <c:pt idx="7">
                  <c:v>0.25600000000000001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CF-4715-AFE9-C2366A98C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38659423"/>
        <c:axId val="1338665183"/>
      </c:barChart>
      <c:catAx>
        <c:axId val="133865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65183"/>
        <c:crosses val="autoZero"/>
        <c:auto val="1"/>
        <c:lblAlgn val="ctr"/>
        <c:lblOffset val="100"/>
        <c:noMultiLvlLbl val="0"/>
      </c:catAx>
      <c:valAx>
        <c:axId val="1338665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5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Absolut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QQPerformanceTable!$B$33</c:f>
              <c:strCache>
                <c:ptCount val="1"/>
                <c:pt idx="0">
                  <c:v>ReferencePrediction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QQPerformanceTable!$A$34:$A$41</c:f>
              <c:strCache>
                <c:ptCount val="8"/>
                <c:pt idx="0">
                  <c:v>Gpt4o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QQPerformanceTable!$B$34:$B$41</c:f>
              <c:numCache>
                <c:formatCode>General</c:formatCode>
                <c:ptCount val="8"/>
                <c:pt idx="0">
                  <c:v>217</c:v>
                </c:pt>
                <c:pt idx="1">
                  <c:v>309</c:v>
                </c:pt>
                <c:pt idx="2">
                  <c:v>181</c:v>
                </c:pt>
                <c:pt idx="3">
                  <c:v>193</c:v>
                </c:pt>
                <c:pt idx="4">
                  <c:v>130</c:v>
                </c:pt>
                <c:pt idx="5">
                  <c:v>311</c:v>
                </c:pt>
                <c:pt idx="6">
                  <c:v>106</c:v>
                </c:pt>
                <c:pt idx="7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3B-4FB9-B208-99F280BABC61}"/>
            </c:ext>
          </c:extLst>
        </c:ser>
        <c:ser>
          <c:idx val="1"/>
          <c:order val="1"/>
          <c:tx>
            <c:strRef>
              <c:f>QQPerformanceTable!$C$33</c:f>
              <c:strCache>
                <c:ptCount val="1"/>
                <c:pt idx="0">
                  <c:v>Reference!Prediction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QQPerformanceTable!$A$34:$A$41</c:f>
              <c:strCache>
                <c:ptCount val="8"/>
                <c:pt idx="0">
                  <c:v>Gpt4o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QQPerformanceTable!$C$34:$C$41</c:f>
              <c:numCache>
                <c:formatCode>General</c:formatCode>
                <c:ptCount val="8"/>
                <c:pt idx="0">
                  <c:v>131</c:v>
                </c:pt>
                <c:pt idx="1">
                  <c:v>42</c:v>
                </c:pt>
                <c:pt idx="2">
                  <c:v>165</c:v>
                </c:pt>
                <c:pt idx="3">
                  <c:v>155</c:v>
                </c:pt>
                <c:pt idx="4">
                  <c:v>217</c:v>
                </c:pt>
                <c:pt idx="5">
                  <c:v>38</c:v>
                </c:pt>
                <c:pt idx="6">
                  <c:v>247</c:v>
                </c:pt>
                <c:pt idx="7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B-4FB9-B208-99F280BABC61}"/>
            </c:ext>
          </c:extLst>
        </c:ser>
        <c:ser>
          <c:idx val="2"/>
          <c:order val="2"/>
          <c:tx>
            <c:strRef>
              <c:f>QQPerformanceTable!$D$33</c:f>
              <c:strCache>
                <c:ptCount val="1"/>
                <c:pt idx="0">
                  <c:v>!ReferencePrediction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QQPerformanceTable!$A$34:$A$41</c:f>
              <c:strCache>
                <c:ptCount val="8"/>
                <c:pt idx="0">
                  <c:v>Gpt4o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QQPerformanceTable!$D$34:$D$41</c:f>
              <c:numCache>
                <c:formatCode>General</c:formatCode>
                <c:ptCount val="8"/>
                <c:pt idx="0">
                  <c:v>39</c:v>
                </c:pt>
                <c:pt idx="1">
                  <c:v>67</c:v>
                </c:pt>
                <c:pt idx="2">
                  <c:v>41</c:v>
                </c:pt>
                <c:pt idx="3">
                  <c:v>35</c:v>
                </c:pt>
                <c:pt idx="4">
                  <c:v>24</c:v>
                </c:pt>
                <c:pt idx="5">
                  <c:v>63</c:v>
                </c:pt>
                <c:pt idx="6">
                  <c:v>12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3B-4FB9-B208-99F280BABC61}"/>
            </c:ext>
          </c:extLst>
        </c:ser>
        <c:ser>
          <c:idx val="3"/>
          <c:order val="3"/>
          <c:tx>
            <c:strRef>
              <c:f>QQPerformanceTable!$E$33</c:f>
              <c:strCache>
                <c:ptCount val="1"/>
                <c:pt idx="0">
                  <c:v>!Reference!Prediction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QQPerformanceTable!$A$34:$A$41</c:f>
              <c:strCache>
                <c:ptCount val="8"/>
                <c:pt idx="0">
                  <c:v>Gpt4o</c:v>
                </c:pt>
                <c:pt idx="1">
                  <c:v>o1</c:v>
                </c:pt>
                <c:pt idx="2">
                  <c:v>Gemini 1.5 Flash</c:v>
                </c:pt>
                <c:pt idx="3">
                  <c:v>Gemini 1.5 Pro</c:v>
                </c:pt>
                <c:pt idx="4">
                  <c:v>Claude 3.5 Haiku</c:v>
                </c:pt>
                <c:pt idx="5">
                  <c:v>Claude 3.5 Sonnet</c:v>
                </c:pt>
                <c:pt idx="6">
                  <c:v>Llama 3.2 3B</c:v>
                </c:pt>
                <c:pt idx="7">
                  <c:v>Llama 3.1 70B</c:v>
                </c:pt>
              </c:strCache>
            </c:strRef>
          </c:cat>
          <c:val>
            <c:numRef>
              <c:f>QQPerformanceTable!$E$34:$E$41</c:f>
              <c:numCache>
                <c:formatCode>General</c:formatCode>
                <c:ptCount val="8"/>
                <c:pt idx="0">
                  <c:v>113</c:v>
                </c:pt>
                <c:pt idx="1">
                  <c:v>82</c:v>
                </c:pt>
                <c:pt idx="2">
                  <c:v>113</c:v>
                </c:pt>
                <c:pt idx="3">
                  <c:v>117</c:v>
                </c:pt>
                <c:pt idx="4">
                  <c:v>129</c:v>
                </c:pt>
                <c:pt idx="5">
                  <c:v>88</c:v>
                </c:pt>
                <c:pt idx="6">
                  <c:v>135</c:v>
                </c:pt>
                <c:pt idx="7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3B-4FB9-B208-99F280BAB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9780943"/>
        <c:axId val="1369781423"/>
      </c:barChart>
      <c:catAx>
        <c:axId val="1369780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781423"/>
        <c:crosses val="autoZero"/>
        <c:auto val="1"/>
        <c:lblAlgn val="ctr"/>
        <c:lblOffset val="100"/>
        <c:noMultiLvlLbl val="0"/>
      </c:catAx>
      <c:valAx>
        <c:axId val="1369781423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9780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100</xdr:row>
      <xdr:rowOff>185737</xdr:rowOff>
    </xdr:from>
    <xdr:to>
      <xdr:col>3</xdr:col>
      <xdr:colOff>800100</xdr:colOff>
      <xdr:row>115</xdr:row>
      <xdr:rowOff>71437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9D6AC8C-E9FC-8AA9-1D7C-040A475C6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13</xdr:row>
      <xdr:rowOff>14287</xdr:rowOff>
    </xdr:from>
    <xdr:to>
      <xdr:col>3</xdr:col>
      <xdr:colOff>409575</xdr:colOff>
      <xdr:row>26</xdr:row>
      <xdr:rowOff>180975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F98EFA5-6F8F-EC66-5B18-A1B98C9F60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528637</xdr:colOff>
      <xdr:row>62</xdr:row>
      <xdr:rowOff>42862</xdr:rowOff>
    </xdr:from>
    <xdr:to>
      <xdr:col>10</xdr:col>
      <xdr:colOff>557212</xdr:colOff>
      <xdr:row>76</xdr:row>
      <xdr:rowOff>119062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3D880A3D-0AB2-45F1-C797-6461E3BEE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61</xdr:row>
      <xdr:rowOff>14287</xdr:rowOff>
    </xdr:from>
    <xdr:to>
      <xdr:col>3</xdr:col>
      <xdr:colOff>1400175</xdr:colOff>
      <xdr:row>75</xdr:row>
      <xdr:rowOff>138112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9205F1E-6A29-66B3-EF04-5022C34B4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68BCB4-D21A-4962-861F-14906D414B6D}" name="Tabelle1" displayName="Tabelle1" ref="A3:D11" totalsRowShown="0">
  <autoFilter ref="A3:D11" xr:uid="{AA68BCB4-D21A-4962-861F-14906D414B6D}"/>
  <tableColumns count="4">
    <tableColumn id="1" xr3:uid="{88538449-4A9A-4862-83EC-46801C84D493}" name="Model" dataDxfId="0"/>
    <tableColumn id="3" xr3:uid="{6EB4D872-6678-4B51-9F9A-98E26C08F44F}" name="QG Metrik" dataDxfId="7"/>
    <tableColumn id="4" xr3:uid="{1BA1EBF9-CD45-48D8-8AD6-02AC7ECDB961}" name="Relative QG -Metrik" dataDxfId="6">
      <calculatedColumnFormula xml:space="preserve"> Tabelle1[[#This Row],[QG Metrik]]/69.5*100</calculatedColumnFormula>
    </tableColumn>
    <tableColumn id="2" xr3:uid="{751247D6-EF0C-486E-8137-8EC73EDCBD28}" name="TruePrediction/TrueReference" dataDxfId="5">
      <calculatedColumnFormula>B34/(B34+C34)*100</calculatedColumnFormula>
    </tableColumn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5D2EEFF-BA7A-4D1E-9582-9A70BEC33F0C}" name="Tabelle2" displayName="Tabelle2" ref="G33:K41" totalsRowShown="0">
  <autoFilter ref="G33:K41" xr:uid="{55D2EEFF-BA7A-4D1E-9582-9A70BEC33F0C}"/>
  <tableColumns count="5">
    <tableColumn id="1" xr3:uid="{854E5106-AF19-4ADB-8DCC-A1F84639F83A}" name="Model"/>
    <tableColumn id="2" xr3:uid="{B8B94E88-DC9F-4333-BE6B-381F953B74CC}" name="ReferencePrediction" dataDxfId="4">
      <calculatedColumnFormula>B34/500</calculatedColumnFormula>
    </tableColumn>
    <tableColumn id="3" xr3:uid="{07DA99D2-8715-4A1D-9AF6-343B1466F988}" name="Reference!Prediction" dataDxfId="3">
      <calculatedColumnFormula>C34/500</calculatedColumnFormula>
    </tableColumn>
    <tableColumn id="4" xr3:uid="{CA21F6AB-9E0E-4350-8009-F6D7D1940825}" name="!ReferencePrediction" dataDxfId="2">
      <calculatedColumnFormula>D34/500</calculatedColumnFormula>
    </tableColumn>
    <tableColumn id="5" xr3:uid="{B121E642-4E9B-40FC-BC3E-C4F02E35D35B}" name="!Reference!Prediction" dataDxfId="1">
      <calculatedColumnFormula>E34/500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DEE6-21AF-4C26-946A-07C86CB70EAE}">
  <dimension ref="A1:K100"/>
  <sheetViews>
    <sheetView tabSelected="1" workbookViewId="0">
      <selection activeCell="L59" sqref="L59"/>
    </sheetView>
  </sheetViews>
  <sheetFormatPr baseColWidth="10" defaultRowHeight="15" x14ac:dyDescent="0.25"/>
  <cols>
    <col min="1" max="1" width="24.85546875" customWidth="1"/>
    <col min="2" max="2" width="20.7109375" customWidth="1"/>
    <col min="3" max="3" width="17.140625" customWidth="1"/>
    <col min="4" max="4" width="21.42578125" customWidth="1"/>
    <col min="5" max="5" width="13.85546875" customWidth="1"/>
    <col min="6" max="6" width="17.42578125" customWidth="1"/>
    <col min="7" max="7" width="19.140625" customWidth="1"/>
    <col min="9" max="9" width="10.7109375" customWidth="1"/>
    <col min="10" max="10" width="17.5703125" customWidth="1"/>
    <col min="11" max="12" width="14.5703125" customWidth="1"/>
    <col min="13" max="13" width="20.7109375" customWidth="1"/>
    <col min="14" max="15" width="21.42578125" customWidth="1"/>
    <col min="16" max="16" width="22.140625" customWidth="1"/>
  </cols>
  <sheetData>
    <row r="1" spans="1:4" ht="21" x14ac:dyDescent="0.35">
      <c r="A1" s="11" t="s">
        <v>34</v>
      </c>
      <c r="B1" s="11"/>
      <c r="C1" s="11"/>
      <c r="D1" s="11"/>
    </row>
    <row r="2" spans="1:4" ht="18.75" x14ac:dyDescent="0.3">
      <c r="A2" s="12" t="s">
        <v>37</v>
      </c>
    </row>
    <row r="3" spans="1:4" x14ac:dyDescent="0.25">
      <c r="A3" t="s">
        <v>0</v>
      </c>
      <c r="B3" t="s">
        <v>10</v>
      </c>
      <c r="C3" t="s">
        <v>9</v>
      </c>
      <c r="D3" t="s">
        <v>32</v>
      </c>
    </row>
    <row r="4" spans="1:4" x14ac:dyDescent="0.25">
      <c r="A4" s="9" t="s">
        <v>40</v>
      </c>
      <c r="B4" s="1">
        <v>51.2</v>
      </c>
      <c r="C4" s="1">
        <f xml:space="preserve"> Tabelle1[[#This Row],[QG Metrik]]/69.5*100</f>
        <v>73.669064748201436</v>
      </c>
      <c r="D4" s="1">
        <f>B34/(B34+C34)*100</f>
        <v>62.356321839080465</v>
      </c>
    </row>
    <row r="5" spans="1:4" x14ac:dyDescent="0.25">
      <c r="A5" s="1" t="s">
        <v>4</v>
      </c>
      <c r="B5" s="1">
        <v>75.2</v>
      </c>
      <c r="C5" s="1">
        <f xml:space="preserve"> Tabelle1[[#This Row],[QG Metrik]]/69.5*100</f>
        <v>108.20143884892086</v>
      </c>
      <c r="D5" s="1">
        <f>B35/(B35+C35)*100</f>
        <v>88.034188034188034</v>
      </c>
    </row>
    <row r="6" spans="1:4" x14ac:dyDescent="0.25">
      <c r="A6" s="9" t="s">
        <v>21</v>
      </c>
      <c r="B6" s="1">
        <v>44.4</v>
      </c>
      <c r="C6" s="1">
        <f xml:space="preserve"> Tabelle1[[#This Row],[QG Metrik]]/69.5*100</f>
        <v>63.884892086330936</v>
      </c>
      <c r="D6" s="1">
        <f>B36/(B36+C36)*100</f>
        <v>52.312138728323696</v>
      </c>
    </row>
    <row r="7" spans="1:4" x14ac:dyDescent="0.25">
      <c r="A7" s="1" t="s">
        <v>22</v>
      </c>
      <c r="B7" s="1">
        <v>45.6</v>
      </c>
      <c r="C7" s="1">
        <f xml:space="preserve"> Tabelle1[[#This Row],[QG Metrik]]/69.5*100</f>
        <v>65.611510791366911</v>
      </c>
      <c r="D7" s="1">
        <f>B37/(B37+C37)*100</f>
        <v>55.459770114942529</v>
      </c>
    </row>
    <row r="8" spans="1:4" x14ac:dyDescent="0.25">
      <c r="A8" s="9" t="s">
        <v>23</v>
      </c>
      <c r="B8" s="1">
        <v>30.8</v>
      </c>
      <c r="C8" s="1">
        <f xml:space="preserve"> Tabelle1[[#This Row],[QG Metrik]]/69.5*100</f>
        <v>44.31654676258993</v>
      </c>
      <c r="D8" s="1">
        <f>B38/(B38+C38)*100</f>
        <v>37.463976945244958</v>
      </c>
    </row>
    <row r="9" spans="1:4" x14ac:dyDescent="0.25">
      <c r="A9" s="1" t="s">
        <v>24</v>
      </c>
      <c r="B9" s="1">
        <v>74.8</v>
      </c>
      <c r="C9" s="1">
        <f xml:space="preserve"> Tabelle1[[#This Row],[QG Metrik]]/69.5*100</f>
        <v>107.62589928057554</v>
      </c>
      <c r="D9" s="1">
        <f>B39/(B39+C39)*100</f>
        <v>89.11174785100286</v>
      </c>
    </row>
    <row r="10" spans="1:4" x14ac:dyDescent="0.25">
      <c r="A10" s="9" t="s">
        <v>25</v>
      </c>
      <c r="B10" s="1">
        <v>23.6</v>
      </c>
      <c r="C10" s="1">
        <f xml:space="preserve"> Tabelle1[[#This Row],[QG Metrik]]/69.5*100</f>
        <v>33.956834532374103</v>
      </c>
      <c r="D10" s="1">
        <f>B40/(B40+C40)*100</f>
        <v>30.028328611898019</v>
      </c>
    </row>
    <row r="11" spans="1:4" x14ac:dyDescent="0.25">
      <c r="A11" s="1" t="s">
        <v>26</v>
      </c>
      <c r="B11" s="1">
        <v>29.8</v>
      </c>
      <c r="C11" s="1">
        <f xml:space="preserve"> Tabelle1[[#This Row],[QG Metrik]]/69.5*100</f>
        <v>42.877697841726622</v>
      </c>
      <c r="D11" s="1">
        <f>B41/(B41+C41)*100</f>
        <v>35.919540229885058</v>
      </c>
    </row>
    <row r="12" spans="1:4" x14ac:dyDescent="0.25">
      <c r="B12" t="s">
        <v>27</v>
      </c>
      <c r="D12" t="s">
        <v>33</v>
      </c>
    </row>
    <row r="31" spans="1:1" ht="18.75" x14ac:dyDescent="0.3">
      <c r="A31" s="12" t="s">
        <v>38</v>
      </c>
    </row>
    <row r="33" spans="1:11" x14ac:dyDescent="0.25">
      <c r="A33" t="s">
        <v>0</v>
      </c>
      <c r="B33" t="s">
        <v>16</v>
      </c>
      <c r="C33" t="s">
        <v>18</v>
      </c>
      <c r="D33" t="s">
        <v>19</v>
      </c>
      <c r="E33" t="s">
        <v>20</v>
      </c>
      <c r="G33" t="s">
        <v>0</v>
      </c>
      <c r="H33" t="s">
        <v>16</v>
      </c>
      <c r="I33" t="s">
        <v>18</v>
      </c>
      <c r="J33" t="s">
        <v>19</v>
      </c>
      <c r="K33" t="s">
        <v>20</v>
      </c>
    </row>
    <row r="34" spans="1:11" x14ac:dyDescent="0.25">
      <c r="A34" t="s">
        <v>17</v>
      </c>
      <c r="B34">
        <v>217</v>
      </c>
      <c r="C34">
        <v>131</v>
      </c>
      <c r="D34">
        <v>39</v>
      </c>
      <c r="E34">
        <v>113</v>
      </c>
      <c r="G34" t="s">
        <v>17</v>
      </c>
      <c r="H34" s="10">
        <f t="shared" ref="H34:H41" si="0">B34/500</f>
        <v>0.434</v>
      </c>
      <c r="I34" s="10">
        <f t="shared" ref="I34:I41" si="1">C34/500</f>
        <v>0.26200000000000001</v>
      </c>
      <c r="J34" s="10">
        <f t="shared" ref="J34:J41" si="2">D34/500</f>
        <v>7.8E-2</v>
      </c>
      <c r="K34" s="10">
        <f t="shared" ref="K34:K41" si="3">E34/500</f>
        <v>0.22600000000000001</v>
      </c>
    </row>
    <row r="35" spans="1:11" x14ac:dyDescent="0.25">
      <c r="A35" t="s">
        <v>4</v>
      </c>
      <c r="B35">
        <v>309</v>
      </c>
      <c r="C35">
        <v>42</v>
      </c>
      <c r="D35">
        <v>67</v>
      </c>
      <c r="E35">
        <v>82</v>
      </c>
      <c r="G35" t="s">
        <v>4</v>
      </c>
      <c r="H35" s="10">
        <f t="shared" si="0"/>
        <v>0.61799999999999999</v>
      </c>
      <c r="I35" s="10">
        <f t="shared" si="1"/>
        <v>8.4000000000000005E-2</v>
      </c>
      <c r="J35" s="10">
        <f t="shared" si="2"/>
        <v>0.13400000000000001</v>
      </c>
      <c r="K35" s="10">
        <f t="shared" si="3"/>
        <v>0.16400000000000001</v>
      </c>
    </row>
    <row r="36" spans="1:11" x14ac:dyDescent="0.25">
      <c r="A36" t="s">
        <v>21</v>
      </c>
      <c r="B36">
        <v>181</v>
      </c>
      <c r="C36">
        <v>165</v>
      </c>
      <c r="D36">
        <v>41</v>
      </c>
      <c r="E36">
        <v>113</v>
      </c>
      <c r="G36" t="s">
        <v>21</v>
      </c>
      <c r="H36" s="10">
        <f t="shared" si="0"/>
        <v>0.36199999999999999</v>
      </c>
      <c r="I36" s="10">
        <f t="shared" si="1"/>
        <v>0.33</v>
      </c>
      <c r="J36" s="10">
        <f t="shared" si="2"/>
        <v>8.2000000000000003E-2</v>
      </c>
      <c r="K36" s="10">
        <f t="shared" si="3"/>
        <v>0.22600000000000001</v>
      </c>
    </row>
    <row r="37" spans="1:11" x14ac:dyDescent="0.25">
      <c r="A37" t="s">
        <v>22</v>
      </c>
      <c r="B37">
        <v>193</v>
      </c>
      <c r="C37">
        <v>155</v>
      </c>
      <c r="D37">
        <v>35</v>
      </c>
      <c r="E37">
        <v>117</v>
      </c>
      <c r="G37" t="s">
        <v>22</v>
      </c>
      <c r="H37" s="10">
        <f t="shared" si="0"/>
        <v>0.38600000000000001</v>
      </c>
      <c r="I37" s="10">
        <f t="shared" si="1"/>
        <v>0.31</v>
      </c>
      <c r="J37" s="10">
        <f t="shared" si="2"/>
        <v>7.0000000000000007E-2</v>
      </c>
      <c r="K37" s="10">
        <f t="shared" si="3"/>
        <v>0.23400000000000001</v>
      </c>
    </row>
    <row r="38" spans="1:11" x14ac:dyDescent="0.25">
      <c r="A38" t="s">
        <v>23</v>
      </c>
      <c r="B38">
        <v>130</v>
      </c>
      <c r="C38">
        <v>217</v>
      </c>
      <c r="D38">
        <v>24</v>
      </c>
      <c r="E38">
        <v>129</v>
      </c>
      <c r="G38" t="s">
        <v>23</v>
      </c>
      <c r="H38" s="10">
        <f t="shared" si="0"/>
        <v>0.26</v>
      </c>
      <c r="I38" s="10">
        <f t="shared" si="1"/>
        <v>0.434</v>
      </c>
      <c r="J38" s="10">
        <f t="shared" si="2"/>
        <v>4.8000000000000001E-2</v>
      </c>
      <c r="K38" s="10">
        <f t="shared" si="3"/>
        <v>0.25800000000000001</v>
      </c>
    </row>
    <row r="39" spans="1:11" x14ac:dyDescent="0.25">
      <c r="A39" t="s">
        <v>24</v>
      </c>
      <c r="B39">
        <v>311</v>
      </c>
      <c r="C39">
        <v>38</v>
      </c>
      <c r="D39">
        <v>63</v>
      </c>
      <c r="E39">
        <v>88</v>
      </c>
      <c r="G39" t="s">
        <v>24</v>
      </c>
      <c r="H39" s="10">
        <f t="shared" si="0"/>
        <v>0.622</v>
      </c>
      <c r="I39" s="10">
        <f t="shared" si="1"/>
        <v>7.5999999999999998E-2</v>
      </c>
      <c r="J39" s="10">
        <f t="shared" si="2"/>
        <v>0.126</v>
      </c>
      <c r="K39" s="10">
        <f t="shared" si="3"/>
        <v>0.17599999999999999</v>
      </c>
    </row>
    <row r="40" spans="1:11" x14ac:dyDescent="0.25">
      <c r="A40" t="s">
        <v>25</v>
      </c>
      <c r="B40">
        <v>106</v>
      </c>
      <c r="C40">
        <v>247</v>
      </c>
      <c r="D40">
        <v>12</v>
      </c>
      <c r="E40">
        <v>135</v>
      </c>
      <c r="G40" t="s">
        <v>25</v>
      </c>
      <c r="H40" s="10">
        <f t="shared" si="0"/>
        <v>0.21199999999999999</v>
      </c>
      <c r="I40" s="10">
        <f t="shared" si="1"/>
        <v>0.49399999999999999</v>
      </c>
      <c r="J40" s="10">
        <f t="shared" si="2"/>
        <v>2.4E-2</v>
      </c>
      <c r="K40" s="10">
        <f t="shared" si="3"/>
        <v>0.27</v>
      </c>
    </row>
    <row r="41" spans="1:11" x14ac:dyDescent="0.25">
      <c r="A41" t="s">
        <v>26</v>
      </c>
      <c r="B41">
        <v>125</v>
      </c>
      <c r="C41">
        <v>223</v>
      </c>
      <c r="D41">
        <v>24</v>
      </c>
      <c r="E41">
        <v>128</v>
      </c>
      <c r="G41" t="s">
        <v>26</v>
      </c>
      <c r="H41" s="10">
        <f t="shared" si="0"/>
        <v>0.25</v>
      </c>
      <c r="I41" s="10">
        <f t="shared" si="1"/>
        <v>0.44600000000000001</v>
      </c>
      <c r="J41" s="10">
        <f t="shared" si="2"/>
        <v>4.8000000000000001E-2</v>
      </c>
      <c r="K41" s="10">
        <f t="shared" si="3"/>
        <v>0.25600000000000001</v>
      </c>
    </row>
    <row r="44" spans="1:11" x14ac:dyDescent="0.25">
      <c r="A44" t="s">
        <v>17</v>
      </c>
      <c r="B44" t="s">
        <v>29</v>
      </c>
      <c r="C44" t="s">
        <v>31</v>
      </c>
      <c r="F44" t="s">
        <v>23</v>
      </c>
      <c r="G44" t="s">
        <v>29</v>
      </c>
      <c r="H44" t="s">
        <v>31</v>
      </c>
    </row>
    <row r="45" spans="1:11" x14ac:dyDescent="0.25">
      <c r="A45" t="s">
        <v>30</v>
      </c>
      <c r="B45">
        <f>217/500</f>
        <v>0.434</v>
      </c>
      <c r="C45">
        <f>131/500</f>
        <v>0.26200000000000001</v>
      </c>
      <c r="F45" t="s">
        <v>30</v>
      </c>
      <c r="G45">
        <v>0.26</v>
      </c>
      <c r="H45">
        <v>0.434</v>
      </c>
    </row>
    <row r="46" spans="1:11" x14ac:dyDescent="0.25">
      <c r="A46" t="s">
        <v>28</v>
      </c>
      <c r="B46">
        <f>39/500</f>
        <v>7.8E-2</v>
      </c>
      <c r="C46">
        <f>113/500</f>
        <v>0.22600000000000001</v>
      </c>
      <c r="F46" t="s">
        <v>28</v>
      </c>
      <c r="G46">
        <v>4.8000000000000001E-2</v>
      </c>
      <c r="H46">
        <v>0.25800000000000001</v>
      </c>
    </row>
    <row r="48" spans="1:11" x14ac:dyDescent="0.25">
      <c r="A48" t="s">
        <v>4</v>
      </c>
      <c r="B48" t="s">
        <v>29</v>
      </c>
      <c r="C48" t="s">
        <v>31</v>
      </c>
      <c r="F48" t="s">
        <v>24</v>
      </c>
      <c r="G48" t="s">
        <v>29</v>
      </c>
      <c r="H48" t="s">
        <v>31</v>
      </c>
    </row>
    <row r="49" spans="1:8" x14ac:dyDescent="0.25">
      <c r="A49" t="s">
        <v>30</v>
      </c>
      <c r="B49">
        <f>309/500</f>
        <v>0.61799999999999999</v>
      </c>
      <c r="C49">
        <f>42/500</f>
        <v>8.4000000000000005E-2</v>
      </c>
      <c r="F49" t="s">
        <v>30</v>
      </c>
      <c r="G49">
        <v>0.622</v>
      </c>
      <c r="H49">
        <v>7.5999999999999998E-2</v>
      </c>
    </row>
    <row r="50" spans="1:8" x14ac:dyDescent="0.25">
      <c r="A50" t="s">
        <v>28</v>
      </c>
      <c r="B50">
        <f>67/500</f>
        <v>0.13400000000000001</v>
      </c>
      <c r="C50">
        <f>82/500</f>
        <v>0.16400000000000001</v>
      </c>
      <c r="F50" t="s">
        <v>28</v>
      </c>
      <c r="G50">
        <v>0.126</v>
      </c>
      <c r="H50">
        <v>0.17599999999999999</v>
      </c>
    </row>
    <row r="52" spans="1:8" x14ac:dyDescent="0.25">
      <c r="A52" t="s">
        <v>21</v>
      </c>
      <c r="B52" t="s">
        <v>29</v>
      </c>
      <c r="C52" t="s">
        <v>31</v>
      </c>
      <c r="F52" t="s">
        <v>25</v>
      </c>
      <c r="G52" t="s">
        <v>29</v>
      </c>
      <c r="H52" t="s">
        <v>31</v>
      </c>
    </row>
    <row r="53" spans="1:8" x14ac:dyDescent="0.25">
      <c r="A53" t="s">
        <v>30</v>
      </c>
      <c r="B53">
        <f>181/500</f>
        <v>0.36199999999999999</v>
      </c>
      <c r="C53">
        <f>165/500</f>
        <v>0.33</v>
      </c>
      <c r="F53" t="s">
        <v>30</v>
      </c>
      <c r="G53">
        <v>0.21199999999999999</v>
      </c>
      <c r="H53">
        <v>0.49399999999999999</v>
      </c>
    </row>
    <row r="54" spans="1:8" x14ac:dyDescent="0.25">
      <c r="A54" t="s">
        <v>28</v>
      </c>
      <c r="B54">
        <f>41/500</f>
        <v>8.2000000000000003E-2</v>
      </c>
      <c r="C54">
        <f>113/500</f>
        <v>0.22600000000000001</v>
      </c>
      <c r="F54" t="s">
        <v>28</v>
      </c>
      <c r="G54">
        <v>2.4E-2</v>
      </c>
      <c r="H54">
        <v>0.27</v>
      </c>
    </row>
    <row r="56" spans="1:8" x14ac:dyDescent="0.25">
      <c r="A56" t="s">
        <v>22</v>
      </c>
      <c r="B56" t="s">
        <v>29</v>
      </c>
      <c r="C56" t="s">
        <v>31</v>
      </c>
      <c r="F56" t="s">
        <v>26</v>
      </c>
      <c r="G56" t="s">
        <v>29</v>
      </c>
      <c r="H56" t="s">
        <v>31</v>
      </c>
    </row>
    <row r="57" spans="1:8" x14ac:dyDescent="0.25">
      <c r="A57" t="s">
        <v>30</v>
      </c>
      <c r="B57">
        <f>193/500</f>
        <v>0.38600000000000001</v>
      </c>
      <c r="C57">
        <f>155/500</f>
        <v>0.31</v>
      </c>
      <c r="F57" t="s">
        <v>30</v>
      </c>
      <c r="G57">
        <f>217/500</f>
        <v>0.434</v>
      </c>
      <c r="H57">
        <f>131/500</f>
        <v>0.26200000000000001</v>
      </c>
    </row>
    <row r="58" spans="1:8" x14ac:dyDescent="0.25">
      <c r="A58" t="s">
        <v>28</v>
      </c>
      <c r="B58">
        <f>35/500</f>
        <v>7.0000000000000007E-2</v>
      </c>
      <c r="C58">
        <f>117/500</f>
        <v>0.23400000000000001</v>
      </c>
      <c r="F58" t="s">
        <v>28</v>
      </c>
      <c r="G58">
        <f>39/500</f>
        <v>7.8E-2</v>
      </c>
      <c r="H58">
        <f>113/500</f>
        <v>0.22600000000000001</v>
      </c>
    </row>
    <row r="62" spans="1:8" x14ac:dyDescent="0.25">
      <c r="F62" t="s">
        <v>39</v>
      </c>
    </row>
    <row r="80" spans="1:1" ht="18.75" x14ac:dyDescent="0.3">
      <c r="A80" s="12" t="s">
        <v>35</v>
      </c>
    </row>
    <row r="81" spans="1:5" x14ac:dyDescent="0.25">
      <c r="A81" s="2" t="s">
        <v>0</v>
      </c>
      <c r="B81" s="3" t="s">
        <v>10</v>
      </c>
      <c r="C81" s="3" t="s">
        <v>9</v>
      </c>
    </row>
    <row r="82" spans="1:5" x14ac:dyDescent="0.25">
      <c r="A82" s="4" t="s">
        <v>1</v>
      </c>
      <c r="B82" s="6">
        <v>49.1</v>
      </c>
      <c r="C82" s="6">
        <f>B82/72.9*100</f>
        <v>67.352537722908096</v>
      </c>
    </row>
    <row r="83" spans="1:5" x14ac:dyDescent="0.25">
      <c r="A83" s="5" t="s">
        <v>4</v>
      </c>
      <c r="B83" s="7">
        <v>61.4</v>
      </c>
      <c r="C83" s="6">
        <f t="shared" ref="C83:C88" si="4">B83/72.9*100</f>
        <v>84.224965706447179</v>
      </c>
    </row>
    <row r="84" spans="1:5" x14ac:dyDescent="0.25">
      <c r="A84" s="4" t="s">
        <v>2</v>
      </c>
      <c r="B84" s="6">
        <v>42.199999999999903</v>
      </c>
      <c r="C84" s="6">
        <f t="shared" si="4"/>
        <v>57.887517146776268</v>
      </c>
    </row>
    <row r="85" spans="1:5" x14ac:dyDescent="0.25">
      <c r="A85" s="5" t="s">
        <v>3</v>
      </c>
      <c r="B85" s="7">
        <v>42</v>
      </c>
      <c r="C85" s="6">
        <f t="shared" si="4"/>
        <v>57.613168724279831</v>
      </c>
    </row>
    <row r="86" spans="1:5" x14ac:dyDescent="0.25">
      <c r="A86" s="4" t="s">
        <v>5</v>
      </c>
      <c r="B86" s="6">
        <v>28.599999999999898</v>
      </c>
      <c r="C86" s="6">
        <f t="shared" si="4"/>
        <v>39.231824417009456</v>
      </c>
    </row>
    <row r="87" spans="1:5" x14ac:dyDescent="0.25">
      <c r="A87" s="5" t="s">
        <v>6</v>
      </c>
      <c r="B87" s="7">
        <v>70.399999999999906</v>
      </c>
      <c r="C87" s="6">
        <f t="shared" si="4"/>
        <v>96.570644718792735</v>
      </c>
    </row>
    <row r="88" spans="1:5" x14ac:dyDescent="0.25">
      <c r="A88" s="4" t="s">
        <v>7</v>
      </c>
      <c r="B88" s="6">
        <v>22.2</v>
      </c>
      <c r="C88" s="6">
        <f t="shared" si="4"/>
        <v>30.452674897119337</v>
      </c>
    </row>
    <row r="89" spans="1:5" x14ac:dyDescent="0.25">
      <c r="A89" s="5" t="s">
        <v>8</v>
      </c>
      <c r="B89" s="7">
        <v>26.8</v>
      </c>
      <c r="C89" s="6">
        <f>B89/72.9*100</f>
        <v>36.762688614540465</v>
      </c>
    </row>
    <row r="91" spans="1:5" ht="18.75" x14ac:dyDescent="0.3">
      <c r="A91" s="12" t="s">
        <v>36</v>
      </c>
    </row>
    <row r="92" spans="1:5" x14ac:dyDescent="0.25">
      <c r="A92" s="2" t="s">
        <v>0</v>
      </c>
      <c r="B92" s="3" t="s">
        <v>10</v>
      </c>
      <c r="C92" s="3" t="s">
        <v>15</v>
      </c>
      <c r="D92" s="8" t="s">
        <v>13</v>
      </c>
      <c r="E92" s="8" t="s">
        <v>14</v>
      </c>
    </row>
    <row r="93" spans="1:5" x14ac:dyDescent="0.25">
      <c r="A93" s="4" t="s">
        <v>1</v>
      </c>
      <c r="B93" s="6">
        <v>49.1</v>
      </c>
      <c r="C93" s="6">
        <f t="shared" ref="C93:C100" si="5" xml:space="preserve"> B93/72.9*100</f>
        <v>67.352537722908096</v>
      </c>
      <c r="D93" s="9">
        <v>44.9</v>
      </c>
      <c r="E93" s="9">
        <f xml:space="preserve"> D93/72.9*100</f>
        <v>61.591220850480099</v>
      </c>
    </row>
    <row r="94" spans="1:5" x14ac:dyDescent="0.25">
      <c r="A94" s="5" t="s">
        <v>4</v>
      </c>
      <c r="B94" s="7">
        <v>61.4</v>
      </c>
      <c r="C94" s="6">
        <f t="shared" si="5"/>
        <v>84.224965706447179</v>
      </c>
      <c r="D94" s="9">
        <v>61.5</v>
      </c>
      <c r="E94" s="9">
        <f t="shared" ref="E94:E100" si="6" xml:space="preserve"> D94/72.9*100</f>
        <v>84.362139917695472</v>
      </c>
    </row>
    <row r="95" spans="1:5" x14ac:dyDescent="0.25">
      <c r="A95" s="4" t="s">
        <v>2</v>
      </c>
      <c r="B95" s="6">
        <v>42.199999999999903</v>
      </c>
      <c r="C95" s="6">
        <f t="shared" si="5"/>
        <v>57.887517146776268</v>
      </c>
      <c r="D95" s="9">
        <v>42.3</v>
      </c>
      <c r="E95" s="9">
        <f t="shared" si="6"/>
        <v>58.024691358024683</v>
      </c>
    </row>
    <row r="96" spans="1:5" x14ac:dyDescent="0.25">
      <c r="A96" s="5" t="s">
        <v>3</v>
      </c>
      <c r="B96" s="7">
        <v>42</v>
      </c>
      <c r="C96" s="6">
        <f t="shared" si="5"/>
        <v>57.613168724279831</v>
      </c>
      <c r="D96" s="9">
        <v>42.5</v>
      </c>
      <c r="E96" s="9">
        <f t="shared" si="6"/>
        <v>58.299039780521255</v>
      </c>
    </row>
    <row r="97" spans="1:5" x14ac:dyDescent="0.25">
      <c r="A97" s="4" t="s">
        <v>5</v>
      </c>
      <c r="B97" s="6">
        <v>28.599999999999898</v>
      </c>
      <c r="C97" s="6">
        <f t="shared" si="5"/>
        <v>39.231824417009456</v>
      </c>
      <c r="D97" s="9" t="s">
        <v>11</v>
      </c>
      <c r="E97" s="9" t="s">
        <v>12</v>
      </c>
    </row>
    <row r="98" spans="1:5" x14ac:dyDescent="0.25">
      <c r="A98" s="5" t="s">
        <v>6</v>
      </c>
      <c r="B98" s="7">
        <v>70.399999999999906</v>
      </c>
      <c r="C98" s="6">
        <f t="shared" si="5"/>
        <v>96.570644718792735</v>
      </c>
      <c r="D98" s="9">
        <v>63.84</v>
      </c>
      <c r="E98" s="9">
        <f t="shared" si="6"/>
        <v>87.572016460905346</v>
      </c>
    </row>
    <row r="99" spans="1:5" x14ac:dyDescent="0.25">
      <c r="A99" s="4" t="s">
        <v>7</v>
      </c>
      <c r="B99" s="6">
        <v>22.2</v>
      </c>
      <c r="C99" s="6">
        <f t="shared" si="5"/>
        <v>30.452674897119337</v>
      </c>
      <c r="D99" s="9">
        <v>29.62</v>
      </c>
      <c r="E99" s="9">
        <f t="shared" si="6"/>
        <v>40.631001371742109</v>
      </c>
    </row>
    <row r="100" spans="1:5" x14ac:dyDescent="0.25">
      <c r="A100" s="5" t="s">
        <v>8</v>
      </c>
      <c r="B100" s="7">
        <v>26.8</v>
      </c>
      <c r="C100" s="6">
        <f t="shared" si="5"/>
        <v>36.762688614540465</v>
      </c>
      <c r="D100" s="9">
        <v>29.12</v>
      </c>
      <c r="E100" s="9">
        <f t="shared" si="6"/>
        <v>39.945130315500684</v>
      </c>
    </row>
  </sheetData>
  <mergeCells count="1">
    <mergeCell ref="A1:D1"/>
  </mergeCells>
  <conditionalFormatting sqref="B4:B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82:B8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: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2:C8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93:B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3:E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horizontalDpi="360" verticalDpi="36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QQPerformanceTable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Mirco</dc:creator>
  <cp:lastModifiedBy>Lüdeke, Mirco</cp:lastModifiedBy>
  <dcterms:created xsi:type="dcterms:W3CDTF">2024-12-31T11:21:51Z</dcterms:created>
  <dcterms:modified xsi:type="dcterms:W3CDTF">2025-02-15T12:29:41Z</dcterms:modified>
</cp:coreProperties>
</file>