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uad/Downloads/excel-challenge/"/>
    </mc:Choice>
  </mc:AlternateContent>
  <xr:revisionPtr revIDLastSave="0" documentId="13_ncr:1_{6BA2BECA-5932-D548-8F2D-AE3099C6257F}" xr6:coauthVersionLast="47" xr6:coauthVersionMax="47" xr10:uidLastSave="{00000000-0000-0000-0000-000000000000}"/>
  <bookViews>
    <workbookView xWindow="0" yWindow="280" windowWidth="22240" windowHeight="14480" xr2:uid="{00000000-000D-0000-FFFF-FFFF00000000}"/>
  </bookViews>
  <sheets>
    <sheet name="Outcomes Based on Launch Date " sheetId="5" r:id="rId1"/>
    <sheet name="Outcomes Based on Goal" sheetId="6" r:id="rId2"/>
    <sheet name="Summary Statistics" sheetId="7" r:id="rId3"/>
    <sheet name="Crowdfunding" sheetId="1" r:id="rId4"/>
  </sheets>
  <definedNames>
    <definedName name="_xlnm._FilterDatabase" localSheetId="3" hidden="1">Crowdfunding!$A$1:$T$1208</definedName>
  </definedNames>
  <calcPr calcId="191029"/>
  <pivotCaches>
    <pivotCache cacheId="6" r:id="rId5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7" l="1"/>
  <c r="I2" i="7"/>
  <c r="I7" i="7"/>
  <c r="H7" i="7"/>
  <c r="I6" i="7"/>
  <c r="H6" i="7"/>
  <c r="I5" i="7"/>
  <c r="H5" i="7"/>
  <c r="I4" i="7"/>
  <c r="H4" i="7"/>
  <c r="I3" i="7"/>
  <c r="H3" i="7"/>
  <c r="D10" i="6"/>
  <c r="D6" i="6"/>
  <c r="D8" i="6"/>
  <c r="D13" i="6"/>
  <c r="C13" i="6"/>
  <c r="D12" i="6"/>
  <c r="D11" i="6"/>
  <c r="C10" i="6"/>
  <c r="C6" i="6"/>
  <c r="C8" i="6"/>
  <c r="C9" i="6"/>
  <c r="C12" i="6"/>
  <c r="C11" i="6"/>
  <c r="D9" i="6"/>
  <c r="C7" i="6"/>
  <c r="D7" i="6"/>
  <c r="D5" i="6"/>
  <c r="C5" i="6"/>
  <c r="D4" i="6"/>
  <c r="C4" i="6"/>
  <c r="D3" i="6"/>
  <c r="C3" i="6"/>
  <c r="B3" i="6"/>
  <c r="B13" i="6"/>
  <c r="B12" i="6"/>
  <c r="B5" i="6"/>
  <c r="B6" i="6"/>
  <c r="B7" i="6"/>
  <c r="B8" i="6"/>
  <c r="B9" i="6"/>
  <c r="B10" i="6"/>
  <c r="B11" i="6"/>
  <c r="B4" i="6"/>
  <c r="D2" i="6"/>
  <c r="C2" i="6"/>
  <c r="B2" i="6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" i="1"/>
  <c r="T4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3" i="6" l="1"/>
  <c r="G3" i="6" s="1"/>
  <c r="H3" i="6" s="1"/>
  <c r="E2" i="6"/>
  <c r="F2" i="6" s="1"/>
  <c r="G2" i="6" s="1"/>
  <c r="H2" i="6" s="1"/>
  <c r="E10" i="6"/>
  <c r="E7" i="6"/>
  <c r="G7" i="6" s="1"/>
  <c r="H7" i="6" s="1"/>
  <c r="E9" i="6"/>
  <c r="G9" i="6" s="1"/>
  <c r="H9" i="6" s="1"/>
  <c r="E5" i="6"/>
  <c r="G5" i="6" s="1"/>
  <c r="H5" i="6" s="1"/>
  <c r="E8" i="6"/>
  <c r="G8" i="6" s="1"/>
  <c r="H8" i="6" s="1"/>
  <c r="E13" i="6"/>
  <c r="G13" i="6" s="1"/>
  <c r="H13" i="6" s="1"/>
  <c r="E12" i="6"/>
  <c r="G12" i="6" s="1"/>
  <c r="H12" i="6" s="1"/>
  <c r="E6" i="6"/>
  <c r="G6" i="6" s="1"/>
  <c r="H6" i="6" s="1"/>
  <c r="E11" i="6"/>
  <c r="G11" i="6" s="1"/>
  <c r="H11" i="6" s="1"/>
  <c r="E4" i="6"/>
  <c r="G4" i="6" s="1"/>
  <c r="H4" i="6" s="1"/>
  <c r="F7" i="6" l="1"/>
  <c r="F10" i="6"/>
  <c r="G10" i="6"/>
  <c r="H10" i="6" s="1"/>
  <c r="F3" i="6"/>
  <c r="F12" i="6"/>
  <c r="F6" i="6"/>
  <c r="F4" i="6"/>
  <c r="F13" i="6"/>
  <c r="F5" i="6"/>
  <c r="F11" i="6"/>
  <c r="F8" i="6"/>
  <c r="F9" i="6"/>
</calcChain>
</file>

<file path=xl/sharedStrings.xml><?xml version="1.0" encoding="utf-8"?>
<sst xmlns="http://schemas.openxmlformats.org/spreadsheetml/2006/main" count="7438" uniqueCount="2081">
  <si>
    <t>name</t>
  </si>
  <si>
    <t>blurb</t>
  </si>
  <si>
    <t>goal</t>
  </si>
  <si>
    <t>pledged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</si>
  <si>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</si>
  <si>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</si>
  <si>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</si>
  <si>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</si>
  <si>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</si>
  <si>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</si>
  <si>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</si>
  <si>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</si>
  <si>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</si>
  <si>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</si>
  <si>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</si>
  <si>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</si>
  <si>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</si>
  <si>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</si>
  <si>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</si>
  <si>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</si>
  <si>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</si>
  <si>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</si>
  <si>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</si>
  <si>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</si>
  <si>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</si>
  <si>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</si>
  <si>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</si>
  <si>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</si>
  <si>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</si>
  <si>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</si>
  <si>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</si>
  <si>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</si>
  <si>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</si>
  <si>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</si>
  <si>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</si>
  <si>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</si>
  <si>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</si>
  <si>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</si>
  <si>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</si>
  <si>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</si>
  <si>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</si>
  <si>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</si>
  <si>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</si>
  <si>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</si>
  <si>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</si>
  <si>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</si>
  <si>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</si>
  <si>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</si>
  <si>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</si>
  <si>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</si>
  <si>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</si>
  <si>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</si>
  <si>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</si>
  <si>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</si>
  <si>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</si>
  <si>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</si>
  <si>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</si>
  <si>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</si>
  <si>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</si>
  <si>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</si>
  <si>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</si>
  <si>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</si>
  <si>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</si>
  <si>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</si>
  <si>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</si>
  <si>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</si>
  <si>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</si>
  <si>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</si>
  <si>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</si>
  <si>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</si>
  <si>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</si>
  <si>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</si>
  <si>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</si>
  <si>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</si>
  <si>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</si>
  <si>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</si>
  <si>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</si>
  <si>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</si>
  <si>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</si>
  <si>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</si>
  <si>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</si>
  <si>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</si>
  <si>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</si>
  <si>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</si>
  <si>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</si>
  <si>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</si>
  <si>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</si>
  <si>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</si>
  <si>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</si>
  <si>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</si>
  <si>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</si>
  <si>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</si>
  <si>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</si>
  <si>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</si>
  <si>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</si>
  <si>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</si>
  <si>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</si>
  <si>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</si>
  <si>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</si>
  <si>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</si>
  <si>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</si>
  <si>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</si>
  <si>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</si>
  <si>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</si>
  <si>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</si>
  <si>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</si>
  <si>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</si>
  <si>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</si>
  <si>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</si>
  <si>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</si>
  <si>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</si>
  <si>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</si>
  <si>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</si>
  <si>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</si>
  <si>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</si>
  <si>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</si>
  <si>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</si>
  <si>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</si>
  <si>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</si>
  <si>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</si>
  <si>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</si>
  <si>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</si>
  <si>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</si>
  <si>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</si>
  <si>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</si>
  <si>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</si>
  <si>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</si>
  <si>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</si>
  <si>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</si>
  <si>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</si>
  <si>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</si>
  <si>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</si>
  <si>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</si>
  <si>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</si>
  <si>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</si>
  <si>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</si>
  <si>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</si>
  <si>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</si>
  <si>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</si>
  <si>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</si>
  <si>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</si>
  <si>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</si>
  <si>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</si>
  <si>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</si>
  <si>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</si>
  <si>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</si>
  <si>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</si>
  <si>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</si>
  <si>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</si>
  <si>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</si>
  <si>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</si>
  <si>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</si>
  <si>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</si>
  <si>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</si>
  <si>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</si>
  <si>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</si>
  <si>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</si>
  <si>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</si>
  <si>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</si>
  <si>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</si>
  <si>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</si>
  <si>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</si>
  <si>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</si>
  <si>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</si>
  <si>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</si>
  <si>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</si>
  <si>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</si>
  <si>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</si>
  <si>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</si>
  <si>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</si>
  <si>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</si>
  <si>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</si>
  <si>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</si>
  <si>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</si>
  <si>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</si>
  <si>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</si>
  <si>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</si>
  <si>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</si>
  <si>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</si>
  <si>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</si>
  <si>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</si>
  <si>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</si>
  <si>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</si>
  <si>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</si>
  <si>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</si>
  <si>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</si>
  <si>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</si>
  <si>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</si>
  <si>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</si>
  <si>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</si>
  <si>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</si>
  <si>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</si>
  <si>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</si>
  <si>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</si>
  <si>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</si>
  <si>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</si>
  <si>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</si>
  <si>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</si>
  <si>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</si>
  <si>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</si>
  <si>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</si>
  <si>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</si>
  <si>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</si>
  <si>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</si>
  <si>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</si>
  <si>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</si>
  <si>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</si>
  <si>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</si>
  <si>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</si>
  <si>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</si>
  <si>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</si>
  <si>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</si>
  <si>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</si>
  <si>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</si>
  <si>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</si>
  <si>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</si>
  <si>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</si>
  <si>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</si>
  <si>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</si>
  <si>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</si>
  <si>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</si>
  <si>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</si>
  <si>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</si>
  <si>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</si>
  <si>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</si>
  <si>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</si>
  <si>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</si>
  <si>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</si>
  <si>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</si>
  <si>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</si>
  <si>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</si>
  <si>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</si>
  <si>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</si>
  <si>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</si>
  <si>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</si>
  <si>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</si>
  <si>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</si>
  <si>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</si>
  <si>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</si>
  <si>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</si>
  <si>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</si>
  <si>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</si>
  <si>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</si>
  <si>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</si>
  <si>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</si>
  <si>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</si>
  <si>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</si>
  <si>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</si>
  <si>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</si>
  <si>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</si>
  <si>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</si>
  <si>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</si>
  <si>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</si>
  <si>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</si>
  <si>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</si>
  <si>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</si>
  <si>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</si>
  <si>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</si>
  <si>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</si>
  <si>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</si>
  <si>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</si>
  <si>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</si>
  <si>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</si>
  <si>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</si>
  <si>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</si>
  <si>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</si>
  <si>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</si>
  <si>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</si>
  <si>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</si>
  <si>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</si>
  <si>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</si>
  <si>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</si>
  <si>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</si>
  <si>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</si>
  <si>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</si>
  <si>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</si>
  <si>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</si>
  <si>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</si>
  <si>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</si>
  <si>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</si>
  <si>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</si>
  <si>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</si>
  <si>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</si>
  <si>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</si>
  <si>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</si>
  <si>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</si>
  <si>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</si>
  <si>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</si>
  <si>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</si>
  <si>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</si>
  <si>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</si>
  <si>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</si>
  <si>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</si>
  <si>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</si>
  <si>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</si>
  <si>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</si>
  <si>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</si>
  <si>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</si>
  <si>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</si>
  <si>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</si>
  <si>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</si>
  <si>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</si>
  <si>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</si>
  <si>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</si>
  <si>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</si>
  <si>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</si>
  <si>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</si>
  <si>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</si>
  <si>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</si>
  <si>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</si>
  <si>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</si>
  <si>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</si>
  <si>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</si>
  <si>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</si>
  <si>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</si>
  <si>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</si>
  <si>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</si>
  <si>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</si>
  <si>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</si>
  <si>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</si>
  <si>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</si>
  <si>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</si>
  <si>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</si>
  <si>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</si>
  <si>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</si>
  <si>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</si>
  <si>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</si>
  <si>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</si>
  <si>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</si>
  <si>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</si>
  <si>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</si>
  <si>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</si>
  <si>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</si>
  <si>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</si>
  <si>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</si>
  <si>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</si>
  <si>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</si>
  <si>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</si>
  <si>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</si>
  <si>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</si>
  <si>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</si>
  <si>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</si>
  <si>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</si>
  <si>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</si>
  <si>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</si>
  <si>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</si>
  <si>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</si>
  <si>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</si>
  <si>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</si>
  <si>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</si>
  <si>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</si>
  <si>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</si>
  <si>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</si>
  <si>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</si>
  <si>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</si>
  <si>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</si>
  <si>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</si>
  <si>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</si>
  <si>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</si>
  <si>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</si>
  <si>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</si>
  <si>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</si>
  <si>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</si>
  <si>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</si>
  <si>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</si>
  <si>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</si>
  <si>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</si>
  <si>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</si>
  <si>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</si>
  <si>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</si>
  <si>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</si>
  <si>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</si>
  <si>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</si>
  <si>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</si>
  <si>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</si>
  <si>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</si>
  <si>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</si>
  <si>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</si>
  <si>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</si>
  <si>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</si>
  <si>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</si>
  <si>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</si>
  <si>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</si>
  <si>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</si>
  <si>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</si>
  <si>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</si>
  <si>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</si>
  <si>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</si>
  <si>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</si>
  <si>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</si>
  <si>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</si>
  <si>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</si>
  <si>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</si>
  <si>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</si>
  <si>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</si>
  <si>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</si>
  <si>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</si>
  <si>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</si>
  <si>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</si>
  <si>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</si>
  <si>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</si>
  <si>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</si>
  <si>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</si>
  <si>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</si>
  <si>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</si>
  <si>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</si>
  <si>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</si>
  <si>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</si>
  <si>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</si>
  <si>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</si>
  <si>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</si>
  <si>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</si>
  <si>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</si>
  <si>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</si>
  <si>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</si>
  <si>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</si>
  <si>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</si>
  <si>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</si>
  <si>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</si>
  <si>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</si>
  <si>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</si>
  <si>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</si>
  <si>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</si>
  <si>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</si>
  <si>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</si>
  <si>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</si>
  <si>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</si>
  <si>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</si>
  <si>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</si>
  <si>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</si>
  <si>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</si>
  <si>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</si>
  <si>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</si>
  <si>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</si>
  <si>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</si>
  <si>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</si>
  <si>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</si>
  <si>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</si>
  <si>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</si>
  <si>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</si>
  <si>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</si>
  <si>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</si>
  <si>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</si>
  <si>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</si>
  <si>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</si>
  <si>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</si>
  <si>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</si>
  <si>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</si>
  <si>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</si>
  <si>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</si>
  <si>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</si>
  <si>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</si>
  <si>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</si>
  <si>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</si>
  <si>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</si>
  <si>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</si>
  <si>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</si>
  <si>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</si>
  <si>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</si>
  <si>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</si>
  <si>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</si>
  <si>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</si>
  <si>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</si>
  <si>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</si>
  <si>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</si>
  <si>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</si>
  <si>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</si>
  <si>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</si>
  <si>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</si>
  <si>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</si>
  <si>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</si>
  <si>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</si>
  <si>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</si>
  <si>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</si>
  <si>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</si>
  <si>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</si>
  <si>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</si>
  <si>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</si>
  <si>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</si>
  <si>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</si>
  <si>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</si>
  <si>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</si>
  <si>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</si>
  <si>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</si>
  <si>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</si>
  <si>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</si>
  <si>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</si>
  <si>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</si>
  <si>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</si>
  <si>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</si>
  <si>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</si>
  <si>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</si>
  <si>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</si>
  <si>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</si>
  <si>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</si>
  <si>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</si>
  <si>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</si>
  <si>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</si>
  <si>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</si>
  <si>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</si>
  <si>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</si>
  <si>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</si>
  <si>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</si>
  <si>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</si>
  <si>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</si>
  <si>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</si>
  <si>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</si>
  <si>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</si>
  <si>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</si>
  <si>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</si>
  <si>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</si>
  <si>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</si>
  <si>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</si>
  <si>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</si>
  <si>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</si>
  <si>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</si>
  <si>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</si>
  <si>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</si>
  <si>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</si>
  <si>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</si>
  <si>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</si>
  <si>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</si>
  <si>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</si>
  <si>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</si>
  <si>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</si>
  <si>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</si>
  <si>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</si>
  <si>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</si>
  <si>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</si>
  <si>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</si>
  <si>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</si>
  <si>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</si>
  <si>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</si>
  <si>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</si>
  <si>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</si>
  <si>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</si>
  <si>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</si>
  <si>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</si>
  <si>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</si>
  <si>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</si>
  <si>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</si>
  <si>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</si>
  <si>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</si>
  <si>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</si>
  <si>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</si>
  <si>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</si>
  <si>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</si>
  <si>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</si>
  <si>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</si>
  <si>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</si>
  <si>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</si>
  <si>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</si>
  <si>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</si>
  <si>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</si>
  <si>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</si>
  <si>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</si>
  <si>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</si>
  <si>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</si>
  <si>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</si>
  <si>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</si>
  <si>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</si>
  <si>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</si>
  <si>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</si>
  <si>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</si>
  <si>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</si>
  <si>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</si>
  <si>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</si>
  <si>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</si>
  <si>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</si>
  <si>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</si>
  <si>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</si>
  <si>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</si>
  <si>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</si>
  <si>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</si>
  <si>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</si>
  <si>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</si>
  <si>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</si>
  <si>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</si>
  <si>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</si>
  <si>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</si>
  <si>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</si>
  <si>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</si>
  <si>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</si>
  <si>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</si>
  <si>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</si>
  <si>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</si>
  <si>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</si>
  <si>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</si>
  <si>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</si>
  <si>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</si>
  <si>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</si>
  <si>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</si>
  <si>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</si>
  <si>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</si>
  <si>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</si>
  <si>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</si>
  <si>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</si>
  <si>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</si>
  <si>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</si>
  <si>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</si>
  <si>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</si>
  <si>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</si>
  <si>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</si>
  <si>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</si>
  <si>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</si>
  <si>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</si>
  <si>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</si>
  <si>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</si>
  <si>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</si>
  <si>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</si>
  <si>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</si>
  <si>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</si>
  <si>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</si>
  <si>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</si>
  <si>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</si>
  <si>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</si>
  <si>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</si>
  <si>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</si>
  <si>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</si>
  <si>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</si>
  <si>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</si>
  <si>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</si>
  <si>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</si>
  <si>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</si>
  <si>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</si>
  <si>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</si>
  <si>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</si>
  <si>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</si>
  <si>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</si>
  <si>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</si>
  <si>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</si>
  <si>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</si>
  <si>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</si>
  <si>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</si>
  <si>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</si>
  <si>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</si>
  <si>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</si>
  <si>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</si>
  <si>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</si>
  <si>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</si>
  <si>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</si>
  <si>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</si>
  <si>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</si>
  <si>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</si>
  <si>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</si>
  <si>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</si>
  <si>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</si>
  <si>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</si>
  <si>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</si>
  <si>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</si>
  <si>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</si>
  <si>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</si>
  <si>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</si>
  <si>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</si>
  <si>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</si>
  <si>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</si>
  <si>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</si>
  <si>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</si>
  <si>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</si>
  <si>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</si>
  <si>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</si>
  <si>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</si>
  <si>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</si>
  <si>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</si>
  <si>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</si>
  <si>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</si>
  <si>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</si>
  <si>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</si>
  <si>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</si>
  <si>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</si>
  <si>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</si>
  <si>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</si>
  <si>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</si>
  <si>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</si>
  <si>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</si>
  <si>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</si>
  <si>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</si>
  <si>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</si>
  <si>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</si>
  <si>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</si>
  <si>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</si>
  <si>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</si>
  <si>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</si>
  <si>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</si>
  <si>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</si>
  <si>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</si>
  <si>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</si>
  <si>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</si>
  <si>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</si>
  <si>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</si>
  <si>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</si>
  <si>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</si>
  <si>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</si>
  <si>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</si>
  <si>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</si>
  <si>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</si>
  <si>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</si>
  <si>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</si>
  <si>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</si>
  <si>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</si>
  <si>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</si>
  <si>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</si>
  <si>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</si>
  <si>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</si>
  <si>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</si>
  <si>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</si>
  <si>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</si>
  <si>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</si>
  <si>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</si>
  <si>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</si>
  <si>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</si>
  <si>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</si>
  <si>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</si>
  <si>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</si>
  <si>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</si>
  <si>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</si>
  <si>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</si>
  <si>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</si>
  <si>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</si>
  <si>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</si>
  <si>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</si>
  <si>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</si>
  <si>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</si>
  <si>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</si>
  <si>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</si>
  <si>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</si>
  <si>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</si>
  <si>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</si>
  <si>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</si>
  <si>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</si>
  <si>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</si>
  <si>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</si>
  <si>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</si>
  <si>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</si>
  <si>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</si>
  <si>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</si>
  <si>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</si>
  <si>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</si>
  <si>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</si>
  <si>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</si>
  <si>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</si>
  <si>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</si>
  <si>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</si>
  <si>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</si>
  <si>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</si>
  <si>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</si>
  <si>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</si>
  <si>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</si>
  <si>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</si>
  <si>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</si>
  <si>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</si>
  <si>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</si>
  <si>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</si>
  <si>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</si>
  <si>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</si>
  <si>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</si>
  <si>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</si>
  <si>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</si>
  <si>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</si>
  <si>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</si>
  <si>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</si>
  <si>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</si>
  <si>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</si>
  <si>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</si>
  <si>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</si>
  <si>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</si>
  <si>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</si>
  <si>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</si>
  <si>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</si>
  <si>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</si>
  <si>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</si>
  <si>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</si>
  <si>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</si>
  <si>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</si>
  <si>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</si>
  <si>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</si>
  <si>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</si>
  <si>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</si>
  <si>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</si>
  <si>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</si>
  <si>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</si>
  <si>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</si>
  <si>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</si>
  <si>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</si>
  <si>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</si>
  <si>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</si>
  <si>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</si>
  <si>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</si>
  <si>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</si>
  <si>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</si>
  <si>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</si>
  <si>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</si>
  <si>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</si>
  <si>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</si>
  <si>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</si>
  <si>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</si>
  <si>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</si>
  <si>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</si>
  <si>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</si>
  <si>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</si>
  <si>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</si>
  <si>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</si>
  <si>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</si>
  <si>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</si>
  <si>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</si>
  <si>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</si>
  <si>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</si>
  <si>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</si>
  <si>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</si>
  <si>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</si>
  <si>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</si>
  <si>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</si>
  <si>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</si>
  <si>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</si>
  <si>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</si>
  <si>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</si>
  <si>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</si>
  <si>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</si>
  <si>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</si>
  <si>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</si>
  <si>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</si>
  <si>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</si>
  <si>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</si>
  <si>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</si>
  <si>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</si>
  <si>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</si>
  <si>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</si>
  <si>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</si>
  <si>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</si>
  <si>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</si>
  <si>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</si>
  <si>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</si>
  <si>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</si>
  <si>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</si>
  <si>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</si>
  <si>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</si>
  <si>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</si>
  <si>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</si>
  <si>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</si>
  <si>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</si>
  <si>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</si>
  <si>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</si>
  <si>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</si>
  <si>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</si>
  <si>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</si>
  <si>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</si>
  <si>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</si>
  <si>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</si>
  <si>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</si>
  <si>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</si>
  <si>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</si>
  <si>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</si>
  <si>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</si>
  <si>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</si>
  <si>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</si>
  <si>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</si>
  <si>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</si>
  <si>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</si>
  <si>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</si>
  <si>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</si>
  <si>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</si>
  <si>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</si>
  <si>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</si>
  <si>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</si>
  <si>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</si>
  <si>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</si>
  <si>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</si>
  <si>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</si>
  <si>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</si>
  <si>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</si>
  <si>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</si>
  <si>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</si>
  <si>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</si>
  <si>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</si>
  <si>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</si>
  <si>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</si>
  <si>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</si>
  <si>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</si>
  <si>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</si>
  <si>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</si>
  <si>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</si>
  <si>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</si>
  <si>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</si>
  <si>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</si>
  <si>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</si>
  <si>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</si>
  <si>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</si>
  <si>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</si>
  <si>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</si>
  <si>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</si>
  <si>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</si>
  <si>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</si>
  <si>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</si>
  <si>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</si>
  <si>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</si>
  <si>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</si>
  <si>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</si>
  <si>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</si>
  <si>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</si>
  <si>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</si>
  <si>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</si>
  <si>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</si>
  <si>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</si>
  <si>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</si>
  <si>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</si>
  <si>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</si>
  <si>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</si>
  <si>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</si>
  <si>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</si>
  <si>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</si>
  <si>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</si>
  <si>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</si>
  <si>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</si>
  <si>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</si>
  <si>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</si>
  <si>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</si>
  <si>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</si>
  <si>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</si>
  <si>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</si>
  <si>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</si>
  <si>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</si>
  <si>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</si>
  <si>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</si>
  <si>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</si>
  <si>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</si>
  <si>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</si>
  <si>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</si>
  <si>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</si>
  <si>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</si>
  <si>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</si>
  <si>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</si>
  <si>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</si>
  <si>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</si>
  <si>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</si>
  <si>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</si>
  <si>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</si>
  <si>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</si>
  <si>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</si>
  <si>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</si>
  <si>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</si>
  <si>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</si>
  <si>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</si>
  <si>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</si>
  <si>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</si>
  <si>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</si>
  <si>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</si>
  <si>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</si>
  <si>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</si>
  <si>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</si>
  <si>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</si>
  <si>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</si>
  <si>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</si>
  <si>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</si>
  <si>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</si>
  <si>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</si>
  <si>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</si>
  <si>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</si>
  <si>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</si>
  <si>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</si>
  <si>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</si>
  <si>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</si>
  <si>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</si>
  <si>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</si>
  <si>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</si>
  <si>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</si>
  <si>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</si>
  <si>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</si>
  <si>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</si>
  <si>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</si>
  <si>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</si>
  <si>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</si>
  <si>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</si>
  <si>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</si>
  <si>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</si>
  <si>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</si>
  <si>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</si>
  <si>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</si>
  <si>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</si>
  <si>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</si>
  <si>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</si>
  <si>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</si>
  <si>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</si>
  <si>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</si>
  <si>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</si>
  <si>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</si>
  <si>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</si>
  <si>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</si>
  <si>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</si>
  <si>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</si>
  <si>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</si>
  <si>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</si>
  <si>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</si>
  <si>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</si>
  <si>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</si>
  <si>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</si>
  <si>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</si>
  <si>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</si>
  <si>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</si>
  <si>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</si>
  <si>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</si>
  <si>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</si>
  <si>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</si>
  <si>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</si>
  <si>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</si>
  <si>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</si>
  <si>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</si>
  <si>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</si>
  <si>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</si>
  <si>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</si>
  <si>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</si>
  <si>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</si>
  <si>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</si>
  <si>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</si>
  <si>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</si>
  <si>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</si>
  <si>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</si>
  <si>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</si>
  <si>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</si>
  <si>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</si>
  <si>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</si>
  <si>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</si>
  <si>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</si>
  <si>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</si>
  <si>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</si>
  <si>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</si>
  <si>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</si>
  <si>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</si>
  <si>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</si>
  <si>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</si>
  <si>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</si>
  <si>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</si>
  <si>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</si>
  <si>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</si>
  <si>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</si>
  <si>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</si>
  <si>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</si>
  <si>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</si>
  <si>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</si>
  <si>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</si>
  <si>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</si>
  <si>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</si>
  <si>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</si>
  <si>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</si>
  <si>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</si>
  <si>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</si>
  <si>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</si>
  <si>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</si>
  <si>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</si>
  <si>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</si>
  <si>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</si>
  <si>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</si>
  <si>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</si>
  <si>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</si>
  <si>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</si>
  <si>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</si>
  <si>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</si>
  <si>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</si>
  <si>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</si>
  <si>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</si>
  <si>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</si>
  <si>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</si>
  <si>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</si>
  <si>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</si>
  <si>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</si>
  <si>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</si>
  <si>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</si>
  <si>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</si>
  <si>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</si>
  <si>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</si>
  <si>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</si>
  <si>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</si>
  <si>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</si>
  <si>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</si>
  <si>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</si>
  <si>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</si>
  <si>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</si>
  <si>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</si>
  <si>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</si>
  <si>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</si>
  <si>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</si>
  <si>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</si>
  <si>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</si>
  <si>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</si>
  <si>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</si>
  <si>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</si>
  <si>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</si>
  <si>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</si>
  <si>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</si>
  <si>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</si>
  <si>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</si>
  <si>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</si>
  <si>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</si>
  <si>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</si>
  <si>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</si>
  <si>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</si>
  <si>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</si>
  <si>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</si>
  <si>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</si>
  <si>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</si>
  <si>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</si>
  <si>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</si>
  <si>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</si>
  <si>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</si>
  <si>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</si>
  <si>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</si>
  <si>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</si>
  <si>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</si>
  <si>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</si>
  <si>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</si>
  <si>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</si>
  <si>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</si>
  <si>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</si>
  <si>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</si>
  <si>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</si>
  <si>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</si>
  <si>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</si>
  <si>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</si>
  <si>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</si>
  <si>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</si>
  <si>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</si>
  <si>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</si>
  <si>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</si>
  <si>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</si>
  <si>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</si>
  <si>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</si>
  <si>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</si>
  <si>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</si>
  <si>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</si>
  <si>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</si>
  <si>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</si>
  <si>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</si>
  <si>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</si>
  <si>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</si>
  <si>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</si>
  <si>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</si>
  <si>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</si>
  <si>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</si>
  <si>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</si>
  <si>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</si>
  <si>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</si>
  <si>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</si>
  <si>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</si>
  <si>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</si>
  <si>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</si>
  <si>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</si>
  <si>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</si>
  <si>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</si>
  <si>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</si>
  <si>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</si>
  <si>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</si>
  <si>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</si>
  <si>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</si>
  <si>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</si>
  <si>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</si>
  <si>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</si>
  <si>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</si>
  <si>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</si>
  <si>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</si>
  <si>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</si>
  <si>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</si>
  <si>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</si>
  <si>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</si>
  <si>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</si>
  <si>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</si>
  <si>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</si>
  <si>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</si>
  <si>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</si>
  <si>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</si>
  <si>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</si>
  <si>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</si>
  <si>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</si>
  <si>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</si>
  <si>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</si>
  <si>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</si>
  <si>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</si>
  <si>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</si>
  <si>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</si>
  <si>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</si>
  <si>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</si>
  <si>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</si>
  <si>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</si>
  <si>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</si>
  <si>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</si>
  <si>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</si>
  <si>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</si>
  <si>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</si>
  <si>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</si>
  <si>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</si>
  <si>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</si>
  <si>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</si>
  <si>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</si>
  <si>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</si>
  <si>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</si>
  <si>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</si>
  <si>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</si>
  <si>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</si>
  <si>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</si>
  <si>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</si>
  <si>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</si>
  <si>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</si>
  <si>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</si>
  <si>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</si>
  <si>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</si>
  <si>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</si>
  <si>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</si>
  <si>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</si>
  <si>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</si>
  <si>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</si>
  <si>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</si>
  <si>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</si>
  <si>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</si>
  <si>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</si>
  <si>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</si>
  <si>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</si>
  <si>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</si>
  <si>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</si>
  <si>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</si>
  <si>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</si>
  <si>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</si>
  <si>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</si>
  <si>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</si>
  <si>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</si>
  <si>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</si>
  <si>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</si>
  <si>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</si>
  <si>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</si>
  <si>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</si>
  <si>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</si>
  <si>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</si>
  <si>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</si>
  <si>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</si>
  <si>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</si>
  <si>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</si>
  <si>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</si>
  <si>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</si>
  <si>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</si>
  <si>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</si>
  <si>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</si>
  <si>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</si>
  <si>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</si>
  <si>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</si>
  <si>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</si>
  <si>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</si>
  <si>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</si>
  <si>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</si>
  <si>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</si>
  <si>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</si>
  <si>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</si>
  <si>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</si>
  <si>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</si>
  <si>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</si>
  <si>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</si>
  <si>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</si>
  <si>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</si>
  <si>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</si>
  <si>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</si>
  <si>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</si>
  <si>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</si>
  <si>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</si>
  <si>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</si>
  <si>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</si>
  <si>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</si>
  <si>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</si>
  <si>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</si>
  <si>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</si>
  <si>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</si>
  <si>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</si>
  <si>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</si>
  <si>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</si>
  <si>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</si>
  <si>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</si>
  <si>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</si>
  <si>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</si>
  <si>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</si>
  <si>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</si>
  <si>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</si>
  <si>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</si>
  <si>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</si>
  <si>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</si>
  <si>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</si>
  <si>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</si>
  <si>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</si>
  <si>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</si>
  <si>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</si>
  <si>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</si>
  <si>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</si>
  <si>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</si>
  <si>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</si>
  <si>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</si>
  <si>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</si>
  <si>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</si>
  <si>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</si>
  <si>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</si>
  <si>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</si>
  <si>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</si>
  <si>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</si>
  <si>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</si>
  <si>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</si>
  <si>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</si>
  <si>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</si>
  <si>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</si>
  <si>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</si>
  <si>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</si>
  <si>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</si>
  <si>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</si>
  <si>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</si>
  <si>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</si>
  <si>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</si>
  <si>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</si>
  <si>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</si>
  <si>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</si>
  <si>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</si>
  <si>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</si>
  <si>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</si>
  <si>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</si>
  <si>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</si>
  <si>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</si>
  <si>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</si>
  <si>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</si>
  <si>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</si>
  <si>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</si>
  <si>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</si>
  <si>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</si>
  <si>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</si>
  <si>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</si>
  <si>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</si>
  <si>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</si>
  <si>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</si>
  <si>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</si>
  <si>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</si>
  <si>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</si>
  <si>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</si>
  <si>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</si>
  <si>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</si>
  <si>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</si>
  <si>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</si>
  <si>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</si>
  <si>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</si>
  <si>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</si>
  <si>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</si>
  <si>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</si>
  <si>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</si>
  <si>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</si>
  <si>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</si>
  <si>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</si>
  <si>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</si>
  <si>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</si>
  <si>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</si>
  <si>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</si>
  <si>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</si>
  <si>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</si>
  <si>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</si>
  <si>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</si>
  <si>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</si>
  <si>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</si>
  <si>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</si>
  <si>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</si>
  <si>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</si>
  <si>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</si>
  <si>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</si>
  <si>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</si>
  <si>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</si>
  <si>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</si>
  <si>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</si>
  <si>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</si>
  <si>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</si>
  <si>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</si>
  <si>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</si>
  <si>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</si>
  <si>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</si>
  <si>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</si>
  <si>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</si>
  <si>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</si>
  <si>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</si>
  <si>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</si>
  <si>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</si>
  <si>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</si>
  <si>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</si>
  <si>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</si>
  <si>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</si>
  <si>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</si>
  <si>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</si>
  <si>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</si>
  <si>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</si>
  <si>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</si>
  <si>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</si>
  <si>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</si>
  <si>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</si>
  <si>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</si>
  <si>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</si>
  <si>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</si>
  <si>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</si>
  <si>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</si>
  <si>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</si>
  <si>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</si>
  <si>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</si>
  <si>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</si>
  <si>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</si>
  <si>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</si>
  <si>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</si>
  <si>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</si>
  <si>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</si>
  <si>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</si>
  <si>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</si>
  <si>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</si>
  <si>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</si>
  <si>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</si>
  <si>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</si>
  <si>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</si>
  <si>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</si>
  <si>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</si>
  <si>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</si>
  <si>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</si>
  <si>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</si>
  <si>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</si>
  <si>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</si>
  <si>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</si>
  <si>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</si>
  <si>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</si>
  <si>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</si>
  <si>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</si>
  <si>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</si>
  <si>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</si>
  <si>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</si>
  <si>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</si>
  <si>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</si>
  <si>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</si>
  <si>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</si>
  <si>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</si>
  <si>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</si>
  <si>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</si>
  <si>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</si>
  <si>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</si>
  <si>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</si>
  <si>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</si>
  <si>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</si>
  <si>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</si>
  <si>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</si>
  <si>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</si>
  <si>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</si>
  <si>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</si>
  <si>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</si>
  <si>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</si>
  <si>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</si>
  <si>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</si>
  <si>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</si>
  <si>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</si>
  <si>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</si>
  <si>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</si>
  <si>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</si>
  <si>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</si>
  <si>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</si>
  <si>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</si>
  <si>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</si>
  <si>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</si>
  <si>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</si>
  <si>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</si>
  <si>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</si>
  <si>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</si>
  <si>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</si>
  <si>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</si>
  <si>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</si>
  <si>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</si>
  <si>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</si>
  <si>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</si>
  <si>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</si>
  <si>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</si>
  <si>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</si>
  <si>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</si>
  <si>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</si>
  <si>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</si>
  <si>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</si>
  <si>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</si>
  <si>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</si>
  <si>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</si>
  <si>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</si>
  <si>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</si>
  <si>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</si>
  <si>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</si>
  <si>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</si>
  <si>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</si>
  <si>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</si>
  <si>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</si>
  <si>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</si>
  <si>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</si>
  <si>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</si>
  <si>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</si>
  <si>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</si>
  <si>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</si>
  <si>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</si>
  <si>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</si>
  <si>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</si>
  <si>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</si>
  <si>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</si>
  <si>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</si>
  <si>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</si>
  <si>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</si>
  <si>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</si>
  <si>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</si>
  <si>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</si>
  <si>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</si>
  <si>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</si>
  <si>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</si>
  <si>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</si>
  <si>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</si>
  <si>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</si>
  <si>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</si>
  <si>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</si>
  <si>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</si>
  <si>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</si>
  <si>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</si>
  <si>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</si>
  <si>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</si>
  <si>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</si>
  <si>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</si>
  <si>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</si>
  <si>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</si>
  <si>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</si>
  <si>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</si>
  <si>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</si>
  <si>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</si>
  <si>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</si>
  <si>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</si>
  <si>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</si>
  <si>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</si>
  <si>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</si>
  <si>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</si>
  <si>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</si>
  <si>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</si>
  <si>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</si>
  <si>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</si>
  <si>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</si>
  <si>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</si>
  <si>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</si>
  <si>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</si>
  <si>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</si>
  <si>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</si>
  <si>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</si>
  <si>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</si>
  <si>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</si>
  <si>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</si>
  <si>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</si>
  <si>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</si>
  <si>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</si>
  <si>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</si>
  <si>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</si>
  <si>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</si>
  <si>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</si>
  <si>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</si>
  <si>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</si>
  <si>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</si>
  <si>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</si>
  <si>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</si>
  <si>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</si>
  <si>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</si>
  <si>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</si>
  <si>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</si>
  <si>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</si>
  <si>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</si>
  <si>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</si>
  <si>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</si>
  <si>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</si>
  <si>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</si>
  <si>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</si>
  <si>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</si>
  <si>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</si>
  <si>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</si>
  <si>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</si>
  <si>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</si>
  <si>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</si>
  <si>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</si>
  <si>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</si>
  <si>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</si>
  <si>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</si>
  <si>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</si>
  <si>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</si>
  <si>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</si>
  <si>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</si>
  <si>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</si>
  <si>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</si>
  <si>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</si>
  <si>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</si>
  <si>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</si>
  <si>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</si>
  <si>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</si>
  <si>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</si>
  <si>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</si>
  <si>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</si>
  <si>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</si>
  <si>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</si>
  <si>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</si>
  <si>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</si>
  <si>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</si>
  <si>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</si>
  <si>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</si>
  <si>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</si>
  <si>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</si>
  <si>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</si>
  <si>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</si>
  <si>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</si>
  <si>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</si>
  <si>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</si>
  <si>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</si>
  <si>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</si>
  <si>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</si>
  <si>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</si>
  <si>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</si>
  <si>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</si>
  <si>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</si>
  <si>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</si>
  <si>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</si>
  <si>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</si>
  <si>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</si>
  <si>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</si>
  <si>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</si>
  <si>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</si>
  <si>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</si>
  <si>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</si>
  <si>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</si>
  <si>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</si>
  <si>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</si>
  <si>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</si>
  <si>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</si>
  <si>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</si>
  <si>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</si>
  <si>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</si>
  <si>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</si>
  <si>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</si>
  <si>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</si>
  <si>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</si>
  <si>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</si>
  <si>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</si>
  <si>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</si>
  <si>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</si>
  <si>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</si>
  <si>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</si>
  <si>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</si>
  <si>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</si>
  <si>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</si>
  <si>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</si>
  <si>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</si>
  <si>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</si>
  <si>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</si>
  <si>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</si>
  <si>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</si>
  <si>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</si>
  <si>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</si>
  <si>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</si>
  <si>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</si>
  <si>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</si>
  <si>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</si>
  <si>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</si>
  <si>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</si>
  <si>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</si>
  <si>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</si>
  <si>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</si>
  <si>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</si>
  <si>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</si>
  <si>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</si>
  <si>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</si>
  <si>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</si>
  <si>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</si>
  <si>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</si>
  <si>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</si>
  <si>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</si>
  <si>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</si>
  <si>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</si>
  <si>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</si>
  <si>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</si>
  <si>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</si>
  <si>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</si>
  <si>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</si>
  <si>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</si>
  <si>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</si>
  <si>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</si>
  <si>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</si>
  <si>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</si>
  <si>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</si>
  <si>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</si>
  <si>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</si>
  <si>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</si>
  <si>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</si>
  <si>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</si>
  <si>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</si>
  <si>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</si>
  <si>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</si>
  <si>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</si>
  <si>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</si>
  <si>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</si>
  <si>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</si>
  <si>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</si>
  <si>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</si>
  <si>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</si>
  <si>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</si>
  <si>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</si>
  <si>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</si>
  <si>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</si>
  <si>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</si>
  <si>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</si>
  <si>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</si>
  <si>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</si>
  <si>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</si>
  <si>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</si>
  <si>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</si>
  <si>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</si>
  <si>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</si>
  <si>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</si>
  <si>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</si>
  <si>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</si>
  <si>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</si>
  <si>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</si>
  <si>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</si>
  <si>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</si>
  <si>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</si>
  <si>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</si>
  <si>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</si>
  <si>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</si>
  <si>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</si>
  <si>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</si>
  <si>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</si>
  <si>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</si>
  <si>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</si>
  <si>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</si>
  <si>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</si>
  <si>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</si>
  <si>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</si>
  <si>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</si>
  <si>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</si>
  <si>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</si>
  <si>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</si>
  <si>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</si>
  <si>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</si>
  <si>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</si>
  <si>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</si>
  <si>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</si>
  <si>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</si>
  <si>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</si>
  <si>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</si>
  <si>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</si>
  <si>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</si>
  <si>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</si>
  <si>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</si>
  <si>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</si>
  <si>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</si>
  <si>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</si>
  <si>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</si>
  <si>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</si>
  <si>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</si>
  <si>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</si>
  <si>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</si>
  <si>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</si>
  <si>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</si>
  <si>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</si>
  <si>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</si>
  <si>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</si>
  <si>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</si>
  <si>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</si>
  <si>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</si>
  <si>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</si>
  <si>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</si>
  <si>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</si>
  <si>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</si>
  <si>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</si>
  <si>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</si>
  <si>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</si>
  <si>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</si>
  <si>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</si>
  <si>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</si>
  <si>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</si>
  <si>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</si>
  <si>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</si>
  <si>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</si>
  <si>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</si>
  <si>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</si>
  <si>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</si>
  <si>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</si>
  <si>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</si>
  <si>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</si>
  <si>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</si>
  <si>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</si>
  <si>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</si>
  <si>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</si>
  <si>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</si>
  <si>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</si>
  <si>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</si>
  <si>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</si>
  <si>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</si>
  <si>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</si>
  <si>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</si>
  <si>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</si>
  <si>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</si>
  <si>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</si>
  <si>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</si>
  <si>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</si>
  <si>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</si>
  <si>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</si>
  <si>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</si>
  <si>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</si>
  <si>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</si>
  <si>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</si>
  <si>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</si>
  <si>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</si>
  <si>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</si>
  <si>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</si>
  <si>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</si>
  <si>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</si>
  <si>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</si>
  <si>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</si>
  <si>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</si>
  <si>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</si>
  <si>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</si>
  <si>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</si>
  <si>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</si>
  <si>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</si>
  <si>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</si>
  <si>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</si>
  <si>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</si>
  <si>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</si>
  <si>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</si>
  <si>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</si>
  <si>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</si>
  <si>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</si>
  <si>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</si>
  <si>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</si>
  <si>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</si>
  <si>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</si>
  <si>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</si>
  <si>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</si>
  <si>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</si>
  <si>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</si>
  <si>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</si>
  <si>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</si>
  <si>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</si>
  <si>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</si>
  <si>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</si>
  <si>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</si>
  <si>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</si>
  <si>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</si>
  <si>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</si>
  <si>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</si>
  <si>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</si>
  <si>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</si>
  <si>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</si>
  <si>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</si>
  <si>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</si>
  <si>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</si>
  <si>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</si>
  <si>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</si>
  <si>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</si>
  <si>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</si>
  <si>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</si>
  <si>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</si>
  <si>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</si>
  <si>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</si>
  <si>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</si>
  <si>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</si>
  <si>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</si>
  <si>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</si>
  <si>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</si>
  <si>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</si>
  <si>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</si>
  <si>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</si>
  <si>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</si>
  <si>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</si>
  <si>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</si>
  <si>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</si>
  <si>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</si>
  <si>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</si>
  <si>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</si>
  <si>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</si>
  <si>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</si>
  <si>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</si>
  <si>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</si>
  <si>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</si>
  <si>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</si>
  <si>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</si>
  <si>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</si>
  <si>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</si>
  <si>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</si>
  <si>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</si>
  <si>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</si>
  <si>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</si>
  <si>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</si>
  <si>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</si>
  <si>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</si>
  <si>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</si>
  <si>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</si>
  <si>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</si>
  <si>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</si>
  <si>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</si>
  <si>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</si>
  <si>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</si>
  <si>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</si>
  <si>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</si>
  <si>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</si>
  <si>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</si>
  <si>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</si>
  <si>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</si>
  <si>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</si>
  <si>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</si>
  <si>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</si>
  <si>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</si>
  <si>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</si>
  <si>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</si>
  <si>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</si>
  <si>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</si>
  <si>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</si>
  <si>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</si>
  <si>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</si>
  <si>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</si>
  <si>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</si>
  <si>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</si>
  <si>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</si>
  <si>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</si>
  <si>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</si>
  <si>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</si>
  <si>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</si>
  <si>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</si>
  <si>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</si>
  <si>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</si>
  <si>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</si>
  <si>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</si>
  <si>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</si>
  <si>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</si>
  <si>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</si>
  <si>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</si>
  <si>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</si>
  <si>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</si>
  <si>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</si>
  <si>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</si>
  <si>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</si>
  <si>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</si>
  <si>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</si>
  <si>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</si>
  <si>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</si>
  <si>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</si>
  <si>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</si>
  <si>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</si>
  <si>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</si>
  <si>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</si>
  <si>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</si>
  <si>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</si>
  <si>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</si>
  <si>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</si>
  <si>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</si>
  <si>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</si>
  <si>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</si>
  <si>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</si>
  <si>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</si>
  <si>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</si>
  <si>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</si>
  <si>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</si>
  <si>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</si>
  <si>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</si>
  <si>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</si>
  <si>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</si>
  <si>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</si>
  <si>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</si>
  <si>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</si>
  <si>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</si>
  <si>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</si>
  <si>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</si>
  <si>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</si>
  <si>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</si>
  <si>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</si>
  <si>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</si>
  <si>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</si>
  <si>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</si>
  <si>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</si>
  <si>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</si>
  <si>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</si>
  <si>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</si>
  <si>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</si>
  <si>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</si>
  <si>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</si>
  <si>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</si>
  <si>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</si>
  <si>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</si>
  <si>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</si>
  <si>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</si>
  <si>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</si>
  <si>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</si>
  <si>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</si>
  <si>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</si>
  <si>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</si>
  <si>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</si>
  <si>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</si>
  <si>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</si>
  <si>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</si>
  <si>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</si>
  <si>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</si>
  <si>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</si>
  <si>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</si>
  <si>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</si>
  <si>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</si>
  <si>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</si>
  <si>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</si>
  <si>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</si>
  <si>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</si>
  <si>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</si>
  <si>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</si>
  <si>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</si>
  <si>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</si>
  <si>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</si>
  <si>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</si>
  <si>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</si>
  <si>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</si>
  <si>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</si>
  <si>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</si>
  <si>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</si>
  <si>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</si>
  <si>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</si>
  <si>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</si>
  <si>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</si>
  <si>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</si>
  <si>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</si>
  <si>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</si>
  <si>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</si>
  <si>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</si>
  <si>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</si>
  <si>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</t>
  </si>
  <si>
    <t>Average Donation</t>
  </si>
  <si>
    <t>Sub-Category</t>
  </si>
  <si>
    <t>Parent Catergory</t>
  </si>
  <si>
    <t>Date created conversion</t>
  </si>
  <si>
    <t>Date Ended conversion</t>
  </si>
  <si>
    <t>Row Labels</t>
  </si>
  <si>
    <t>Grand Total</t>
  </si>
  <si>
    <t>Column Labels</t>
  </si>
  <si>
    <t>(All)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</si>
  <si>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</si>
  <si>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</si>
  <si>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</si>
  <si>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</si>
  <si>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</si>
  <si>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</si>
  <si>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</si>
  <si>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</si>
  <si>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</si>
  <si>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</si>
  <si>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</si>
  <si>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</si>
  <si>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</si>
  <si>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</si>
  <si>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</si>
  <si>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</si>
  <si>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Category &amp; Sub-category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</si>
  <si>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</si>
  <si>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</si>
  <si>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</si>
  <si>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</si>
  <si>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</si>
  <si>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</si>
  <si>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</si>
  <si>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</si>
  <si>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</si>
  <si>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</si>
  <si>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</si>
  <si>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</si>
  <si>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</si>
  <si>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backers_count</t>
  </si>
  <si>
    <t>The median number of backers</t>
  </si>
  <si>
    <t>The minimum number of backers</t>
  </si>
  <si>
    <t>The maximum number of backers</t>
  </si>
  <si>
    <t>The variance of the number of backers</t>
  </si>
  <si>
    <t>The standard deviation of the number of backers</t>
  </si>
  <si>
    <t>country</t>
  </si>
  <si>
    <t xml:space="preserve">The mean number of backers </t>
  </si>
  <si>
    <t>Sucessful</t>
  </si>
  <si>
    <t>Unsuccessful</t>
  </si>
  <si>
    <t>film &amp; video</t>
  </si>
  <si>
    <t>journalism</t>
  </si>
  <si>
    <t>music</t>
  </si>
  <si>
    <t>publishing</t>
  </si>
  <si>
    <t>food</t>
  </si>
  <si>
    <t>games</t>
  </si>
  <si>
    <t>photography</t>
  </si>
  <si>
    <t>theater</t>
  </si>
  <si>
    <t>technology</t>
  </si>
  <si>
    <t>Count of outcome</t>
  </si>
  <si>
    <t>Parent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</si>
</sst>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2B2B2B"/>
      <name val="Arial"/>
      <family val="2"/>
    </font>
    <font>
      <sz val="12"/>
      <color rgb="FF000118"/>
      <name val="Nunito Sans"/>
    </font>
    <font>
      <b/>
      <sz val="14"/>
      <color theme="1"/>
      <name val="Calibri"/>
      <family val="2"/>
      <scheme val="minor"/>
    </font>
    <font>
      <sz val="12"/>
      <color rgb="FF2B2B2B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64" fontId="16" fillId="0" borderId="0" xfId="0" applyNumberFormat="1" applyFont="1"/>
    <xf numFmtId="164" fontId="0" fillId="0" borderId="0" xfId="0" applyNumberFormat="1"/>
    <xf numFmtId="14" fontId="18" fillId="0" borderId="0" xfId="0" applyNumberFormat="1" applyFont="1" applyAlignment="1">
      <alignment horizontal="center"/>
    </xf>
    <xf numFmtId="14" fontId="0" fillId="0" borderId="0" xfId="0" applyNumberFormat="1"/>
    <xf numFmtId="14" fontId="16" fillId="0" borderId="0" xfId="0" applyNumberFormat="1" applyFont="1" applyAlignment="1">
      <alignment horizontal="center"/>
    </xf>
    <xf numFmtId="14" fontId="20" fillId="0" borderId="0" xfId="0" applyNumberFormat="1" applyFont="1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9" fontId="21" fillId="0" borderId="0" xfId="0" applyNumberFormat="1" applyFont="1" applyAlignment="1">
      <alignment horizontal="center"/>
    </xf>
    <xf numFmtId="0" fontId="21" fillId="0" borderId="0" xfId="0" applyFont="1"/>
    <xf numFmtId="0" fontId="22" fillId="0" borderId="0" xfId="0" applyFont="1"/>
    <xf numFmtId="1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2">
    <dxf>
      <alignment horizontal="center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39994506668294322"/>
      </font>
    </dxf>
    <dxf>
      <font>
        <color rgb="FF9C5700"/>
      </font>
      <fill>
        <patternFill>
          <bgColor rgb="FFFFEB9C"/>
        </patternFill>
      </fill>
    </dxf>
    <dxf>
      <font>
        <color rgb="FFAB7942"/>
      </font>
    </dxf>
    <dxf>
      <font>
        <color rgb="FF7030A0"/>
      </font>
    </dxf>
    <dxf>
      <font>
        <color theme="8" tint="-0.24994659260841701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39994506668294322"/>
      </font>
    </dxf>
    <dxf>
      <font>
        <color rgb="FF9C5700"/>
      </font>
      <fill>
        <patternFill>
          <bgColor rgb="FFFFEB9C"/>
        </patternFill>
      </fill>
    </dxf>
    <dxf>
      <font>
        <color rgb="FFAB7942"/>
      </font>
    </dxf>
    <dxf>
      <font>
        <color rgb="FF7030A0"/>
      </font>
    </dxf>
    <dxf>
      <font>
        <color theme="8" tint="-0.24994659260841701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39994506668294322"/>
      </font>
    </dxf>
    <dxf>
      <font>
        <color rgb="FF9C5700"/>
      </font>
      <fill>
        <patternFill>
          <bgColor rgb="FFFFEB9C"/>
        </patternFill>
      </fill>
    </dxf>
    <dxf>
      <font>
        <color rgb="FFAB7942"/>
      </font>
    </dxf>
    <dxf>
      <font>
        <color rgb="FF7030A0"/>
      </font>
    </dxf>
    <dxf>
      <font>
        <color theme="8" tint="-0.24994659260841701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39994506668294322"/>
      </font>
    </dxf>
    <dxf>
      <font>
        <color rgb="FF9C5700"/>
      </font>
      <fill>
        <patternFill>
          <bgColor rgb="FFFFEB9C"/>
        </patternFill>
      </fill>
    </dxf>
    <dxf>
      <font>
        <color rgb="FFAB7942"/>
      </font>
    </dxf>
    <dxf>
      <font>
        <color rgb="FF7030A0"/>
      </font>
    </dxf>
    <dxf>
      <font>
        <color theme="8" tint="-0.24994659260841701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39994506668294322"/>
      </font>
    </dxf>
    <dxf>
      <font>
        <color rgb="FF9C5700"/>
      </font>
      <fill>
        <patternFill>
          <bgColor rgb="FFFFEB9C"/>
        </patternFill>
      </fill>
    </dxf>
    <dxf>
      <font>
        <color rgb="FFAB7942"/>
      </font>
    </dxf>
    <dxf>
      <font>
        <color rgb="FF7030A0"/>
      </font>
    </dxf>
    <dxf>
      <font>
        <color theme="8" tint="-0.24994659260841701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AB79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[CrowdfundingBook.xlsx]Outcomes Based on Launch Date !PivotTable3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'Outcomes Based on Launch Date 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'Outcomes Based on Launch Date 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Based on Launch Date 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C3-1246-A0E4-19298F9DEAB8}"/>
            </c:ext>
          </c:extLst>
        </c:ser>
        <c:ser>
          <c:idx val="1"/>
          <c:order val="1"/>
          <c:tx>
            <c:strRef>
              <c:f>'Outcomes Based on Launch Date 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'Outcomes Based on Launch Date 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Based on Launch Date 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FC3-1246-A0E4-19298F9DEAB8}"/>
            </c:ext>
          </c:extLst>
        </c:ser>
        <c:ser>
          <c:idx val="2"/>
          <c:order val="2"/>
          <c:tx>
            <c:strRef>
              <c:f>'Outcomes Based on Launch Date 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'Outcomes Based on Launch Date 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Based on Launch Date 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FC3-1246-A0E4-19298F9DEAB8}"/>
            </c:ext>
          </c:extLst>
        </c:ser>
        <c:ser>
          <c:idx val="3"/>
          <c:order val="3"/>
          <c:tx>
            <c:strRef>
              <c:f>'Outcomes Based on Launch Date 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'Outcomes Based on Launch Date 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Based on Launch Date 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FC3-1246-A0E4-19298F9DE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8835759"/>
        <c:axId val="1363397503"/>
      </c:barChart>
      <c:catAx>
        <c:axId val="143883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397503"/>
        <c:crosses val="autoZero"/>
        <c:auto val="1"/>
        <c:lblAlgn val="ctr"/>
        <c:lblOffset val="100"/>
        <c:noMultiLvlLbl val="0"/>
      </c:catAx>
      <c:valAx>
        <c:axId val="136339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3575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Goal'!$F$2:$F$14</c:f>
              <c:numCache>
                <c:formatCode>0%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0.56551724137931036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0.72727272727272729</c:v>
                </c:pt>
                <c:pt idx="9">
                  <c:v>0.76</c:v>
                </c:pt>
                <c:pt idx="10">
                  <c:v>0.72727272727272729</c:v>
                </c:pt>
                <c:pt idx="11">
                  <c:v>0.41155234657039713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DB-DB43-BD00-BF7B5D4831CC}"/>
            </c:ext>
          </c:extLst>
        </c:ser>
        <c:ser>
          <c:idx val="1"/>
          <c:order val="1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Goal'!$G$2:$G$14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0.43448275862068964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0.27272727272727271</c:v>
                </c:pt>
                <c:pt idx="9">
                  <c:v>0.24</c:v>
                </c:pt>
                <c:pt idx="10">
                  <c:v>0.27272727272727271</c:v>
                </c:pt>
                <c:pt idx="11">
                  <c:v>0.58844765342960292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DB-DB43-BD00-BF7B5D4831CC}"/>
            </c:ext>
          </c:extLst>
        </c:ser>
        <c:ser>
          <c:idx val="2"/>
          <c:order val="2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Goal'!$H$2:$H$14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DB-DB43-BD00-BF7B5D483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7249295"/>
        <c:axId val="1564949135"/>
      </c:lineChart>
      <c:catAx>
        <c:axId val="138724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949135"/>
        <c:crosses val="autoZero"/>
        <c:auto val="1"/>
        <c:lblAlgn val="ctr"/>
        <c:lblOffset val="100"/>
        <c:noMultiLvlLbl val="0"/>
      </c:catAx>
      <c:valAx>
        <c:axId val="156494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24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0</xdr:row>
      <xdr:rowOff>76200</xdr:rowOff>
    </xdr:from>
    <xdr:to>
      <xdr:col>11</xdr:col>
      <xdr:colOff>241300</xdr:colOff>
      <xdr:row>19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03E15A-7993-2784-92DB-9BA282DE5D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16</xdr:row>
      <xdr:rowOff>158750</xdr:rowOff>
    </xdr:from>
    <xdr:to>
      <xdr:col>7</xdr:col>
      <xdr:colOff>1765300</xdr:colOff>
      <xdr:row>40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6561D1-F489-4BA7-BCA9-CDDF3B3A34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8</xdr:row>
      <xdr:rowOff>0</xdr:rowOff>
    </xdr:from>
    <xdr:to>
      <xdr:col>11</xdr:col>
      <xdr:colOff>728133</xdr:colOff>
      <xdr:row>30</xdr:row>
      <xdr:rowOff>81064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996C7A1-1002-9399-5882-05D87DE1EE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84800" y="1625600"/>
          <a:ext cx="7772400" cy="455146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86.839309374998" createdVersion="8" refreshedVersion="8" minRefreshableVersion="3" recordCount="1001" xr:uid="{B4F65830-C2AB-4045-A5A6-4E82E9906061}">
  <cacheSource type="worksheet">
    <worksheetSource ref="A1:T1002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 count="448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  <m/>
      </sharedItems>
    </cacheField>
    <cacheField name="pledged" numFmtId="0">
      <sharedItems containsString="0" containsBlank="1" containsNumber="1" containsInteger="1" minValue="0" maxValue="199110"/>
    </cacheField>
    <cacheField name="Percent Funded" numFmtId="164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Average Donation" numFmtId="164">
      <sharedItems containsString="0" containsBlank="1" containsNumber="1" minValue="0" maxValue="113.17073170731707"/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14">
      <sharedItems containsSemiMixedTypes="0" containsNonDate="0" containsDate="1" containsString="0" minDate="1970-01-01T00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d v="1970-01-01T00:00:00"/>
      </sharedItems>
      <fieldGroup par="22"/>
    </cacheField>
    <cacheField name="Date Ended conversion" numFmtId="14">
      <sharedItems containsSemiMixedTypes="0" containsNonDate="0" containsDate="1" containsString="0" minDate="1970-01-01T00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r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s v=""/>
      </sharedItems>
    </cacheField>
    <cacheField name="Months (Date created conversion)" numFmtId="0" databaseField="0">
      <fieldGroup base="13">
        <rangePr groupBy="months" startDate="1970-01-01T00:00:00" endDate="2020-01-27T06:00:00"/>
        <groupItems count="14">
          <s v="&lt;1970-01-0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Quarters (Date created conversion)" numFmtId="0" databaseField="0">
      <fieldGroup base="13">
        <rangePr groupBy="quarters" startDate="1970-01-01T00:00:00" endDate="2020-01-27T06:00:00"/>
        <groupItems count="6">
          <s v="&lt;1970-01-01"/>
          <s v="Qtr1"/>
          <s v="Qtr2"/>
          <s v="Qtr3"/>
          <s v="Qtr4"/>
          <s v="&gt;2020-01-27"/>
        </groupItems>
      </fieldGroup>
    </cacheField>
    <cacheField name="Years (Date created conversion)" numFmtId="0" databaseField="0">
      <fieldGroup base="13">
        <rangePr groupBy="years" startDate="1970-01-01T00:00:00" endDate="2020-01-27T06:00:00"/>
        <groupItems count="53">
          <s v="&lt;1970-01-01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x v="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x v="1"/>
    <n v="14560"/>
    <n v="1040"/>
    <x v="1"/>
    <n v="92.151898734177209"/>
    <n v="158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x v="2"/>
    <n v="142523"/>
    <n v="131.4787822878229"/>
    <x v="1"/>
    <n v="100.01614035087719"/>
    <n v="1425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x v="3"/>
    <n v="2477"/>
    <n v="58.976190476190467"/>
    <x v="0"/>
    <n v="103.20833333333333"/>
    <n v="24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x v="4"/>
    <n v="5265"/>
    <n v="69.276315789473685"/>
    <x v="0"/>
    <n v="99.339622641509436"/>
    <n v="53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x v="4"/>
    <n v="13195"/>
    <n v="173.61842105263159"/>
    <x v="1"/>
    <n v="75.833333333333329"/>
    <n v="174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x v="5"/>
    <n v="1090"/>
    <n v="20.961538461538463"/>
    <x v="0"/>
    <n v="60.555555555555557"/>
    <n v="18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x v="6"/>
    <n v="14741"/>
    <n v="327.57777777777778"/>
    <x v="1"/>
    <n v="64.93832599118943"/>
    <n v="227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x v="7"/>
    <n v="21946"/>
    <n v="19.932788374205266"/>
    <x v="2"/>
    <n v="30.997175141242938"/>
    <n v="70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x v="8"/>
    <n v="3208"/>
    <n v="51.741935483870968"/>
    <x v="0"/>
    <n v="72.909090909090907"/>
    <n v="44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x v="5"/>
    <n v="13838"/>
    <n v="266.11538461538464"/>
    <x v="1"/>
    <n v="62.9"/>
    <n v="220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x v="9"/>
    <n v="3030"/>
    <n v="48.095238095238095"/>
    <x v="0"/>
    <n v="112.22222222222223"/>
    <n v="27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x v="9"/>
    <n v="5629"/>
    <n v="89.349206349206341"/>
    <x v="0"/>
    <n v="102.34545454545454"/>
    <n v="55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x v="3"/>
    <n v="10295"/>
    <n v="245.11904761904765"/>
    <x v="1"/>
    <n v="105.05102040816327"/>
    <n v="98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x v="10"/>
    <n v="18829"/>
    <n v="66.769503546099301"/>
    <x v="0"/>
    <n v="94.144999999999996"/>
    <n v="200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x v="11"/>
    <n v="38414"/>
    <n v="47.307881773399011"/>
    <x v="0"/>
    <n v="84.986725663716811"/>
    <n v="452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x v="12"/>
    <n v="11041"/>
    <n v="649.47058823529414"/>
    <x v="1"/>
    <n v="110.41"/>
    <n v="100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x v="13"/>
    <n v="134845"/>
    <n v="159.39125295508273"/>
    <x v="1"/>
    <n v="107.96236989591674"/>
    <n v="1249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x v="14"/>
    <n v="6089"/>
    <n v="66.912087912087912"/>
    <x v="3"/>
    <n v="45.103703703703701"/>
    <n v="135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x v="15"/>
    <n v="30331"/>
    <n v="48.529600000000002"/>
    <x v="0"/>
    <n v="45.001483679525222"/>
    <n v="674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x v="16"/>
    <n v="147936"/>
    <n v="112.24279210925646"/>
    <x v="1"/>
    <n v="105.97134670487107"/>
    <n v="1396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x v="17"/>
    <n v="38533"/>
    <n v="40.992553191489364"/>
    <x v="0"/>
    <n v="69.055555555555557"/>
    <n v="558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x v="18"/>
    <n v="75690"/>
    <n v="128.07106598984771"/>
    <x v="1"/>
    <n v="85.044943820224717"/>
    <n v="890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x v="6"/>
    <n v="14942"/>
    <n v="332.04444444444448"/>
    <x v="1"/>
    <n v="105.22535211267606"/>
    <n v="142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x v="19"/>
    <n v="104257"/>
    <n v="112.83225108225108"/>
    <x v="1"/>
    <n v="39.003741114852225"/>
    <n v="2673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x v="20"/>
    <n v="11904"/>
    <n v="216.43636363636364"/>
    <x v="1"/>
    <n v="73.030674846625772"/>
    <n v="163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x v="21"/>
    <n v="51814"/>
    <n v="48.199069767441863"/>
    <x v="3"/>
    <n v="35.009459459459457"/>
    <n v="1480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x v="22"/>
    <n v="1599"/>
    <n v="79.95"/>
    <x v="0"/>
    <n v="106.6"/>
    <n v="15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x v="23"/>
    <n v="137635"/>
    <n v="105.22553516819573"/>
    <x v="1"/>
    <n v="61.997747747747745"/>
    <n v="2220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x v="24"/>
    <n v="150965"/>
    <n v="328.89978213507629"/>
    <x v="1"/>
    <n v="94.000622665006233"/>
    <n v="1606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x v="25"/>
    <n v="14455"/>
    <n v="160.61111111111111"/>
    <x v="1"/>
    <n v="112.05426356589147"/>
    <n v="129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x v="26"/>
    <n v="10850"/>
    <n v="310"/>
    <x v="1"/>
    <n v="48.008849557522126"/>
    <n v="2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x v="27"/>
    <n v="87676"/>
    <n v="86.807920792079202"/>
    <x v="0"/>
    <n v="38.004334633723452"/>
    <n v="2307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x v="28"/>
    <n v="189666"/>
    <n v="377.82071713147411"/>
    <x v="1"/>
    <n v="35.000184535892231"/>
    <n v="5419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x v="29"/>
    <n v="14025"/>
    <n v="150.80645161290323"/>
    <x v="1"/>
    <n v="85"/>
    <n v="16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x v="30"/>
    <n v="188628"/>
    <n v="150.30119521912351"/>
    <x v="1"/>
    <n v="95.993893129770996"/>
    <n v="1965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x v="31"/>
    <n v="1101"/>
    <n v="157.28571428571431"/>
    <x v="1"/>
    <n v="68.8125"/>
    <n v="16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x v="32"/>
    <n v="11339"/>
    <n v="139.98765432098764"/>
    <x v="1"/>
    <n v="105.97196261682242"/>
    <n v="107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x v="33"/>
    <n v="10085"/>
    <n v="325.32258064516128"/>
    <x v="1"/>
    <n v="75.261194029850742"/>
    <n v="134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x v="34"/>
    <n v="5027"/>
    <n v="50.777777777777779"/>
    <x v="0"/>
    <n v="57.125"/>
    <n v="88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x v="35"/>
    <n v="14878"/>
    <n v="169.06818181818181"/>
    <x v="1"/>
    <n v="75.141414141414145"/>
    <n v="198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x v="36"/>
    <n v="11924"/>
    <n v="212.92857142857144"/>
    <x v="1"/>
    <n v="107.42342342342343"/>
    <n v="111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x v="37"/>
    <n v="7991"/>
    <n v="443.94444444444446"/>
    <x v="1"/>
    <n v="35.995495495495497"/>
    <n v="222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x v="38"/>
    <n v="167717"/>
    <n v="185.9390243902439"/>
    <x v="1"/>
    <n v="26.998873148744366"/>
    <n v="6212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x v="39"/>
    <n v="10541"/>
    <n v="658.8125"/>
    <x v="1"/>
    <n v="107.56122448979592"/>
    <n v="98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x v="40"/>
    <n v="4530"/>
    <n v="47.684210526315788"/>
    <x v="0"/>
    <n v="94.375"/>
    <n v="48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x v="41"/>
    <n v="4247"/>
    <n v="114.78378378378378"/>
    <x v="1"/>
    <n v="46.163043478260867"/>
    <n v="92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x v="42"/>
    <n v="7129"/>
    <n v="475.26666666666665"/>
    <x v="1"/>
    <n v="47.845637583892618"/>
    <n v="149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x v="43"/>
    <n v="128862"/>
    <n v="386.97297297297297"/>
    <x v="1"/>
    <n v="53.007815713698065"/>
    <n v="2431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x v="44"/>
    <n v="13653"/>
    <n v="189.625"/>
    <x v="1"/>
    <n v="45.059405940594061"/>
    <n v="303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x v="0"/>
    <n v="2"/>
    <n v="2"/>
    <x v="0"/>
    <n v="2"/>
    <n v="1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x v="45"/>
    <n v="145243"/>
    <n v="91.867805186590772"/>
    <x v="0"/>
    <n v="99.006816632583508"/>
    <n v="1467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x v="44"/>
    <n v="2459"/>
    <n v="34.152777777777779"/>
    <x v="0"/>
    <n v="32.786666666666669"/>
    <n v="75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x v="35"/>
    <n v="12356"/>
    <n v="140.40909090909091"/>
    <x v="1"/>
    <n v="59.119617224880386"/>
    <n v="209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x v="46"/>
    <n v="5392"/>
    <n v="89.86666666666666"/>
    <x v="0"/>
    <n v="44.93333333333333"/>
    <n v="120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x v="47"/>
    <n v="11746"/>
    <n v="177.96969696969697"/>
    <x v="1"/>
    <n v="89.664122137404576"/>
    <n v="131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x v="48"/>
    <n v="11493"/>
    <n v="143.66249999999999"/>
    <x v="1"/>
    <n v="70.079268292682926"/>
    <n v="164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x v="49"/>
    <n v="6243"/>
    <n v="215.27586206896552"/>
    <x v="1"/>
    <n v="31.059701492537314"/>
    <n v="201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x v="50"/>
    <n v="6132"/>
    <n v="227.11111111111114"/>
    <x v="1"/>
    <n v="29.061611374407583"/>
    <n v="211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x v="1"/>
    <n v="3851"/>
    <n v="275.07142857142861"/>
    <x v="1"/>
    <n v="30.0859375"/>
    <n v="128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x v="51"/>
    <n v="135997"/>
    <n v="144.37048832271762"/>
    <x v="1"/>
    <n v="84.998125000000002"/>
    <n v="1600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x v="52"/>
    <n v="184750"/>
    <n v="92.74598393574297"/>
    <x v="0"/>
    <n v="82.001775410563695"/>
    <n v="2253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x v="22"/>
    <n v="14452"/>
    <n v="722.6"/>
    <x v="1"/>
    <n v="58.040160642570278"/>
    <n v="249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x v="53"/>
    <n v="557"/>
    <n v="11.851063829787234"/>
    <x v="0"/>
    <n v="111.4"/>
    <n v="5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x v="54"/>
    <n v="2734"/>
    <n v="97.642857142857139"/>
    <x v="0"/>
    <n v="71.94736842105263"/>
    <n v="38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x v="55"/>
    <n v="14405"/>
    <n v="236.14754098360655"/>
    <x v="1"/>
    <n v="61.038135593220339"/>
    <n v="236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x v="49"/>
    <n v="1307"/>
    <n v="45.068965517241381"/>
    <x v="0"/>
    <n v="108.91666666666667"/>
    <n v="12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x v="56"/>
    <n v="117892"/>
    <n v="162.38567493112947"/>
    <x v="1"/>
    <n v="29.001722017220171"/>
    <n v="4065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x v="57"/>
    <n v="14508"/>
    <n v="254.52631578947367"/>
    <x v="1"/>
    <n v="58.975609756097562"/>
    <n v="246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x v="58"/>
    <n v="1901"/>
    <n v="24.063291139240505"/>
    <x v="3"/>
    <n v="111.82352941176471"/>
    <n v="17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x v="59"/>
    <n v="158389"/>
    <n v="123.74140625000001"/>
    <x v="1"/>
    <n v="63.995555555555555"/>
    <n v="247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x v="46"/>
    <n v="6484"/>
    <n v="108.06666666666666"/>
    <x v="1"/>
    <n v="85.315789473684205"/>
    <n v="76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x v="60"/>
    <n v="4022"/>
    <n v="670.33333333333326"/>
    <x v="1"/>
    <n v="74.481481481481481"/>
    <n v="54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x v="1"/>
    <n v="9253"/>
    <n v="660.92857142857144"/>
    <x v="1"/>
    <n v="105.14772727272727"/>
    <n v="88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x v="61"/>
    <n v="4776"/>
    <n v="122.46153846153847"/>
    <x v="1"/>
    <n v="56.188235294117646"/>
    <n v="85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x v="62"/>
    <n v="14606"/>
    <n v="150.57731958762886"/>
    <x v="1"/>
    <n v="85.917647058823533"/>
    <n v="170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x v="63"/>
    <n v="95993"/>
    <n v="78.106590724165997"/>
    <x v="0"/>
    <n v="57.00296912114014"/>
    <n v="168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x v="40"/>
    <n v="4460"/>
    <n v="46.94736842105263"/>
    <x v="0"/>
    <n v="79.642857142857139"/>
    <n v="56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x v="6"/>
    <n v="13536"/>
    <n v="300.8"/>
    <x v="1"/>
    <n v="41.018181818181816"/>
    <n v="330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x v="64"/>
    <n v="40228"/>
    <n v="69.598615916955026"/>
    <x v="0"/>
    <n v="48.004773269689736"/>
    <n v="838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x v="65"/>
    <n v="7012"/>
    <n v="637.4545454545455"/>
    <x v="1"/>
    <n v="55.212598425196852"/>
    <n v="127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x v="66"/>
    <n v="37857"/>
    <n v="225.33928571428569"/>
    <x v="1"/>
    <n v="92.109489051094897"/>
    <n v="411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x v="67"/>
    <n v="14973"/>
    <n v="1497.3000000000002"/>
    <x v="1"/>
    <n v="83.183333333333337"/>
    <n v="180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x v="68"/>
    <n v="39996"/>
    <n v="37.590225563909776"/>
    <x v="0"/>
    <n v="39.996000000000002"/>
    <n v="1000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x v="69"/>
    <n v="41564"/>
    <n v="132.36942675159236"/>
    <x v="1"/>
    <n v="111.1336898395722"/>
    <n v="374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x v="70"/>
    <n v="6430"/>
    <n v="131.22448979591837"/>
    <x v="1"/>
    <n v="90.563380281690144"/>
    <n v="71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x v="71"/>
    <n v="12405"/>
    <n v="167.63513513513513"/>
    <x v="1"/>
    <n v="61.108374384236456"/>
    <n v="203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x v="72"/>
    <n v="123040"/>
    <n v="61.984886649874063"/>
    <x v="0"/>
    <n v="83.022941970310384"/>
    <n v="1482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x v="73"/>
    <n v="12516"/>
    <n v="260.75"/>
    <x v="1"/>
    <n v="110.76106194690266"/>
    <n v="113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x v="74"/>
    <n v="8588"/>
    <n v="252.58823529411765"/>
    <x v="1"/>
    <n v="89.458333333333329"/>
    <n v="96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x v="75"/>
    <n v="6132"/>
    <n v="78.615384615384613"/>
    <x v="0"/>
    <n v="57.849056603773583"/>
    <n v="106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x v="76"/>
    <n v="74688"/>
    <n v="48.404406999351913"/>
    <x v="0"/>
    <n v="109.99705449189985"/>
    <n v="679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x v="77"/>
    <n v="51775"/>
    <n v="258.875"/>
    <x v="1"/>
    <n v="103.96586345381526"/>
    <n v="498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x v="78"/>
    <n v="65877"/>
    <n v="60.548713235294116"/>
    <x v="3"/>
    <n v="107.99508196721311"/>
    <n v="610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x v="49"/>
    <n v="8807"/>
    <n v="303.68965517241378"/>
    <x v="1"/>
    <n v="48.927777777777777"/>
    <n v="180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x v="79"/>
    <n v="1017"/>
    <n v="112.99999999999999"/>
    <x v="1"/>
    <n v="37.666666666666664"/>
    <n v="27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x v="80"/>
    <n v="151513"/>
    <n v="217.37876614060258"/>
    <x v="1"/>
    <n v="64.999141999141997"/>
    <n v="2331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x v="81"/>
    <n v="12047"/>
    <n v="926.69230769230762"/>
    <x v="1"/>
    <n v="106.61061946902655"/>
    <n v="113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x v="82"/>
    <n v="32951"/>
    <n v="33.692229038854805"/>
    <x v="0"/>
    <n v="27.009016393442622"/>
    <n v="1220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x v="4"/>
    <n v="14951"/>
    <n v="196.7236842105263"/>
    <x v="1"/>
    <n v="91.16463414634147"/>
    <n v="164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x v="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x v="79"/>
    <n v="9193"/>
    <n v="1021.4444444444445"/>
    <x v="1"/>
    <n v="56.054878048780488"/>
    <n v="164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x v="41"/>
    <n v="10422"/>
    <n v="281.67567567567568"/>
    <x v="1"/>
    <n v="31.017857142857142"/>
    <n v="336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x v="83"/>
    <n v="2461"/>
    <n v="24.610000000000003"/>
    <x v="0"/>
    <n v="66.513513513513516"/>
    <n v="37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x v="84"/>
    <n v="170623"/>
    <n v="143.14010067114094"/>
    <x v="1"/>
    <n v="89.005216484089729"/>
    <n v="1917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x v="85"/>
    <n v="9829"/>
    <n v="144.54411764705884"/>
    <x v="1"/>
    <n v="103.46315789473684"/>
    <n v="95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x v="61"/>
    <n v="14006"/>
    <n v="359.12820512820514"/>
    <x v="1"/>
    <n v="95.278911564625844"/>
    <n v="147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x v="26"/>
    <n v="6527"/>
    <n v="186.48571428571427"/>
    <x v="1"/>
    <n v="75.895348837209298"/>
    <n v="86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x v="42"/>
    <n v="8929"/>
    <n v="595.26666666666665"/>
    <x v="1"/>
    <n v="107.57831325301204"/>
    <n v="83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x v="5"/>
    <n v="3079"/>
    <n v="59.21153846153846"/>
    <x v="0"/>
    <n v="51.31666666666667"/>
    <n v="60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x v="86"/>
    <n v="21307"/>
    <n v="14.962780898876405"/>
    <x v="0"/>
    <n v="71.983108108108112"/>
    <n v="296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x v="87"/>
    <n v="73653"/>
    <n v="119.95602605863192"/>
    <x v="1"/>
    <n v="108.95414201183432"/>
    <n v="676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x v="53"/>
    <n v="12635"/>
    <n v="268.82978723404256"/>
    <x v="1"/>
    <n v="35"/>
    <n v="361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x v="88"/>
    <n v="12437"/>
    <n v="376.87878787878788"/>
    <x v="1"/>
    <n v="94.938931297709928"/>
    <n v="131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x v="89"/>
    <n v="13816"/>
    <n v="727.15789473684208"/>
    <x v="1"/>
    <n v="109.65079365079364"/>
    <n v="126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x v="90"/>
    <n v="145382"/>
    <n v="87.211757648470297"/>
    <x v="0"/>
    <n v="44.001815980629537"/>
    <n v="3304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x v="44"/>
    <n v="6336"/>
    <n v="88"/>
    <x v="0"/>
    <n v="86.794520547945211"/>
    <n v="73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x v="70"/>
    <n v="8523"/>
    <n v="173.9387755102041"/>
    <x v="1"/>
    <n v="30.992727272727272"/>
    <n v="275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x v="91"/>
    <n v="6351"/>
    <n v="117.61111111111111"/>
    <x v="1"/>
    <n v="94.791044776119406"/>
    <n v="67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x v="92"/>
    <n v="10748"/>
    <n v="214.96"/>
    <x v="1"/>
    <n v="69.79220779220779"/>
    <n v="154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x v="93"/>
    <n v="112272"/>
    <n v="149.49667110519306"/>
    <x v="1"/>
    <n v="63.003367003367003"/>
    <n v="1782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x v="94"/>
    <n v="99361"/>
    <n v="219.33995584988963"/>
    <x v="1"/>
    <n v="110.0343300110742"/>
    <n v="903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x v="95"/>
    <n v="88055"/>
    <n v="64.367690058479525"/>
    <x v="0"/>
    <n v="25.997933274284026"/>
    <n v="3387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x v="96"/>
    <n v="33092"/>
    <n v="18.622397298818232"/>
    <x v="0"/>
    <n v="49.987915407854985"/>
    <n v="662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x v="97"/>
    <n v="9562"/>
    <n v="367.76923076923077"/>
    <x v="1"/>
    <n v="101.72340425531915"/>
    <n v="94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x v="98"/>
    <n v="8475"/>
    <n v="159.90566037735849"/>
    <x v="1"/>
    <n v="47.083333333333336"/>
    <n v="180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x v="99"/>
    <n v="69617"/>
    <n v="38.633185349611544"/>
    <x v="0"/>
    <n v="89.944444444444443"/>
    <n v="774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x v="100"/>
    <n v="53067"/>
    <n v="51.42151162790698"/>
    <x v="0"/>
    <n v="78.96875"/>
    <n v="672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x v="101"/>
    <n v="42596"/>
    <n v="60.334277620396605"/>
    <x v="3"/>
    <n v="80.067669172932327"/>
    <n v="532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x v="102"/>
    <n v="4756"/>
    <n v="3.202693602693603"/>
    <x v="3"/>
    <n v="86.472727272727269"/>
    <n v="55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x v="103"/>
    <n v="14925"/>
    <n v="155.46875"/>
    <x v="1"/>
    <n v="28.001876172607879"/>
    <n v="533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x v="104"/>
    <n v="166116"/>
    <n v="100.85974499089254"/>
    <x v="1"/>
    <n v="67.996725337699544"/>
    <n v="2443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x v="88"/>
    <n v="3834"/>
    <n v="116.18181818181819"/>
    <x v="1"/>
    <n v="43.078651685393261"/>
    <n v="89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x v="6"/>
    <n v="13985"/>
    <n v="310.77777777777777"/>
    <x v="1"/>
    <n v="87.95597484276729"/>
    <n v="15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x v="105"/>
    <n v="89288"/>
    <n v="89.73668341708543"/>
    <x v="0"/>
    <n v="94.987234042553197"/>
    <n v="940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x v="106"/>
    <n v="5488"/>
    <n v="71.27272727272728"/>
    <x v="0"/>
    <n v="46.905982905982903"/>
    <n v="117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x v="107"/>
    <n v="2721"/>
    <n v="3.2862318840579712"/>
    <x v="3"/>
    <n v="46.913793103448278"/>
    <n v="5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x v="37"/>
    <n v="4712"/>
    <n v="261.77777777777777"/>
    <x v="1"/>
    <n v="94.24"/>
    <n v="50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x v="103"/>
    <n v="9216"/>
    <n v="96"/>
    <x v="0"/>
    <n v="80.139130434782615"/>
    <n v="1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x v="108"/>
    <n v="19246"/>
    <n v="20.896851248642779"/>
    <x v="0"/>
    <n v="59.036809815950917"/>
    <n v="326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x v="20"/>
    <n v="12274"/>
    <n v="223.16363636363636"/>
    <x v="1"/>
    <n v="65.989247311827953"/>
    <n v="186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x v="109"/>
    <n v="65323"/>
    <n v="101.59097978227061"/>
    <x v="1"/>
    <n v="60.992530345471522"/>
    <n v="1071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x v="92"/>
    <n v="11502"/>
    <n v="230.03999999999996"/>
    <x v="1"/>
    <n v="98.307692307692307"/>
    <n v="11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x v="91"/>
    <n v="7322"/>
    <n v="135.59259259259261"/>
    <x v="1"/>
    <n v="104.6"/>
    <n v="70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x v="25"/>
    <n v="11619"/>
    <n v="129.1"/>
    <x v="1"/>
    <n v="86.066666666666663"/>
    <n v="135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x v="110"/>
    <n v="59128"/>
    <n v="236.512"/>
    <x v="1"/>
    <n v="76.989583333333329"/>
    <n v="768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x v="35"/>
    <n v="1518"/>
    <n v="17.25"/>
    <x v="3"/>
    <n v="29.764705882352942"/>
    <n v="51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x v="111"/>
    <n v="9337"/>
    <n v="112.49397590361446"/>
    <x v="1"/>
    <n v="46.91959798994975"/>
    <n v="199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x v="29"/>
    <n v="11255"/>
    <n v="121.02150537634408"/>
    <x v="1"/>
    <n v="105.18691588785046"/>
    <n v="107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x v="8"/>
    <n v="13632"/>
    <n v="219.87096774193549"/>
    <x v="1"/>
    <n v="69.907692307692301"/>
    <n v="195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x v="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x v="112"/>
    <n v="88037"/>
    <n v="64.166909620991248"/>
    <x v="0"/>
    <n v="60.011588275391958"/>
    <n v="1467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x v="113"/>
    <n v="175573"/>
    <n v="423.06746987951806"/>
    <x v="1"/>
    <n v="52.006220379146917"/>
    <n v="3376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x v="114"/>
    <n v="176112"/>
    <n v="92.984160506863773"/>
    <x v="0"/>
    <n v="31.000176025347649"/>
    <n v="5681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x v="115"/>
    <n v="100650"/>
    <n v="58.756567425569173"/>
    <x v="0"/>
    <n v="95.042492917847028"/>
    <n v="1059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x v="116"/>
    <n v="90706"/>
    <n v="65.022222222222226"/>
    <x v="0"/>
    <n v="75.968174204355108"/>
    <n v="1194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x v="117"/>
    <n v="26914"/>
    <n v="73.939560439560438"/>
    <x v="3"/>
    <n v="71.013192612137203"/>
    <n v="379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x v="3"/>
    <n v="2212"/>
    <n v="52.666666666666664"/>
    <x v="0"/>
    <n v="73.733333333333334"/>
    <n v="30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x v="118"/>
    <n v="4640"/>
    <n v="220.95238095238096"/>
    <x v="1"/>
    <n v="113.17073170731707"/>
    <n v="41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x v="119"/>
    <n v="191222"/>
    <n v="100.01150627615063"/>
    <x v="1"/>
    <n v="105.00933552992861"/>
    <n v="182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x v="48"/>
    <n v="12985"/>
    <n v="162.3125"/>
    <x v="1"/>
    <n v="79.176829268292678"/>
    <n v="164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x v="20"/>
    <n v="4300"/>
    <n v="78.181818181818187"/>
    <x v="0"/>
    <n v="57.333333333333336"/>
    <n v="75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x v="55"/>
    <n v="9134"/>
    <n v="149.73770491803279"/>
    <x v="1"/>
    <n v="58.178343949044589"/>
    <n v="157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x v="26"/>
    <n v="8864"/>
    <n v="253.25714285714284"/>
    <x v="1"/>
    <n v="36.032520325203251"/>
    <n v="246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x v="120"/>
    <n v="150755"/>
    <n v="100.16943521594683"/>
    <x v="1"/>
    <n v="107.99068767908309"/>
    <n v="1396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x v="121"/>
    <n v="110279"/>
    <n v="121.99004424778761"/>
    <x v="1"/>
    <n v="44.005985634477256"/>
    <n v="250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x v="122"/>
    <n v="13439"/>
    <n v="137.13265306122449"/>
    <x v="1"/>
    <n v="55.077868852459019"/>
    <n v="244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x v="97"/>
    <n v="10804"/>
    <n v="415.53846153846149"/>
    <x v="1"/>
    <n v="74"/>
    <n v="146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x v="123"/>
    <n v="40107"/>
    <n v="31.30913348946136"/>
    <x v="0"/>
    <n v="41.996858638743454"/>
    <n v="955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x v="124"/>
    <n v="98811"/>
    <n v="424.08154506437768"/>
    <x v="1"/>
    <n v="77.988161010260455"/>
    <n v="1267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x v="125"/>
    <n v="5528"/>
    <n v="2.93886230728336"/>
    <x v="0"/>
    <n v="82.507462686567166"/>
    <n v="67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x v="70"/>
    <n v="521"/>
    <n v="10.63265306122449"/>
    <x v="0"/>
    <n v="104.2"/>
    <n v="5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x v="126"/>
    <n v="663"/>
    <n v="82.875"/>
    <x v="0"/>
    <n v="25.5"/>
    <n v="26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x v="127"/>
    <n v="157635"/>
    <n v="163.01447776628748"/>
    <x v="1"/>
    <n v="100.98334401024984"/>
    <n v="1561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x v="60"/>
    <n v="5368"/>
    <n v="894.66666666666674"/>
    <x v="1"/>
    <n v="111.83333333333333"/>
    <n v="48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x v="128"/>
    <n v="47459"/>
    <n v="26.191501103752756"/>
    <x v="0"/>
    <n v="41.999115044247787"/>
    <n v="1130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x v="129"/>
    <n v="86060"/>
    <n v="74.834782608695647"/>
    <x v="0"/>
    <n v="110.05115089514067"/>
    <n v="782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x v="130"/>
    <n v="161593"/>
    <n v="416.47680412371136"/>
    <x v="1"/>
    <n v="58.997079225994888"/>
    <n v="2739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x v="44"/>
    <n v="6927"/>
    <n v="96.208333333333329"/>
    <x v="0"/>
    <n v="32.985714285714288"/>
    <n v="210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x v="131"/>
    <n v="159185"/>
    <n v="357.71910112359546"/>
    <x v="1"/>
    <n v="45.005654509471306"/>
    <n v="3537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x v="132"/>
    <n v="172736"/>
    <n v="308.45714285714286"/>
    <x v="1"/>
    <n v="81.98196487897485"/>
    <n v="2107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x v="133"/>
    <n v="5315"/>
    <n v="61.802325581395344"/>
    <x v="0"/>
    <n v="39.080882352941174"/>
    <n v="136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x v="134"/>
    <n v="195750"/>
    <n v="722.32472324723244"/>
    <x v="1"/>
    <n v="58.996383363471971"/>
    <n v="3318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x v="135"/>
    <n v="3525"/>
    <n v="69.117647058823522"/>
    <x v="0"/>
    <n v="40.988372093023258"/>
    <n v="86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x v="136"/>
    <n v="10550"/>
    <n v="293.05555555555554"/>
    <x v="1"/>
    <n v="31.029411764705884"/>
    <n v="340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x v="67"/>
    <n v="718"/>
    <n v="71.8"/>
    <x v="0"/>
    <n v="37.789473684210527"/>
    <n v="19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x v="137"/>
    <n v="28358"/>
    <n v="31.934684684684683"/>
    <x v="0"/>
    <n v="32.006772009029348"/>
    <n v="886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x v="138"/>
    <n v="138384"/>
    <n v="229.87375415282392"/>
    <x v="1"/>
    <n v="95.966712898751737"/>
    <n v="1442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x v="139"/>
    <n v="2625"/>
    <n v="32.012195121951223"/>
    <x v="0"/>
    <n v="75"/>
    <n v="3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x v="140"/>
    <n v="45004"/>
    <n v="23.525352848928385"/>
    <x v="3"/>
    <n v="102.0498866213152"/>
    <n v="441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x v="41"/>
    <n v="2538"/>
    <n v="68.594594594594597"/>
    <x v="0"/>
    <n v="105.75"/>
    <n v="24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x v="141"/>
    <n v="3188"/>
    <n v="37.952380952380956"/>
    <x v="0"/>
    <n v="37.069767441860463"/>
    <n v="86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x v="142"/>
    <n v="8517"/>
    <n v="19.992957746478872"/>
    <x v="0"/>
    <n v="35.049382716049379"/>
    <n v="243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x v="47"/>
    <n v="3012"/>
    <n v="45.636363636363633"/>
    <x v="0"/>
    <n v="46.338461538461537"/>
    <n v="65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x v="143"/>
    <n v="8716"/>
    <n v="122.7605633802817"/>
    <x v="1"/>
    <n v="69.174603174603178"/>
    <n v="126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x v="144"/>
    <n v="57157"/>
    <n v="361.75316455696202"/>
    <x v="1"/>
    <n v="109.07824427480917"/>
    <n v="524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x v="139"/>
    <n v="5178"/>
    <n v="63.146341463414636"/>
    <x v="0"/>
    <n v="51.78"/>
    <n v="100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x v="145"/>
    <n v="163118"/>
    <n v="298.20475319926874"/>
    <x v="1"/>
    <n v="82.010055304172951"/>
    <n v="1989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x v="146"/>
    <n v="6041"/>
    <n v="9.5585443037974684"/>
    <x v="0"/>
    <n v="35.958333333333336"/>
    <n v="168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x v="37"/>
    <n v="968"/>
    <n v="53.777777777777779"/>
    <x v="0"/>
    <n v="74.461538461538467"/>
    <n v="13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x v="0"/>
    <n v="2"/>
    <n v="2"/>
    <x v="0"/>
    <n v="2"/>
    <n v="1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x v="118"/>
    <n v="14305"/>
    <n v="681.19047619047615"/>
    <x v="1"/>
    <n v="91.114649681528661"/>
    <n v="157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x v="111"/>
    <n v="6543"/>
    <n v="78.831325301204828"/>
    <x v="3"/>
    <n v="79.792682926829272"/>
    <n v="8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x v="147"/>
    <n v="193413"/>
    <n v="134.40792216817235"/>
    <x v="1"/>
    <n v="42.999777678968428"/>
    <n v="449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x v="148"/>
    <n v="2529"/>
    <n v="3.3719999999999999"/>
    <x v="0"/>
    <n v="63.225000000000001"/>
    <n v="40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x v="81"/>
    <n v="5614"/>
    <n v="431.84615384615387"/>
    <x v="1"/>
    <n v="70.174999999999997"/>
    <n v="80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x v="25"/>
    <n v="3496"/>
    <n v="38.844444444444441"/>
    <x v="3"/>
    <n v="61.333333333333336"/>
    <n v="57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x v="67"/>
    <n v="4257"/>
    <n v="425.7"/>
    <x v="1"/>
    <n v="99"/>
    <n v="43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x v="149"/>
    <n v="199110"/>
    <n v="101.12239715591672"/>
    <x v="1"/>
    <n v="96.984900146127615"/>
    <n v="2053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x v="150"/>
    <n v="41212"/>
    <n v="21.188688946015425"/>
    <x v="2"/>
    <n v="51.004950495049506"/>
    <n v="808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x v="151"/>
    <n v="6338"/>
    <n v="67.425531914893625"/>
    <x v="0"/>
    <n v="28.044247787610619"/>
    <n v="226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x v="152"/>
    <n v="99100"/>
    <n v="94.923371647509583"/>
    <x v="0"/>
    <n v="60.984615384615381"/>
    <n v="1625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x v="32"/>
    <n v="12300"/>
    <n v="151.85185185185185"/>
    <x v="1"/>
    <n v="73.214285714285708"/>
    <n v="16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x v="153"/>
    <n v="171549"/>
    <n v="195.16382252559728"/>
    <x v="1"/>
    <n v="39.997435299603637"/>
    <n v="4289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x v="1"/>
    <n v="14324"/>
    <n v="1023.1428571428571"/>
    <x v="1"/>
    <n v="86.812121212121212"/>
    <n v="165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x v="154"/>
    <n v="6024"/>
    <n v="3.841836734693878"/>
    <x v="0"/>
    <n v="42.125874125874127"/>
    <n v="143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x v="155"/>
    <n v="188721"/>
    <n v="155.07066557107643"/>
    <x v="1"/>
    <n v="103.97851239669421"/>
    <n v="1815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x v="156"/>
    <n v="57911"/>
    <n v="44.753477588871718"/>
    <x v="0"/>
    <n v="62.003211991434689"/>
    <n v="934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x v="57"/>
    <n v="12309"/>
    <n v="215.94736842105263"/>
    <x v="1"/>
    <n v="31.005037783375315"/>
    <n v="397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x v="157"/>
    <n v="138497"/>
    <n v="332.12709832134288"/>
    <x v="1"/>
    <n v="89.991552956465242"/>
    <n v="1539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x v="58"/>
    <n v="667"/>
    <n v="8.4430379746835449"/>
    <x v="0"/>
    <n v="39.235294117647058"/>
    <n v="17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x v="158"/>
    <n v="119830"/>
    <n v="98.625514403292186"/>
    <x v="0"/>
    <n v="54.993116108306566"/>
    <n v="2179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x v="73"/>
    <n v="6623"/>
    <n v="137.97916666666669"/>
    <x v="1"/>
    <n v="47.992753623188406"/>
    <n v="138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x v="159"/>
    <n v="81897"/>
    <n v="93.81099656357388"/>
    <x v="0"/>
    <n v="87.966702470461868"/>
    <n v="931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x v="160"/>
    <n v="186885"/>
    <n v="403.63930885529157"/>
    <x v="1"/>
    <n v="51.999165275459099"/>
    <n v="3594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x v="161"/>
    <n v="176398"/>
    <n v="260.1740412979351"/>
    <x v="1"/>
    <n v="29.999659863945578"/>
    <n v="5880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x v="162"/>
    <n v="10999"/>
    <n v="366.63333333333333"/>
    <x v="1"/>
    <n v="98.205357142857139"/>
    <n v="112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x v="163"/>
    <n v="102751"/>
    <n v="168.72085385878489"/>
    <x v="1"/>
    <n v="108.96182396606575"/>
    <n v="943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x v="164"/>
    <n v="165352"/>
    <n v="119.90717911530093"/>
    <x v="1"/>
    <n v="66.998379254457049"/>
    <n v="2468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x v="165"/>
    <n v="165798"/>
    <n v="193.68925233644859"/>
    <x v="1"/>
    <n v="64.99333594668758"/>
    <n v="2551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x v="166"/>
    <n v="10084"/>
    <n v="420.16666666666669"/>
    <x v="1"/>
    <n v="99.841584158415841"/>
    <n v="10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x v="44"/>
    <n v="5523"/>
    <n v="76.708333333333329"/>
    <x v="3"/>
    <n v="82.432835820895519"/>
    <n v="67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x v="74"/>
    <n v="5823"/>
    <n v="171.26470588235293"/>
    <x v="1"/>
    <n v="63.293478260869563"/>
    <n v="92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x v="167"/>
    <n v="6000"/>
    <n v="157.89473684210526"/>
    <x v="1"/>
    <n v="96.774193548387103"/>
    <n v="62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x v="168"/>
    <n v="8181"/>
    <n v="109.08"/>
    <x v="1"/>
    <n v="54.906040268456373"/>
    <n v="149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x v="133"/>
    <n v="3589"/>
    <n v="41.732558139534881"/>
    <x v="0"/>
    <n v="39.010869565217391"/>
    <n v="92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x v="169"/>
    <n v="4323"/>
    <n v="10.944303797468354"/>
    <x v="0"/>
    <n v="75.84210526315789"/>
    <n v="57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x v="29"/>
    <n v="14822"/>
    <n v="159.3763440860215"/>
    <x v="1"/>
    <n v="45.051671732522799"/>
    <n v="32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x v="166"/>
    <n v="10138"/>
    <n v="422.41666666666669"/>
    <x v="1"/>
    <n v="104.51546391752578"/>
    <n v="97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x v="170"/>
    <n v="3127"/>
    <n v="97.71875"/>
    <x v="0"/>
    <n v="76.268292682926827"/>
    <n v="41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x v="171"/>
    <n v="123124"/>
    <n v="418.78911564625849"/>
    <x v="1"/>
    <n v="69.015695067264573"/>
    <n v="1784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x v="172"/>
    <n v="171729"/>
    <n v="101.91632047477745"/>
    <x v="1"/>
    <n v="101.97684085510689"/>
    <n v="1684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x v="141"/>
    <n v="10729"/>
    <n v="127.72619047619047"/>
    <x v="1"/>
    <n v="42.915999999999997"/>
    <n v="250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x v="173"/>
    <n v="10240"/>
    <n v="445.21739130434781"/>
    <x v="1"/>
    <n v="43.025210084033617"/>
    <n v="238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x v="31"/>
    <n v="3988"/>
    <n v="569.71428571428578"/>
    <x v="1"/>
    <n v="75.245283018867923"/>
    <n v="5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x v="49"/>
    <n v="14771"/>
    <n v="509.34482758620686"/>
    <x v="1"/>
    <n v="69.023364485981304"/>
    <n v="21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x v="6"/>
    <n v="14649"/>
    <n v="325.5333333333333"/>
    <x v="1"/>
    <n v="65.986486486486484"/>
    <n v="222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x v="174"/>
    <n v="184658"/>
    <n v="932.61616161616166"/>
    <x v="1"/>
    <n v="98.013800424628457"/>
    <n v="1884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x v="8"/>
    <n v="13103"/>
    <n v="211.33870967741933"/>
    <x v="1"/>
    <n v="60.105504587155963"/>
    <n v="218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x v="175"/>
    <n v="168095"/>
    <n v="273.32520325203251"/>
    <x v="1"/>
    <n v="26.000773395204948"/>
    <n v="6465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x v="0"/>
    <n v="3"/>
    <n v="3"/>
    <x v="0"/>
    <n v="3"/>
    <n v="1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x v="143"/>
    <n v="3840"/>
    <n v="54.084507042253513"/>
    <x v="0"/>
    <n v="38.019801980198018"/>
    <n v="101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x v="67"/>
    <n v="6263"/>
    <n v="626.29999999999995"/>
    <x v="1"/>
    <n v="106.15254237288136"/>
    <n v="59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x v="158"/>
    <n v="108161"/>
    <n v="89.021399176954731"/>
    <x v="0"/>
    <n v="81.019475655430711"/>
    <n v="1335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x v="176"/>
    <n v="8505"/>
    <n v="184.89130434782609"/>
    <x v="1"/>
    <n v="96.647727272727266"/>
    <n v="88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x v="177"/>
    <n v="96735"/>
    <n v="120.16770186335404"/>
    <x v="1"/>
    <n v="57.003535651149086"/>
    <n v="1697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x v="178"/>
    <n v="959"/>
    <n v="23.390243902439025"/>
    <x v="0"/>
    <n v="63.93333333333333"/>
    <n v="15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x v="57"/>
    <n v="8322"/>
    <n v="146"/>
    <x v="1"/>
    <n v="90.456521739130437"/>
    <n v="92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x v="92"/>
    <n v="13424"/>
    <n v="268.48"/>
    <x v="1"/>
    <n v="72.172043010752688"/>
    <n v="186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x v="37"/>
    <n v="10755"/>
    <n v="597.5"/>
    <x v="1"/>
    <n v="77.934782608695656"/>
    <n v="138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x v="9"/>
    <n v="9935"/>
    <n v="157.69841269841268"/>
    <x v="1"/>
    <n v="38.065134099616856"/>
    <n v="261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x v="179"/>
    <n v="26303"/>
    <n v="31.201660735468568"/>
    <x v="0"/>
    <n v="57.936123348017624"/>
    <n v="45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x v="12"/>
    <n v="5328"/>
    <n v="313.41176470588238"/>
    <x v="1"/>
    <n v="49.794392523364486"/>
    <n v="107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x v="49"/>
    <n v="10756"/>
    <n v="370.89655172413791"/>
    <x v="1"/>
    <n v="54.050251256281406"/>
    <n v="199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x v="180"/>
    <n v="165375"/>
    <n v="362.66447368421052"/>
    <x v="1"/>
    <n v="30.002721335268504"/>
    <n v="5512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x v="70"/>
    <n v="6031"/>
    <n v="123.08163265306122"/>
    <x v="1"/>
    <n v="70.127906976744185"/>
    <n v="86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x v="181"/>
    <n v="85902"/>
    <n v="76.766756032171585"/>
    <x v="0"/>
    <n v="26.996228786926462"/>
    <n v="318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x v="182"/>
    <n v="143910"/>
    <n v="233.62012987012989"/>
    <x v="1"/>
    <n v="51.990606936416185"/>
    <n v="2768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x v="42"/>
    <n v="2708"/>
    <n v="180.53333333333333"/>
    <x v="1"/>
    <n v="56.416666666666664"/>
    <n v="48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x v="26"/>
    <n v="8842"/>
    <n v="252.62857142857143"/>
    <x v="1"/>
    <n v="101.63218390804597"/>
    <n v="8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x v="183"/>
    <n v="47260"/>
    <n v="27.176538240368025"/>
    <x v="3"/>
    <n v="25.005291005291006"/>
    <n v="1890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x v="184"/>
    <n v="1953"/>
    <n v="1.2706571242680547"/>
    <x v="2"/>
    <n v="32.016393442622949"/>
    <n v="61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x v="185"/>
    <n v="155349"/>
    <n v="304.0097847358121"/>
    <x v="1"/>
    <n v="82.021647307286173"/>
    <n v="1894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x v="75"/>
    <n v="10704"/>
    <n v="137.23076923076923"/>
    <x v="1"/>
    <n v="37.957446808510639"/>
    <n v="282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x v="166"/>
    <n v="773"/>
    <n v="32.208333333333336"/>
    <x v="0"/>
    <n v="51.533333333333331"/>
    <n v="15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x v="61"/>
    <n v="9419"/>
    <n v="241.51282051282053"/>
    <x v="1"/>
    <n v="81.198275862068968"/>
    <n v="116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x v="20"/>
    <n v="5324"/>
    <n v="96.8"/>
    <x v="0"/>
    <n v="40.030075187969928"/>
    <n v="133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x v="31"/>
    <n v="7465"/>
    <n v="1066.4285714285716"/>
    <x v="1"/>
    <n v="89.939759036144579"/>
    <n v="83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x v="50"/>
    <n v="8799"/>
    <n v="325.88888888888891"/>
    <x v="1"/>
    <n v="96.692307692307693"/>
    <n v="91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x v="48"/>
    <n v="13656"/>
    <n v="170.70000000000002"/>
    <x v="1"/>
    <n v="25.010989010989011"/>
    <n v="546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x v="186"/>
    <n v="14536"/>
    <n v="581.44000000000005"/>
    <x v="1"/>
    <n v="36.987277353689571"/>
    <n v="393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x v="187"/>
    <n v="150552"/>
    <n v="91.520972644376897"/>
    <x v="0"/>
    <n v="73.012609117361791"/>
    <n v="2062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x v="141"/>
    <n v="9076"/>
    <n v="108.04761904761904"/>
    <x v="1"/>
    <n v="68.240601503759393"/>
    <n v="13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x v="32"/>
    <n v="1517"/>
    <n v="18.728395061728396"/>
    <x v="0"/>
    <n v="52.310344827586206"/>
    <n v="29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x v="122"/>
    <n v="8153"/>
    <n v="83.193877551020407"/>
    <x v="0"/>
    <n v="61.765151515151516"/>
    <n v="132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x v="79"/>
    <n v="6357"/>
    <n v="706.33333333333337"/>
    <x v="1"/>
    <n v="25.027559055118111"/>
    <n v="254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x v="188"/>
    <n v="19557"/>
    <n v="17.446030330062445"/>
    <x v="3"/>
    <n v="106.28804347826087"/>
    <n v="184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x v="9"/>
    <n v="13213"/>
    <n v="209.73015873015873"/>
    <x v="1"/>
    <n v="75.07386363636364"/>
    <n v="176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x v="36"/>
    <n v="5476"/>
    <n v="97.785714285714292"/>
    <x v="0"/>
    <n v="39.970802919708028"/>
    <n v="137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x v="126"/>
    <n v="13474"/>
    <n v="1684.25"/>
    <x v="1"/>
    <n v="39.982195845697326"/>
    <n v="337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x v="189"/>
    <n v="91722"/>
    <n v="54.402135231316727"/>
    <x v="0"/>
    <n v="101.01541850220265"/>
    <n v="908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x v="37"/>
    <n v="8219"/>
    <n v="456.61111111111109"/>
    <x v="1"/>
    <n v="76.813084112149539"/>
    <n v="107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x v="190"/>
    <n v="717"/>
    <n v="9.8219178082191778"/>
    <x v="0"/>
    <n v="71.7"/>
    <n v="10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x v="191"/>
    <n v="1065"/>
    <n v="16.384615384615383"/>
    <x v="3"/>
    <n v="33.28125"/>
    <n v="32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x v="60"/>
    <n v="8038"/>
    <n v="1339.6666666666667"/>
    <x v="1"/>
    <n v="43.923497267759565"/>
    <n v="183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x v="192"/>
    <n v="68769"/>
    <n v="35.650077760497666"/>
    <x v="0"/>
    <n v="36.004712041884815"/>
    <n v="1910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x v="55"/>
    <n v="3352"/>
    <n v="54.950819672131146"/>
    <x v="0"/>
    <n v="88.21052631578948"/>
    <n v="3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x v="44"/>
    <n v="6785"/>
    <n v="94.236111111111114"/>
    <x v="0"/>
    <n v="65.240384615384613"/>
    <n v="104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x v="26"/>
    <n v="5037"/>
    <n v="143.91428571428571"/>
    <x v="1"/>
    <n v="69.958333333333329"/>
    <n v="72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x v="167"/>
    <n v="1954"/>
    <n v="51.421052631578945"/>
    <x v="0"/>
    <n v="39.877551020408163"/>
    <n v="49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x v="0"/>
    <n v="5"/>
    <n v="5"/>
    <x v="0"/>
    <n v="5"/>
    <n v="1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x v="79"/>
    <n v="12102"/>
    <n v="1344.6666666666667"/>
    <x v="1"/>
    <n v="41.023728813559323"/>
    <n v="295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x v="193"/>
    <n v="24234"/>
    <n v="31.844940867279899"/>
    <x v="0"/>
    <n v="98.914285714285711"/>
    <n v="245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x v="74"/>
    <n v="2809"/>
    <n v="82.617647058823536"/>
    <x v="0"/>
    <n v="87.78125"/>
    <n v="32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x v="118"/>
    <n v="11469"/>
    <n v="546.14285714285722"/>
    <x v="1"/>
    <n v="80.767605633802816"/>
    <n v="142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x v="54"/>
    <n v="8014"/>
    <n v="286.21428571428572"/>
    <x v="1"/>
    <n v="94.28235294117647"/>
    <n v="85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x v="191"/>
    <n v="514"/>
    <n v="7.9076923076923071"/>
    <x v="0"/>
    <n v="73.428571428571431"/>
    <n v="7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x v="194"/>
    <n v="43473"/>
    <n v="132.13677811550153"/>
    <x v="1"/>
    <n v="65.968133535660087"/>
    <n v="659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x v="195"/>
    <n v="87560"/>
    <n v="74.077834179357026"/>
    <x v="0"/>
    <n v="109.04109589041096"/>
    <n v="803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x v="178"/>
    <n v="3087"/>
    <n v="75.292682926829272"/>
    <x v="3"/>
    <n v="41.16"/>
    <n v="75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x v="75"/>
    <n v="1586"/>
    <n v="20.333333333333332"/>
    <x v="0"/>
    <n v="99.125"/>
    <n v="16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x v="9"/>
    <n v="12812"/>
    <n v="203.36507936507937"/>
    <x v="1"/>
    <n v="105.88429752066116"/>
    <n v="121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x v="18"/>
    <n v="183345"/>
    <n v="310.2284263959391"/>
    <x v="1"/>
    <n v="48.996525921966864"/>
    <n v="3742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x v="196"/>
    <n v="8697"/>
    <n v="395.31818181818181"/>
    <x v="1"/>
    <n v="39"/>
    <n v="223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x v="1"/>
    <n v="4126"/>
    <n v="294.71428571428572"/>
    <x v="1"/>
    <n v="31.022556390977442"/>
    <n v="133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x v="40"/>
    <n v="3220"/>
    <n v="33.89473684210526"/>
    <x v="0"/>
    <n v="103.87096774193549"/>
    <n v="31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x v="103"/>
    <n v="6401"/>
    <n v="66.677083333333329"/>
    <x v="0"/>
    <n v="59.268518518518519"/>
    <n v="108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x v="47"/>
    <n v="1269"/>
    <n v="19.227272727272727"/>
    <x v="0"/>
    <n v="42.3"/>
    <n v="30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x v="57"/>
    <n v="903"/>
    <n v="15.842105263157894"/>
    <x v="0"/>
    <n v="53.117647058823529"/>
    <n v="17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x v="141"/>
    <n v="3251"/>
    <n v="38.702380952380956"/>
    <x v="3"/>
    <n v="50.796875"/>
    <n v="64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x v="197"/>
    <n v="8092"/>
    <n v="9.5876777251184837"/>
    <x v="0"/>
    <n v="101.15"/>
    <n v="80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x v="198"/>
    <n v="160422"/>
    <n v="94.144366197183089"/>
    <x v="0"/>
    <n v="65.000810372771468"/>
    <n v="2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x v="199"/>
    <n v="196377"/>
    <n v="166.56234096692114"/>
    <x v="1"/>
    <n v="37.998645510835914"/>
    <n v="5168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x v="200"/>
    <n v="2148"/>
    <n v="24.134831460674157"/>
    <x v="0"/>
    <n v="82.615384615384613"/>
    <n v="26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x v="143"/>
    <n v="11648"/>
    <n v="164.05633802816902"/>
    <x v="1"/>
    <n v="37.941368078175898"/>
    <n v="307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x v="191"/>
    <n v="5897"/>
    <n v="90.723076923076931"/>
    <x v="0"/>
    <n v="80.780821917808225"/>
    <n v="73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x v="44"/>
    <n v="3326"/>
    <n v="46.194444444444443"/>
    <x v="0"/>
    <n v="25.984375"/>
    <n v="128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x v="97"/>
    <n v="1002"/>
    <n v="38.53846153846154"/>
    <x v="0"/>
    <n v="30.363636363636363"/>
    <n v="3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x v="201"/>
    <n v="131826"/>
    <n v="133.56231003039514"/>
    <x v="1"/>
    <n v="54.004916018025398"/>
    <n v="2441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x v="202"/>
    <n v="21477"/>
    <n v="22.896588486140725"/>
    <x v="2"/>
    <n v="101.78672985781991"/>
    <n v="21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x v="203"/>
    <n v="62330"/>
    <n v="184.95548961424333"/>
    <x v="1"/>
    <n v="45.003610108303249"/>
    <n v="1385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x v="88"/>
    <n v="14643"/>
    <n v="443.72727272727275"/>
    <x v="1"/>
    <n v="77.068421052631578"/>
    <n v="190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x v="204"/>
    <n v="41396"/>
    <n v="199.9806763285024"/>
    <x v="1"/>
    <n v="88.076595744680844"/>
    <n v="470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x v="103"/>
    <n v="11900"/>
    <n v="123.95833333333333"/>
    <x v="1"/>
    <n v="47.035573122529641"/>
    <n v="253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x v="205"/>
    <n v="123538"/>
    <n v="186.61329305135951"/>
    <x v="1"/>
    <n v="110.99550763701707"/>
    <n v="1113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x v="206"/>
    <n v="198628"/>
    <n v="114.28538550057536"/>
    <x v="1"/>
    <n v="87.003066141042481"/>
    <n v="2283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x v="207"/>
    <n v="68602"/>
    <n v="97.032531824611041"/>
    <x v="0"/>
    <n v="63.994402985074629"/>
    <n v="1072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x v="208"/>
    <n v="116064"/>
    <n v="122.81904761904762"/>
    <x v="1"/>
    <n v="105.9945205479452"/>
    <n v="1095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x v="209"/>
    <n v="125042"/>
    <n v="179.14326647564468"/>
    <x v="1"/>
    <n v="73.989349112426041"/>
    <n v="1690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x v="210"/>
    <n v="108974"/>
    <n v="79.951577402787962"/>
    <x v="3"/>
    <n v="84.02004626060139"/>
    <n v="1297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x v="211"/>
    <n v="34964"/>
    <n v="94.242587601078171"/>
    <x v="0"/>
    <n v="88.966921119592882"/>
    <n v="393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x v="212"/>
    <n v="96777"/>
    <n v="84.669291338582681"/>
    <x v="0"/>
    <n v="76.990453460620529"/>
    <n v="1257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x v="213"/>
    <n v="31864"/>
    <n v="66.521920668058456"/>
    <x v="0"/>
    <n v="97.146341463414629"/>
    <n v="328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x v="25"/>
    <n v="4853"/>
    <n v="53.922222222222224"/>
    <x v="0"/>
    <n v="33.013605442176868"/>
    <n v="147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x v="214"/>
    <n v="82959"/>
    <n v="41.983299595141702"/>
    <x v="0"/>
    <n v="99.950602409638549"/>
    <n v="830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x v="215"/>
    <n v="23159"/>
    <n v="14.69479695431472"/>
    <x v="0"/>
    <n v="69.966767371601208"/>
    <n v="331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x v="48"/>
    <n v="2758"/>
    <n v="34.475000000000001"/>
    <x v="0"/>
    <n v="110.32"/>
    <n v="25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x v="79"/>
    <n v="12607"/>
    <n v="1400.7777777777778"/>
    <x v="1"/>
    <n v="66.005235602094245"/>
    <n v="191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x v="216"/>
    <n v="142823"/>
    <n v="71.770351758793964"/>
    <x v="0"/>
    <n v="41.005742176284812"/>
    <n v="3483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x v="217"/>
    <n v="95958"/>
    <n v="53.074115044247783"/>
    <x v="0"/>
    <n v="103.96316359696641"/>
    <n v="923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x v="0"/>
    <n v="5"/>
    <n v="5"/>
    <x v="0"/>
    <n v="5"/>
    <n v="1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x v="218"/>
    <n v="94631"/>
    <n v="127.70715249662618"/>
    <x v="1"/>
    <n v="47.009935419771487"/>
    <n v="2013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x v="54"/>
    <n v="977"/>
    <n v="34.892857142857139"/>
    <x v="0"/>
    <n v="29.606060606060606"/>
    <n v="33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x v="219"/>
    <n v="137961"/>
    <n v="410.59821428571428"/>
    <x v="1"/>
    <n v="81.010569583088667"/>
    <n v="1703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x v="55"/>
    <n v="7548"/>
    <n v="123.73770491803278"/>
    <x v="1"/>
    <n v="94.35"/>
    <n v="80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x v="167"/>
    <n v="2241"/>
    <n v="58.973684210526315"/>
    <x v="2"/>
    <n v="26.058139534883722"/>
    <n v="86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x v="29"/>
    <n v="3431"/>
    <n v="36.892473118279568"/>
    <x v="0"/>
    <n v="85.775000000000006"/>
    <n v="40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x v="173"/>
    <n v="4253"/>
    <n v="184.91304347826087"/>
    <x v="1"/>
    <n v="103.73170731707317"/>
    <n v="41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x v="62"/>
    <n v="1146"/>
    <n v="11.814432989690722"/>
    <x v="0"/>
    <n v="49.826086956521742"/>
    <n v="23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x v="220"/>
    <n v="11948"/>
    <n v="298.7"/>
    <x v="1"/>
    <n v="63.893048128342244"/>
    <n v="187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x v="221"/>
    <n v="135132"/>
    <n v="226.35175879396985"/>
    <x v="1"/>
    <n v="47.002434782608695"/>
    <n v="287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x v="20"/>
    <n v="9546"/>
    <n v="173.56363636363636"/>
    <x v="1"/>
    <n v="108.47727272727273"/>
    <n v="88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x v="41"/>
    <n v="13755"/>
    <n v="371.75675675675677"/>
    <x v="1"/>
    <n v="72.015706806282722"/>
    <n v="191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x v="5"/>
    <n v="8330"/>
    <n v="160.19230769230771"/>
    <x v="1"/>
    <n v="59.928057553956833"/>
    <n v="139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x v="79"/>
    <n v="14547"/>
    <n v="1616.3333333333335"/>
    <x v="1"/>
    <n v="78.209677419354833"/>
    <n v="186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x v="39"/>
    <n v="11735"/>
    <n v="733.4375"/>
    <x v="1"/>
    <n v="104.77678571428571"/>
    <n v="112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x v="37"/>
    <n v="10658"/>
    <n v="592.11111111111109"/>
    <x v="1"/>
    <n v="105.52475247524752"/>
    <n v="101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x v="34"/>
    <n v="1870"/>
    <n v="18.888888888888889"/>
    <x v="0"/>
    <n v="24.933333333333334"/>
    <n v="75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x v="5"/>
    <n v="14394"/>
    <n v="276.80769230769232"/>
    <x v="1"/>
    <n v="69.873786407766985"/>
    <n v="206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x v="91"/>
    <n v="14743"/>
    <n v="273.01851851851848"/>
    <x v="1"/>
    <n v="95.733766233766232"/>
    <n v="154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x v="222"/>
    <n v="178965"/>
    <n v="159.36331255565449"/>
    <x v="1"/>
    <n v="29.997485752598056"/>
    <n v="596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x v="223"/>
    <n v="128410"/>
    <n v="67.869978858350947"/>
    <x v="0"/>
    <n v="59.011948529411768"/>
    <n v="2176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x v="79"/>
    <n v="14324"/>
    <n v="1591.5555555555554"/>
    <x v="1"/>
    <n v="84.757396449704146"/>
    <n v="169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x v="224"/>
    <n v="164291"/>
    <n v="730.18222222222221"/>
    <x v="1"/>
    <n v="78.010921177587846"/>
    <n v="210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x v="225"/>
    <n v="22073"/>
    <n v="13.185782556750297"/>
    <x v="0"/>
    <n v="50.05215419501134"/>
    <n v="441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x v="50"/>
    <n v="1479"/>
    <n v="54.777777777777779"/>
    <x v="0"/>
    <n v="59.16"/>
    <n v="25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x v="74"/>
    <n v="12275"/>
    <n v="361.02941176470591"/>
    <x v="1"/>
    <n v="93.702290076335885"/>
    <n v="131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x v="226"/>
    <n v="5098"/>
    <n v="10.257545271629779"/>
    <x v="0"/>
    <n v="40.14173228346457"/>
    <n v="12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x v="227"/>
    <n v="24882"/>
    <n v="13.962962962962964"/>
    <x v="0"/>
    <n v="70.090140845070422"/>
    <n v="355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x v="44"/>
    <n v="2912"/>
    <n v="40.444444444444443"/>
    <x v="0"/>
    <n v="66.181818181818187"/>
    <n v="44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x v="186"/>
    <n v="4008"/>
    <n v="160.32"/>
    <x v="1"/>
    <n v="47.714285714285715"/>
    <n v="84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x v="98"/>
    <n v="9749"/>
    <n v="183.9433962264151"/>
    <x v="1"/>
    <n v="62.896774193548389"/>
    <n v="155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x v="14"/>
    <n v="5803"/>
    <n v="63.769230769230766"/>
    <x v="0"/>
    <n v="86.611940298507463"/>
    <n v="67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x v="9"/>
    <n v="14199"/>
    <n v="225.38095238095238"/>
    <x v="1"/>
    <n v="75.126984126984127"/>
    <n v="189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x v="228"/>
    <n v="196779"/>
    <n v="172.00961538461539"/>
    <x v="1"/>
    <n v="41.004167534903104"/>
    <n v="4799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x v="229"/>
    <n v="56859"/>
    <n v="146.16709511568124"/>
    <x v="1"/>
    <n v="50.007915567282325"/>
    <n v="1137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x v="230"/>
    <n v="103554"/>
    <n v="76.42361623616236"/>
    <x v="0"/>
    <n v="96.960674157303373"/>
    <n v="1068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x v="231"/>
    <n v="42795"/>
    <n v="39.261467889908261"/>
    <x v="0"/>
    <n v="100.93160377358491"/>
    <n v="424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x v="232"/>
    <n v="12938"/>
    <n v="11.270034843205574"/>
    <x v="3"/>
    <n v="89.227586206896547"/>
    <n v="145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x v="233"/>
    <n v="101352"/>
    <n v="122.11084337349398"/>
    <x v="1"/>
    <n v="87.979166666666671"/>
    <n v="1152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x v="166"/>
    <n v="4477"/>
    <n v="186.54166666666669"/>
    <x v="1"/>
    <n v="89.54"/>
    <n v="50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x v="234"/>
    <n v="4393"/>
    <n v="7.2731788079470201"/>
    <x v="0"/>
    <n v="29.09271523178808"/>
    <n v="151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x v="235"/>
    <n v="67546"/>
    <n v="65.642371234207957"/>
    <x v="0"/>
    <n v="42.006218905472636"/>
    <n v="1608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x v="236"/>
    <n v="143788"/>
    <n v="228.96178343949046"/>
    <x v="1"/>
    <n v="47.004903563255965"/>
    <n v="3059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x v="126"/>
    <n v="3755"/>
    <n v="469.37499999999994"/>
    <x v="1"/>
    <n v="110.44117647058823"/>
    <n v="34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x v="143"/>
    <n v="9238"/>
    <n v="130.11267605633802"/>
    <x v="1"/>
    <n v="41.990909090909092"/>
    <n v="220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x v="237"/>
    <n v="77012"/>
    <n v="167.05422993492408"/>
    <x v="1"/>
    <n v="48.012468827930178"/>
    <n v="1604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x v="32"/>
    <n v="14083"/>
    <n v="173.8641975308642"/>
    <x v="1"/>
    <n v="31.019823788546255"/>
    <n v="454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x v="12"/>
    <n v="12202"/>
    <n v="717.76470588235293"/>
    <x v="1"/>
    <n v="99.203252032520325"/>
    <n v="123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x v="238"/>
    <n v="62127"/>
    <n v="63.850976361767728"/>
    <x v="0"/>
    <n v="66.022316684378325"/>
    <n v="941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x v="0"/>
    <n v="2"/>
    <n v="2"/>
    <x v="0"/>
    <n v="2"/>
    <n v="1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x v="79"/>
    <n v="13772"/>
    <n v="1530.2222222222222"/>
    <x v="1"/>
    <n v="46.060200668896321"/>
    <n v="299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x v="190"/>
    <n v="2946"/>
    <n v="40.356164383561641"/>
    <x v="0"/>
    <n v="73.650000000000006"/>
    <n v="40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x v="239"/>
    <n v="168820"/>
    <n v="86.220633299284984"/>
    <x v="0"/>
    <n v="55.99336650082919"/>
    <n v="3015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x v="240"/>
    <n v="154321"/>
    <n v="315.58486707566465"/>
    <x v="1"/>
    <n v="68.985695127402778"/>
    <n v="2237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x v="241"/>
    <n v="26527"/>
    <n v="89.618243243243242"/>
    <x v="0"/>
    <n v="60.981609195402299"/>
    <n v="435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x v="242"/>
    <n v="71583"/>
    <n v="182.14503816793894"/>
    <x v="1"/>
    <n v="110.98139534883721"/>
    <n v="645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x v="74"/>
    <n v="12100"/>
    <n v="355.88235294117646"/>
    <x v="1"/>
    <n v="25"/>
    <n v="484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x v="243"/>
    <n v="12129"/>
    <n v="131.83695652173913"/>
    <x v="1"/>
    <n v="78.759740259740255"/>
    <n v="154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x v="244"/>
    <n v="62804"/>
    <n v="46.315634218289084"/>
    <x v="0"/>
    <n v="87.960784313725483"/>
    <n v="714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x v="184"/>
    <n v="55536"/>
    <n v="36.132726089785294"/>
    <x v="2"/>
    <n v="49.987398739873989"/>
    <n v="1111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x v="75"/>
    <n v="8161"/>
    <n v="104.62820512820512"/>
    <x v="1"/>
    <n v="99.524390243902445"/>
    <n v="82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x v="118"/>
    <n v="14046"/>
    <n v="668.85714285714289"/>
    <x v="1"/>
    <n v="104.82089552238806"/>
    <n v="134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x v="245"/>
    <n v="117628"/>
    <n v="62.072823218997364"/>
    <x v="2"/>
    <n v="108.01469237832875"/>
    <n v="1089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x v="246"/>
    <n v="159405"/>
    <n v="84.699787460148784"/>
    <x v="0"/>
    <n v="28.998544660724033"/>
    <n v="5497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x v="247"/>
    <n v="12552"/>
    <n v="11.059030837004405"/>
    <x v="0"/>
    <n v="30.028708133971293"/>
    <n v="418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x v="248"/>
    <n v="59007"/>
    <n v="43.838781575037146"/>
    <x v="0"/>
    <n v="41.005559416261292"/>
    <n v="1439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x v="12"/>
    <n v="943"/>
    <n v="55.470588235294116"/>
    <x v="0"/>
    <n v="62.866666666666667"/>
    <n v="15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x v="249"/>
    <n v="93963"/>
    <n v="57.399511301160658"/>
    <x v="0"/>
    <n v="47.005002501250623"/>
    <n v="1999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x v="250"/>
    <n v="140469"/>
    <n v="123.43497363796135"/>
    <x v="1"/>
    <n v="26.997693638285604"/>
    <n v="5203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x v="92"/>
    <n v="6423"/>
    <n v="128.46"/>
    <x v="1"/>
    <n v="68.329787234042556"/>
    <n v="94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x v="151"/>
    <n v="6015"/>
    <n v="63.989361702127653"/>
    <x v="0"/>
    <n v="50.974576271186443"/>
    <n v="118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x v="251"/>
    <n v="11075"/>
    <n v="127.29885057471265"/>
    <x v="1"/>
    <n v="54.024390243902438"/>
    <n v="205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x v="252"/>
    <n v="15723"/>
    <n v="10.638024357239512"/>
    <x v="0"/>
    <n v="97.055555555555557"/>
    <n v="162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x v="135"/>
    <n v="2064"/>
    <n v="40.470588235294116"/>
    <x v="0"/>
    <n v="24.867469879518072"/>
    <n v="83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x v="50"/>
    <n v="7767"/>
    <n v="287.66666666666663"/>
    <x v="1"/>
    <n v="84.423913043478265"/>
    <n v="92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x v="37"/>
    <n v="10313"/>
    <n v="572.94444444444446"/>
    <x v="1"/>
    <n v="47.091324200913242"/>
    <n v="219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x v="253"/>
    <n v="197018"/>
    <n v="112.90429799426933"/>
    <x v="1"/>
    <n v="77.996041171813147"/>
    <n v="2526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x v="254"/>
    <n v="47037"/>
    <n v="46.387573964497044"/>
    <x v="0"/>
    <n v="62.967871485943775"/>
    <n v="747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x v="255"/>
    <n v="173191"/>
    <n v="90.675916230366497"/>
    <x v="3"/>
    <n v="81.006080449017773"/>
    <n v="2138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x v="32"/>
    <n v="5487"/>
    <n v="67.740740740740748"/>
    <x v="0"/>
    <n v="65.321428571428569"/>
    <n v="84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x v="135"/>
    <n v="9817"/>
    <n v="192.49019607843135"/>
    <x v="1"/>
    <n v="104.43617021276596"/>
    <n v="94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x v="106"/>
    <n v="6369"/>
    <n v="82.714285714285722"/>
    <x v="0"/>
    <n v="69.989010989010993"/>
    <n v="91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x v="256"/>
    <n v="65755"/>
    <n v="54.163920922570021"/>
    <x v="0"/>
    <n v="83.023989898989896"/>
    <n v="792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x v="91"/>
    <n v="903"/>
    <n v="16.722222222222221"/>
    <x v="3"/>
    <n v="90.3"/>
    <n v="10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x v="257"/>
    <n v="178120"/>
    <n v="116.87664041994749"/>
    <x v="1"/>
    <n v="103.98131932282546"/>
    <n v="1713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x v="81"/>
    <n v="13678"/>
    <n v="1052.1538461538462"/>
    <x v="1"/>
    <n v="54.931726907630519"/>
    <n v="24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x v="32"/>
    <n v="9969"/>
    <n v="123.07407407407408"/>
    <x v="1"/>
    <n v="51.921875"/>
    <n v="192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x v="111"/>
    <n v="14827"/>
    <n v="178.63855421686748"/>
    <x v="1"/>
    <n v="60.02834008097166"/>
    <n v="247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x v="258"/>
    <n v="100900"/>
    <n v="355.28169014084506"/>
    <x v="1"/>
    <n v="44.003488879197555"/>
    <n v="2293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x v="259"/>
    <n v="165954"/>
    <n v="161.90634146341463"/>
    <x v="1"/>
    <n v="53.003513254551258"/>
    <n v="3131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x v="260"/>
    <n v="1744"/>
    <n v="24.914285714285715"/>
    <x v="0"/>
    <n v="54.5"/>
    <n v="32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x v="91"/>
    <n v="10731"/>
    <n v="198.72222222222223"/>
    <x v="1"/>
    <n v="75.04195804195804"/>
    <n v="143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x v="29"/>
    <n v="3232"/>
    <n v="34.752688172043008"/>
    <x v="3"/>
    <n v="35.911111111111111"/>
    <n v="90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x v="8"/>
    <n v="10938"/>
    <n v="176.41935483870967"/>
    <x v="1"/>
    <n v="36.952702702702702"/>
    <n v="296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x v="118"/>
    <n v="10739"/>
    <n v="511.38095238095235"/>
    <x v="1"/>
    <n v="63.170588235294119"/>
    <n v="170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x v="85"/>
    <n v="5579"/>
    <n v="82.044117647058826"/>
    <x v="0"/>
    <n v="29.99462365591398"/>
    <n v="186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x v="261"/>
    <n v="37754"/>
    <n v="24.326030927835053"/>
    <x v="3"/>
    <n v="86"/>
    <n v="439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x v="262"/>
    <n v="45384"/>
    <n v="50.482758620689658"/>
    <x v="0"/>
    <n v="75.014876033057845"/>
    <n v="60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x v="79"/>
    <n v="8703"/>
    <n v="967"/>
    <x v="1"/>
    <n v="101.19767441860465"/>
    <n v="86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x v="0"/>
    <n v="4"/>
    <n v="4"/>
    <x v="0"/>
    <n v="4"/>
    <n v="1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x v="263"/>
    <n v="182302"/>
    <n v="122.84501347708894"/>
    <x v="1"/>
    <n v="29.001272669424118"/>
    <n v="6286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x v="73"/>
    <n v="3045"/>
    <n v="63.4375"/>
    <x v="0"/>
    <n v="98.225806451612897"/>
    <n v="31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x v="264"/>
    <n v="102749"/>
    <n v="56.331688596491226"/>
    <x v="0"/>
    <n v="87.001693480101608"/>
    <n v="1181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x v="220"/>
    <n v="1763"/>
    <n v="44.074999999999996"/>
    <x v="0"/>
    <n v="45.205128205128204"/>
    <n v="39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x v="265"/>
    <n v="137904"/>
    <n v="118.37253218884121"/>
    <x v="1"/>
    <n v="37.001341561577675"/>
    <n v="3727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x v="266"/>
    <n v="152438"/>
    <n v="104.1243169398907"/>
    <x v="1"/>
    <n v="94.976947040498445"/>
    <n v="160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x v="92"/>
    <n v="1332"/>
    <n v="26.640000000000004"/>
    <x v="0"/>
    <n v="28.956521739130434"/>
    <n v="46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x v="267"/>
    <n v="118706"/>
    <n v="351.20118343195264"/>
    <x v="1"/>
    <n v="55.993396226415094"/>
    <n v="2120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x v="9"/>
    <n v="5674"/>
    <n v="90.063492063492063"/>
    <x v="0"/>
    <n v="54.038095238095238"/>
    <n v="105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x v="166"/>
    <n v="4119"/>
    <n v="171.625"/>
    <x v="1"/>
    <n v="82.38"/>
    <n v="50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x v="268"/>
    <n v="139354"/>
    <n v="141.04655870445345"/>
    <x v="1"/>
    <n v="66.997115384615384"/>
    <n v="2080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x v="269"/>
    <n v="57734"/>
    <n v="30.57944915254237"/>
    <x v="0"/>
    <n v="107.91401869158878"/>
    <n v="535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x v="270"/>
    <n v="145265"/>
    <n v="108.16455696202532"/>
    <x v="1"/>
    <n v="69.009501187648453"/>
    <n v="2105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x v="271"/>
    <n v="95020"/>
    <n v="133.45505617977528"/>
    <x v="1"/>
    <n v="39.006568144499177"/>
    <n v="2436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x v="53"/>
    <n v="8829"/>
    <n v="187.85106382978722"/>
    <x v="1"/>
    <n v="110.3625"/>
    <n v="80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x v="272"/>
    <n v="3984"/>
    <n v="332"/>
    <x v="1"/>
    <n v="94.857142857142861"/>
    <n v="42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x v="1"/>
    <n v="8053"/>
    <n v="575.21428571428578"/>
    <x v="1"/>
    <n v="57.935251798561154"/>
    <n v="139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x v="220"/>
    <n v="1620"/>
    <n v="40.5"/>
    <x v="0"/>
    <n v="101.25"/>
    <n v="16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x v="36"/>
    <n v="10328"/>
    <n v="184.42857142857144"/>
    <x v="1"/>
    <n v="64.95597484276729"/>
    <n v="15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x v="136"/>
    <n v="10289"/>
    <n v="285.80555555555554"/>
    <x v="1"/>
    <n v="27.00524934383202"/>
    <n v="381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x v="33"/>
    <n v="9889"/>
    <n v="319"/>
    <x v="1"/>
    <n v="50.97422680412371"/>
    <n v="194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x v="273"/>
    <n v="60342"/>
    <n v="39.234070221066318"/>
    <x v="0"/>
    <n v="104.94260869565217"/>
    <n v="575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x v="92"/>
    <n v="8907"/>
    <n v="178.14000000000001"/>
    <x v="1"/>
    <n v="84.028301886792448"/>
    <n v="106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x v="220"/>
    <n v="14606"/>
    <n v="365.15"/>
    <x v="1"/>
    <n v="102.85915492957747"/>
    <n v="142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x v="71"/>
    <n v="8432"/>
    <n v="113.94594594594594"/>
    <x v="1"/>
    <n v="39.962085308056871"/>
    <n v="21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x v="274"/>
    <n v="57122"/>
    <n v="29.828720626631856"/>
    <x v="0"/>
    <n v="51.001785714285717"/>
    <n v="1120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x v="275"/>
    <n v="4613"/>
    <n v="54.270588235294113"/>
    <x v="0"/>
    <n v="40.823008849557525"/>
    <n v="113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x v="276"/>
    <n v="162603"/>
    <n v="236.34156976744185"/>
    <x v="1"/>
    <n v="58.999637155297535"/>
    <n v="2756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x v="166"/>
    <n v="12310"/>
    <n v="512.91666666666663"/>
    <x v="1"/>
    <n v="71.156069364161851"/>
    <n v="173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x v="133"/>
    <n v="8656"/>
    <n v="100.65116279069768"/>
    <x v="1"/>
    <n v="99.494252873563212"/>
    <n v="87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x v="277"/>
    <n v="159931"/>
    <n v="81.348423194303152"/>
    <x v="0"/>
    <n v="103.98634590377114"/>
    <n v="1538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x v="3"/>
    <n v="689"/>
    <n v="16.404761904761905"/>
    <x v="0"/>
    <n v="76.555555555555557"/>
    <n v="9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x v="278"/>
    <n v="48236"/>
    <n v="52.774617067833695"/>
    <x v="0"/>
    <n v="87.068592057761734"/>
    <n v="55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x v="241"/>
    <n v="77021"/>
    <n v="260.20608108108109"/>
    <x v="1"/>
    <n v="48.99554707379135"/>
    <n v="1572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x v="279"/>
    <n v="27844"/>
    <n v="30.73289183222958"/>
    <x v="0"/>
    <n v="42.969135802469133"/>
    <n v="648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x v="5"/>
    <n v="702"/>
    <n v="13.5"/>
    <x v="0"/>
    <n v="33.428571428571431"/>
    <n v="2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x v="280"/>
    <n v="197024"/>
    <n v="178.62556663644605"/>
    <x v="1"/>
    <n v="83.982949701619773"/>
    <n v="2346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x v="98"/>
    <n v="11663"/>
    <n v="220.0566037735849"/>
    <x v="1"/>
    <n v="101.41739130434783"/>
    <n v="115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x v="243"/>
    <n v="9339"/>
    <n v="101.5108695652174"/>
    <x v="1"/>
    <n v="109.87058823529412"/>
    <n v="85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x v="166"/>
    <n v="4596"/>
    <n v="191.5"/>
    <x v="1"/>
    <n v="31.916666666666668"/>
    <n v="144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x v="281"/>
    <n v="173437"/>
    <n v="305.34683098591546"/>
    <x v="1"/>
    <n v="70.993450675399103"/>
    <n v="244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x v="255"/>
    <n v="45831"/>
    <n v="23.995287958115181"/>
    <x v="3"/>
    <n v="77.026890756302521"/>
    <n v="595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x v="79"/>
    <n v="6514"/>
    <n v="723.77777777777771"/>
    <x v="1"/>
    <n v="101.78125"/>
    <n v="64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x v="186"/>
    <n v="13684"/>
    <n v="547.36"/>
    <x v="1"/>
    <n v="51.059701492537314"/>
    <n v="268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x v="170"/>
    <n v="13264"/>
    <n v="414.49999999999994"/>
    <x v="1"/>
    <n v="68.02051282051282"/>
    <n v="195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x v="282"/>
    <n v="1667"/>
    <n v="0.90696409140369971"/>
    <x v="0"/>
    <n v="30.87037037037037"/>
    <n v="54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x v="122"/>
    <n v="3349"/>
    <n v="34.173469387755098"/>
    <x v="0"/>
    <n v="27.908333333333335"/>
    <n v="120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x v="283"/>
    <n v="46317"/>
    <n v="23.948810754912099"/>
    <x v="0"/>
    <n v="79.994818652849744"/>
    <n v="579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x v="284"/>
    <n v="78743"/>
    <n v="48.072649572649574"/>
    <x v="0"/>
    <n v="38.003378378378379"/>
    <n v="2072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x v="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x v="285"/>
    <n v="107743"/>
    <n v="70.145182291666657"/>
    <x v="0"/>
    <n v="59.990534521158132"/>
    <n v="1796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x v="81"/>
    <n v="6889"/>
    <n v="529.92307692307691"/>
    <x v="1"/>
    <n v="37.037634408602152"/>
    <n v="186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x v="286"/>
    <n v="45983"/>
    <n v="180.32549019607845"/>
    <x v="1"/>
    <n v="99.963043478260872"/>
    <n v="460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x v="168"/>
    <n v="6924"/>
    <n v="92.320000000000007"/>
    <x v="0"/>
    <n v="111.6774193548387"/>
    <n v="62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x v="262"/>
    <n v="12497"/>
    <n v="13.901001112347053"/>
    <x v="0"/>
    <n v="36.014409221902014"/>
    <n v="347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x v="287"/>
    <n v="166874"/>
    <n v="927.07777777777767"/>
    <x v="1"/>
    <n v="66.010284810126578"/>
    <n v="252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x v="118"/>
    <n v="837"/>
    <n v="39.857142857142861"/>
    <x v="0"/>
    <n v="44.05263157894737"/>
    <n v="19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x v="288"/>
    <n v="193820"/>
    <n v="112.22929936305732"/>
    <x v="1"/>
    <n v="52.999726551818434"/>
    <n v="3657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x v="172"/>
    <n v="119510"/>
    <n v="70.925816023738875"/>
    <x v="0"/>
    <n v="95"/>
    <n v="1258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x v="75"/>
    <n v="9289"/>
    <n v="119.08974358974358"/>
    <x v="1"/>
    <n v="70.908396946564892"/>
    <n v="131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x v="252"/>
    <n v="35498"/>
    <n v="24.017591339648174"/>
    <x v="0"/>
    <n v="98.060773480662988"/>
    <n v="362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x v="14"/>
    <n v="12678"/>
    <n v="139.31868131868131"/>
    <x v="1"/>
    <n v="53.046025104602514"/>
    <n v="239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x v="111"/>
    <n v="3260"/>
    <n v="39.277108433734945"/>
    <x v="3"/>
    <n v="93.142857142857139"/>
    <n v="35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x v="289"/>
    <n v="31123"/>
    <n v="22.439077144917089"/>
    <x v="3"/>
    <n v="58.945075757575758"/>
    <n v="52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x v="133"/>
    <n v="4797"/>
    <n v="55.779069767441861"/>
    <x v="0"/>
    <n v="36.067669172932334"/>
    <n v="133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x v="290"/>
    <n v="53324"/>
    <n v="42.523125996810208"/>
    <x v="0"/>
    <n v="63.030732860520096"/>
    <n v="84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x v="291"/>
    <n v="6608"/>
    <n v="112.00000000000001"/>
    <x v="1"/>
    <n v="84.717948717948715"/>
    <n v="78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x v="35"/>
    <n v="622"/>
    <n v="7.0681818181818183"/>
    <x v="0"/>
    <n v="62.2"/>
    <n v="10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x v="96"/>
    <n v="180802"/>
    <n v="101.74563871693867"/>
    <x v="1"/>
    <n v="101.97518330513255"/>
    <n v="1773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x v="126"/>
    <n v="3406"/>
    <n v="425.75"/>
    <x v="1"/>
    <n v="106.4375"/>
    <n v="32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x v="4"/>
    <n v="11061"/>
    <n v="145.53947368421052"/>
    <x v="1"/>
    <n v="29.975609756097562"/>
    <n v="369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x v="292"/>
    <n v="16389"/>
    <n v="32.453465346534657"/>
    <x v="0"/>
    <n v="85.806282722513089"/>
    <n v="191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x v="79"/>
    <n v="6303"/>
    <n v="700.33333333333326"/>
    <x v="1"/>
    <n v="70.82022471910112"/>
    <n v="89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x v="127"/>
    <n v="81136"/>
    <n v="83.904860392967933"/>
    <x v="0"/>
    <n v="40.998484082870135"/>
    <n v="1979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x v="118"/>
    <n v="1768"/>
    <n v="84.19047619047619"/>
    <x v="0"/>
    <n v="28.063492063492063"/>
    <n v="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x v="111"/>
    <n v="12944"/>
    <n v="155.95180722891567"/>
    <x v="1"/>
    <n v="88.054421768707485"/>
    <n v="147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x v="223"/>
    <n v="188480"/>
    <n v="99.619450317124731"/>
    <x v="0"/>
    <n v="31"/>
    <n v="6080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x v="25"/>
    <n v="7227"/>
    <n v="80.300000000000011"/>
    <x v="0"/>
    <n v="90.337500000000006"/>
    <n v="80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x v="135"/>
    <n v="574"/>
    <n v="11.254901960784313"/>
    <x v="0"/>
    <n v="63.777777777777779"/>
    <n v="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x v="293"/>
    <n v="96328"/>
    <n v="91.740952380952379"/>
    <x v="0"/>
    <n v="53.995515695067262"/>
    <n v="1784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x v="294"/>
    <n v="178338"/>
    <n v="95.521156936261391"/>
    <x v="2"/>
    <n v="48.993956043956047"/>
    <n v="3640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x v="39"/>
    <n v="8046"/>
    <n v="502.87499999999994"/>
    <x v="1"/>
    <n v="63.857142857142854"/>
    <n v="126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x v="295"/>
    <n v="184086"/>
    <n v="159.24394463667818"/>
    <x v="1"/>
    <n v="82.996393146979258"/>
    <n v="221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x v="296"/>
    <n v="13385"/>
    <n v="15.022446689113355"/>
    <x v="0"/>
    <n v="55.08230452674897"/>
    <n v="243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x v="97"/>
    <n v="12533"/>
    <n v="482.03846153846149"/>
    <x v="1"/>
    <n v="62.044554455445542"/>
    <n v="20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x v="122"/>
    <n v="14697"/>
    <n v="149.96938775510205"/>
    <x v="1"/>
    <n v="104.97857142857143"/>
    <n v="140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x v="197"/>
    <n v="98935"/>
    <n v="117.22156398104266"/>
    <x v="1"/>
    <n v="94.044676806083643"/>
    <n v="1052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x v="297"/>
    <n v="57034"/>
    <n v="37.695968274950431"/>
    <x v="0"/>
    <n v="44.007716049382715"/>
    <n v="1296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x v="122"/>
    <n v="7120"/>
    <n v="72.653061224489804"/>
    <x v="0"/>
    <n v="92.467532467532465"/>
    <n v="77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x v="98"/>
    <n v="14097"/>
    <n v="265.98113207547169"/>
    <x v="1"/>
    <n v="57.072874493927124"/>
    <n v="247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x v="298"/>
    <n v="43086"/>
    <n v="24.205617977528089"/>
    <x v="0"/>
    <n v="109.07848101265823"/>
    <n v="395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x v="299"/>
    <n v="1930"/>
    <n v="2.5064935064935066"/>
    <x v="0"/>
    <n v="39.387755102040813"/>
    <n v="49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x v="300"/>
    <n v="13864"/>
    <n v="16.329799764428738"/>
    <x v="0"/>
    <n v="77.022222222222226"/>
    <n v="180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x v="54"/>
    <n v="7742"/>
    <n v="276.5"/>
    <x v="1"/>
    <n v="92.166666666666671"/>
    <n v="84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x v="301"/>
    <n v="164109"/>
    <n v="88.803571428571431"/>
    <x v="0"/>
    <n v="61.007063197026021"/>
    <n v="2690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x v="3"/>
    <n v="6870"/>
    <n v="163.57142857142856"/>
    <x v="1"/>
    <n v="78.068181818181813"/>
    <n v="88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x v="81"/>
    <n v="12597"/>
    <n v="969"/>
    <x v="1"/>
    <n v="80.75"/>
    <n v="156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x v="302"/>
    <n v="179074"/>
    <n v="270.91376701966715"/>
    <x v="1"/>
    <n v="59.991289782244557"/>
    <n v="2985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x v="303"/>
    <n v="83843"/>
    <n v="284.21355932203392"/>
    <x v="1"/>
    <n v="110.03018372703411"/>
    <n v="762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x v="0"/>
    <n v="4"/>
    <n v="4"/>
    <x v="3"/>
    <n v="4"/>
    <n v="1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x v="304"/>
    <n v="105598"/>
    <n v="58.6329816768462"/>
    <x v="0"/>
    <n v="37.99856063332134"/>
    <n v="2779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x v="25"/>
    <n v="8866"/>
    <n v="98.51111111111112"/>
    <x v="0"/>
    <n v="96.369565217391298"/>
    <n v="92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x v="305"/>
    <n v="75022"/>
    <n v="43.975381008206334"/>
    <x v="0"/>
    <n v="72.978599221789878"/>
    <n v="102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x v="40"/>
    <n v="14408"/>
    <n v="151.66315789473683"/>
    <x v="1"/>
    <n v="26.007220216606498"/>
    <n v="554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x v="9"/>
    <n v="14089"/>
    <n v="223.63492063492063"/>
    <x v="1"/>
    <n v="104.36296296296297"/>
    <n v="135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x v="5"/>
    <n v="12467"/>
    <n v="239.75"/>
    <x v="1"/>
    <n v="102.18852459016394"/>
    <n v="122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x v="46"/>
    <n v="11960"/>
    <n v="199.33333333333334"/>
    <x v="1"/>
    <n v="54.117647058823529"/>
    <n v="221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x v="306"/>
    <n v="7966"/>
    <n v="137.34482758620689"/>
    <x v="1"/>
    <n v="63.222222222222221"/>
    <n v="126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x v="307"/>
    <n v="106321"/>
    <n v="100.9696106362773"/>
    <x v="1"/>
    <n v="104.03228962818004"/>
    <n v="1022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x v="77"/>
    <n v="158832"/>
    <n v="794.16"/>
    <x v="1"/>
    <n v="49.994334277620396"/>
    <n v="3177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x v="162"/>
    <n v="11091"/>
    <n v="369.7"/>
    <x v="1"/>
    <n v="56.015151515151516"/>
    <n v="198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x v="34"/>
    <n v="1269"/>
    <n v="12.818181818181817"/>
    <x v="0"/>
    <n v="48.807692307692307"/>
    <n v="26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x v="41"/>
    <n v="5107"/>
    <n v="138.02702702702703"/>
    <x v="1"/>
    <n v="60.082352941176474"/>
    <n v="85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x v="308"/>
    <n v="141393"/>
    <n v="83.813278008298752"/>
    <x v="0"/>
    <n v="78.990502793296088"/>
    <n v="1790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x v="309"/>
    <n v="194166"/>
    <n v="204.60063224446787"/>
    <x v="1"/>
    <n v="53.99499443826474"/>
    <n v="3596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x v="29"/>
    <n v="4124"/>
    <n v="44.344086021505376"/>
    <x v="0"/>
    <n v="111.45945945945945"/>
    <n v="37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x v="85"/>
    <n v="14865"/>
    <n v="218.60294117647058"/>
    <x v="1"/>
    <n v="60.922131147540981"/>
    <n v="244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x v="310"/>
    <n v="134688"/>
    <n v="186.03314917127071"/>
    <x v="1"/>
    <n v="26.0015444015444"/>
    <n v="5180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x v="311"/>
    <n v="47705"/>
    <n v="237.33830845771143"/>
    <x v="1"/>
    <n v="80.993208828522924"/>
    <n v="589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x v="312"/>
    <n v="95364"/>
    <n v="305.65384615384613"/>
    <x v="1"/>
    <n v="34.995963302752294"/>
    <n v="2725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x v="26"/>
    <n v="3295"/>
    <n v="94.142857142857139"/>
    <x v="0"/>
    <n v="94.142857142857139"/>
    <n v="35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x v="25"/>
    <n v="4896"/>
    <n v="54.400000000000006"/>
    <x v="3"/>
    <n v="52.085106382978722"/>
    <n v="94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x v="313"/>
    <n v="7496"/>
    <n v="111.88059701492537"/>
    <x v="1"/>
    <n v="24.986666666666668"/>
    <n v="300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x v="50"/>
    <n v="9967"/>
    <n v="369.14814814814815"/>
    <x v="1"/>
    <n v="69.215277777777771"/>
    <n v="144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x v="314"/>
    <n v="52421"/>
    <n v="62.930372148859547"/>
    <x v="0"/>
    <n v="93.944444444444443"/>
    <n v="558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x v="62"/>
    <n v="6298"/>
    <n v="64.927835051546396"/>
    <x v="0"/>
    <n v="98.40625"/>
    <n v="64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x v="139"/>
    <n v="1546"/>
    <n v="18.853658536585368"/>
    <x v="3"/>
    <n v="41.783783783783782"/>
    <n v="37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x v="315"/>
    <n v="16168"/>
    <n v="16.754404145077721"/>
    <x v="0"/>
    <n v="65.991836734693877"/>
    <n v="245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x v="8"/>
    <n v="6269"/>
    <n v="101.11290322580646"/>
    <x v="1"/>
    <n v="72.05747126436782"/>
    <n v="87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x v="316"/>
    <n v="149578"/>
    <n v="341.5022831050228"/>
    <x v="1"/>
    <n v="48.003209242618745"/>
    <n v="3116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x v="46"/>
    <n v="3841"/>
    <n v="64.016666666666666"/>
    <x v="0"/>
    <n v="54.098591549295776"/>
    <n v="71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x v="251"/>
    <n v="4531"/>
    <n v="52.080459770114942"/>
    <x v="0"/>
    <n v="107.88095238095238"/>
    <n v="42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x v="317"/>
    <n v="60934"/>
    <n v="322.40211640211641"/>
    <x v="1"/>
    <n v="67.034103410341032"/>
    <n v="909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x v="318"/>
    <n v="103255"/>
    <n v="119.50810185185186"/>
    <x v="1"/>
    <n v="64.01425914445133"/>
    <n v="161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x v="200"/>
    <n v="13065"/>
    <n v="146.79775280898878"/>
    <x v="1"/>
    <n v="96.066176470588232"/>
    <n v="136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x v="31"/>
    <n v="6654"/>
    <n v="950.57142857142856"/>
    <x v="1"/>
    <n v="51.184615384615384"/>
    <n v="130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x v="151"/>
    <n v="6852"/>
    <n v="72.893617021276597"/>
    <x v="0"/>
    <n v="43.92307692307692"/>
    <n v="156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x v="215"/>
    <n v="124517"/>
    <n v="79.008248730964468"/>
    <x v="0"/>
    <n v="91.021198830409361"/>
    <n v="1368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x v="58"/>
    <n v="5113"/>
    <n v="64.721518987341781"/>
    <x v="0"/>
    <n v="50.127450980392155"/>
    <n v="102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x v="143"/>
    <n v="5824"/>
    <n v="82.028169014084511"/>
    <x v="0"/>
    <n v="67.720930232558146"/>
    <n v="8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x v="60"/>
    <n v="6226"/>
    <n v="1037.6666666666667"/>
    <x v="1"/>
    <n v="61.03921568627451"/>
    <n v="102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x v="154"/>
    <n v="20243"/>
    <n v="12.910076530612244"/>
    <x v="0"/>
    <n v="80.011857707509876"/>
    <n v="253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x v="319"/>
    <n v="188288"/>
    <n v="154.84210526315789"/>
    <x v="1"/>
    <n v="47.001497753369947"/>
    <n v="4006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x v="320"/>
    <n v="11167"/>
    <n v="7.0991735537190088"/>
    <x v="0"/>
    <n v="71.127388535031841"/>
    <n v="157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x v="321"/>
    <n v="146595"/>
    <n v="208.52773826458036"/>
    <x v="1"/>
    <n v="89.99079189686924"/>
    <n v="1629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x v="58"/>
    <n v="7875"/>
    <n v="99.683544303797461"/>
    <x v="0"/>
    <n v="43.032786885245905"/>
    <n v="183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x v="322"/>
    <n v="148779"/>
    <n v="201.59756097560978"/>
    <x v="1"/>
    <n v="67.997714808043881"/>
    <n v="2188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x v="323"/>
    <n v="175868"/>
    <n v="162.09032258064516"/>
    <x v="1"/>
    <n v="73.004566210045667"/>
    <n v="2409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x v="324"/>
    <n v="5112"/>
    <n v="3.6436208125445471"/>
    <x v="0"/>
    <n v="62.341463414634148"/>
    <n v="82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x v="0"/>
    <n v="5"/>
    <n v="5"/>
    <x v="0"/>
    <n v="5"/>
    <n v="1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x v="9"/>
    <n v="13018"/>
    <n v="206.63492063492063"/>
    <x v="1"/>
    <n v="67.103092783505161"/>
    <n v="194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x v="325"/>
    <n v="91176"/>
    <n v="128.23628691983123"/>
    <x v="1"/>
    <n v="79.978947368421046"/>
    <n v="1140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x v="98"/>
    <n v="6342"/>
    <n v="119.66037735849055"/>
    <x v="1"/>
    <n v="62.176470588235297"/>
    <n v="102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x v="326"/>
    <n v="151438"/>
    <n v="170.73055242390078"/>
    <x v="1"/>
    <n v="53.005950297514879"/>
    <n v="2857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x v="88"/>
    <n v="6178"/>
    <n v="187.21212121212122"/>
    <x v="1"/>
    <n v="57.738317757009348"/>
    <n v="107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x v="74"/>
    <n v="6405"/>
    <n v="188.38235294117646"/>
    <x v="1"/>
    <n v="40.03125"/>
    <n v="160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x v="327"/>
    <n v="180667"/>
    <n v="131.29869186046511"/>
    <x v="1"/>
    <n v="81.016591928251117"/>
    <n v="2230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x v="61"/>
    <n v="11075"/>
    <n v="283.97435897435901"/>
    <x v="1"/>
    <n v="35.047468354430379"/>
    <n v="316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x v="83"/>
    <n v="12042"/>
    <n v="120.41999999999999"/>
    <x v="1"/>
    <n v="102.92307692307692"/>
    <n v="117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x v="328"/>
    <n v="179356"/>
    <n v="419.0560747663551"/>
    <x v="1"/>
    <n v="27.998126756166094"/>
    <n v="6406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x v="139"/>
    <n v="1136"/>
    <n v="13.853658536585368"/>
    <x v="3"/>
    <n v="75.733333333333334"/>
    <n v="15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x v="8"/>
    <n v="8645"/>
    <n v="139.43548387096774"/>
    <x v="1"/>
    <n v="45.026041666666664"/>
    <n v="192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x v="65"/>
    <n v="1914"/>
    <n v="174"/>
    <x v="1"/>
    <n v="73.615384615384613"/>
    <n v="26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x v="329"/>
    <n v="41205"/>
    <n v="155.49056603773585"/>
    <x v="1"/>
    <n v="56.991701244813278"/>
    <n v="723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x v="275"/>
    <n v="14488"/>
    <n v="170.44705882352943"/>
    <x v="1"/>
    <n v="85.223529411764702"/>
    <n v="170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x v="330"/>
    <n v="12129"/>
    <n v="189.515625"/>
    <x v="1"/>
    <n v="50.962184873949582"/>
    <n v="238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x v="1"/>
    <n v="3496"/>
    <n v="249.71428571428572"/>
    <x v="1"/>
    <n v="63.563636363636363"/>
    <n v="55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x v="331"/>
    <n v="97037"/>
    <n v="48.860523665659613"/>
    <x v="0"/>
    <n v="80.999165275459092"/>
    <n v="1198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x v="332"/>
    <n v="55757"/>
    <n v="28.461970393057683"/>
    <x v="0"/>
    <n v="86.044753086419746"/>
    <n v="648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x v="333"/>
    <n v="11525"/>
    <n v="268.02325581395348"/>
    <x v="1"/>
    <n v="90.0390625"/>
    <n v="128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x v="334"/>
    <n v="158669"/>
    <n v="619.80078125"/>
    <x v="1"/>
    <n v="74.006063432835816"/>
    <n v="2144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x v="335"/>
    <n v="5916"/>
    <n v="3.1301587301587301"/>
    <x v="0"/>
    <n v="92.4375"/>
    <n v="64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x v="336"/>
    <n v="150806"/>
    <n v="159.92152704135739"/>
    <x v="1"/>
    <n v="55.999257333828446"/>
    <n v="2693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x v="135"/>
    <n v="14249"/>
    <n v="279.39215686274508"/>
    <x v="1"/>
    <n v="32.983796296296298"/>
    <n v="432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x v="168"/>
    <n v="5803"/>
    <n v="77.373333333333335"/>
    <x v="0"/>
    <n v="93.596774193548384"/>
    <n v="62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x v="330"/>
    <n v="13205"/>
    <n v="206.32812500000003"/>
    <x v="1"/>
    <n v="69.867724867724874"/>
    <n v="189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x v="39"/>
    <n v="11108"/>
    <n v="694.25"/>
    <x v="1"/>
    <n v="72.129870129870127"/>
    <n v="154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x v="89"/>
    <n v="2884"/>
    <n v="151.78947368421052"/>
    <x v="1"/>
    <n v="30.041666666666668"/>
    <n v="96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x v="337"/>
    <n v="55476"/>
    <n v="64.58207217694995"/>
    <x v="0"/>
    <n v="73.968000000000004"/>
    <n v="750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x v="40"/>
    <n v="5973"/>
    <n v="62.873684210526314"/>
    <x v="3"/>
    <n v="68.65517241379311"/>
    <n v="87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x v="338"/>
    <n v="183756"/>
    <n v="310.39864864864865"/>
    <x v="1"/>
    <n v="59.992164544564154"/>
    <n v="3063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x v="339"/>
    <n v="30902"/>
    <n v="42.859916782246884"/>
    <x v="2"/>
    <n v="111.15827338129496"/>
    <n v="278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x v="313"/>
    <n v="5569"/>
    <n v="83.119402985074629"/>
    <x v="0"/>
    <n v="53.038095238095238"/>
    <n v="105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x v="195"/>
    <n v="92824"/>
    <n v="78.531302876480552"/>
    <x v="3"/>
    <n v="55.985524728588658"/>
    <n v="1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x v="340"/>
    <n v="158590"/>
    <n v="114.09352517985612"/>
    <x v="1"/>
    <n v="69.986760812003524"/>
    <n v="2266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x v="341"/>
    <n v="127591"/>
    <n v="64.537683358624179"/>
    <x v="0"/>
    <n v="48.998079877112133"/>
    <n v="2604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x v="275"/>
    <n v="6750"/>
    <n v="79.411764705882348"/>
    <x v="0"/>
    <n v="103.84615384615384"/>
    <n v="65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x v="342"/>
    <n v="9318"/>
    <n v="11.419117647058824"/>
    <x v="0"/>
    <n v="99.127659574468083"/>
    <n v="94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x v="133"/>
    <n v="4832"/>
    <n v="56.186046511627907"/>
    <x v="2"/>
    <n v="107.37777777777778"/>
    <n v="45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x v="343"/>
    <n v="19769"/>
    <n v="16.501669449081803"/>
    <x v="0"/>
    <n v="76.922178988326849"/>
    <n v="257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x v="151"/>
    <n v="11277"/>
    <n v="119.96808510638297"/>
    <x v="1"/>
    <n v="58.128865979381445"/>
    <n v="194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x v="243"/>
    <n v="13382"/>
    <n v="145.45652173913044"/>
    <x v="1"/>
    <n v="103.73643410852713"/>
    <n v="129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x v="344"/>
    <n v="32986"/>
    <n v="221.38255033557047"/>
    <x v="1"/>
    <n v="87.962666666666664"/>
    <n v="375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x v="345"/>
    <n v="81984"/>
    <n v="48.396694214876035"/>
    <x v="0"/>
    <n v="28"/>
    <n v="29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x v="346"/>
    <n v="178483"/>
    <n v="92.911504424778755"/>
    <x v="0"/>
    <n v="37.999361294443261"/>
    <n v="4697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x v="201"/>
    <n v="87448"/>
    <n v="88.599797365754824"/>
    <x v="0"/>
    <n v="29.999313893653515"/>
    <n v="29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x v="6"/>
    <n v="1863"/>
    <n v="41.4"/>
    <x v="0"/>
    <n v="103.5"/>
    <n v="18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x v="347"/>
    <n v="62174"/>
    <n v="63.056795131845846"/>
    <x v="3"/>
    <n v="85.994467496542185"/>
    <n v="723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x v="155"/>
    <n v="59003"/>
    <n v="48.482333607230892"/>
    <x v="0"/>
    <n v="98.011627906976742"/>
    <n v="60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x v="0"/>
    <n v="2"/>
    <n v="2"/>
    <x v="0"/>
    <n v="2"/>
    <n v="1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x v="348"/>
    <n v="174039"/>
    <n v="88.47941026944585"/>
    <x v="0"/>
    <n v="44.994570837642193"/>
    <n v="3868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x v="83"/>
    <n v="12684"/>
    <n v="126.84"/>
    <x v="1"/>
    <n v="31.012224938875306"/>
    <n v="409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x v="60"/>
    <n v="14033"/>
    <n v="2338.833333333333"/>
    <x v="1"/>
    <n v="59.970085470085472"/>
    <n v="234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x v="349"/>
    <n v="177936"/>
    <n v="508.38857142857148"/>
    <x v="1"/>
    <n v="58.9973474801061"/>
    <n v="3016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x v="350"/>
    <n v="13212"/>
    <n v="191.47826086956522"/>
    <x v="1"/>
    <n v="50.045454545454547"/>
    <n v="264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x v="351"/>
    <n v="49879"/>
    <n v="42.127533783783782"/>
    <x v="0"/>
    <n v="98.966269841269835"/>
    <n v="504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x v="83"/>
    <n v="824"/>
    <n v="8.24"/>
    <x v="0"/>
    <n v="58.857142857142854"/>
    <n v="1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x v="352"/>
    <n v="31594"/>
    <n v="60.064638783269963"/>
    <x v="3"/>
    <n v="81.010256410256417"/>
    <n v="390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x v="353"/>
    <n v="57010"/>
    <n v="47.232808616404313"/>
    <x v="0"/>
    <n v="76.013333333333335"/>
    <n v="750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x v="14"/>
    <n v="7438"/>
    <n v="81.736263736263737"/>
    <x v="0"/>
    <n v="96.597402597402592"/>
    <n v="77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x v="354"/>
    <n v="57872"/>
    <n v="54.187265917603"/>
    <x v="0"/>
    <n v="76.957446808510639"/>
    <n v="752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x v="14"/>
    <n v="8906"/>
    <n v="97.868131868131869"/>
    <x v="0"/>
    <n v="67.984732824427482"/>
    <n v="131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x v="83"/>
    <n v="7724"/>
    <n v="77.239999999999995"/>
    <x v="0"/>
    <n v="88.781609195402297"/>
    <n v="8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x v="355"/>
    <n v="26571"/>
    <n v="33.464735516372798"/>
    <x v="0"/>
    <n v="24.99623706491063"/>
    <n v="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x v="135"/>
    <n v="12219"/>
    <n v="239.58823529411765"/>
    <x v="1"/>
    <n v="44.922794117647058"/>
    <n v="272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x v="33"/>
    <n v="1985"/>
    <n v="64.032258064516128"/>
    <x v="3"/>
    <n v="79.400000000000006"/>
    <n v="25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x v="350"/>
    <n v="12155"/>
    <n v="176.15942028985506"/>
    <x v="1"/>
    <n v="29.009546539379475"/>
    <n v="419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x v="356"/>
    <n v="5593"/>
    <n v="20.33818181818182"/>
    <x v="0"/>
    <n v="73.59210526315789"/>
    <n v="76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x v="357"/>
    <n v="175020"/>
    <n v="358.64754098360658"/>
    <x v="1"/>
    <n v="107.97038864898211"/>
    <n v="162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x v="358"/>
    <n v="75955"/>
    <n v="468.85802469135803"/>
    <x v="1"/>
    <n v="68.987284287011803"/>
    <n v="1101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x v="359"/>
    <n v="119127"/>
    <n v="122.05635245901641"/>
    <x v="1"/>
    <n v="111.02236719478098"/>
    <n v="1073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x v="360"/>
    <n v="110689"/>
    <n v="55.931783729156137"/>
    <x v="0"/>
    <n v="24.997515808491418"/>
    <n v="442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x v="36"/>
    <n v="2445"/>
    <n v="43.660714285714285"/>
    <x v="0"/>
    <n v="42.155172413793103"/>
    <n v="58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x v="361"/>
    <n v="57250"/>
    <n v="33.53837141183363"/>
    <x v="3"/>
    <n v="47.003284072249592"/>
    <n v="1218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x v="62"/>
    <n v="11929"/>
    <n v="122.97938144329896"/>
    <x v="1"/>
    <n v="36.0392749244713"/>
    <n v="331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x v="362"/>
    <n v="118214"/>
    <n v="189.74959871589084"/>
    <x v="1"/>
    <n v="101.03760683760684"/>
    <n v="1170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x v="98"/>
    <n v="4432"/>
    <n v="83.622641509433961"/>
    <x v="0"/>
    <n v="39.927927927927925"/>
    <n v="111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x v="105"/>
    <n v="17879"/>
    <n v="17.968844221105527"/>
    <x v="3"/>
    <n v="83.158139534883716"/>
    <n v="215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x v="1"/>
    <n v="14511"/>
    <n v="1036.5"/>
    <x v="1"/>
    <n v="39.97520661157025"/>
    <n v="363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x v="363"/>
    <n v="141822"/>
    <n v="97.405219780219781"/>
    <x v="0"/>
    <n v="47.993908629441627"/>
    <n v="2955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x v="364"/>
    <n v="159037"/>
    <n v="86.386203150461711"/>
    <x v="0"/>
    <n v="95.978877489438744"/>
    <n v="1657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x v="91"/>
    <n v="8109"/>
    <n v="150.16666666666666"/>
    <x v="1"/>
    <n v="78.728155339805824"/>
    <n v="103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x v="173"/>
    <n v="8244"/>
    <n v="358.43478260869563"/>
    <x v="1"/>
    <n v="56.081632653061227"/>
    <n v="14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x v="1"/>
    <n v="7600"/>
    <n v="542.85714285714289"/>
    <x v="1"/>
    <n v="69.090909090909093"/>
    <n v="110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x v="365"/>
    <n v="94501"/>
    <n v="67.500714285714281"/>
    <x v="0"/>
    <n v="102.05291576673866"/>
    <n v="92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x v="168"/>
    <n v="14381"/>
    <n v="191.74666666666667"/>
    <x v="1"/>
    <n v="107.32089552238806"/>
    <n v="134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x v="42"/>
    <n v="13980"/>
    <n v="932"/>
    <x v="1"/>
    <n v="51.970260223048328"/>
    <n v="269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x v="49"/>
    <n v="12449"/>
    <n v="429.27586206896552"/>
    <x v="1"/>
    <n v="71.137142857142862"/>
    <n v="175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x v="190"/>
    <n v="7348"/>
    <n v="100.65753424657535"/>
    <x v="1"/>
    <n v="106.49275362318841"/>
    <n v="69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x v="136"/>
    <n v="8158"/>
    <n v="226.61111111111109"/>
    <x v="1"/>
    <n v="42.93684210526316"/>
    <n v="190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x v="92"/>
    <n v="7119"/>
    <n v="142.38"/>
    <x v="1"/>
    <n v="30.037974683544302"/>
    <n v="237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x v="46"/>
    <n v="5438"/>
    <n v="90.633333333333326"/>
    <x v="0"/>
    <n v="70.623376623376629"/>
    <n v="77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x v="366"/>
    <n v="115396"/>
    <n v="63.966740576496676"/>
    <x v="0"/>
    <n v="66.016018306636155"/>
    <n v="1748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x v="14"/>
    <n v="7656"/>
    <n v="84.131868131868131"/>
    <x v="0"/>
    <n v="96.911392405063296"/>
    <n v="79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x v="243"/>
    <n v="12322"/>
    <n v="133.93478260869566"/>
    <x v="1"/>
    <n v="62.867346938775512"/>
    <n v="196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x v="367"/>
    <n v="96888"/>
    <n v="59.042047531992694"/>
    <x v="0"/>
    <n v="108.98537682789652"/>
    <n v="889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x v="368"/>
    <n v="196960"/>
    <n v="152.80062063615205"/>
    <x v="1"/>
    <n v="26.999314599040439"/>
    <n v="7295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x v="369"/>
    <n v="188057"/>
    <n v="446.69121140142522"/>
    <x v="1"/>
    <n v="65.004147943311438"/>
    <n v="2893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x v="71"/>
    <n v="6245"/>
    <n v="84.391891891891888"/>
    <x v="0"/>
    <n v="111.51785714285714"/>
    <n v="56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x v="0"/>
    <n v="3"/>
    <n v="3"/>
    <x v="0"/>
    <n v="3"/>
    <n v="1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x v="370"/>
    <n v="91014"/>
    <n v="175.02692307692308"/>
    <x v="1"/>
    <n v="110.99268292682927"/>
    <n v="820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x v="251"/>
    <n v="4710"/>
    <n v="54.137931034482754"/>
    <x v="0"/>
    <n v="56.746987951807228"/>
    <n v="83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x v="371"/>
    <n v="197728"/>
    <n v="311.87381703470032"/>
    <x v="1"/>
    <n v="97.020608439646708"/>
    <n v="203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x v="251"/>
    <n v="10682"/>
    <n v="122.78160919540231"/>
    <x v="1"/>
    <n v="92.08620689655173"/>
    <n v="116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x v="372"/>
    <n v="168048"/>
    <n v="99.026517383618156"/>
    <x v="0"/>
    <n v="82.986666666666665"/>
    <n v="202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x v="2"/>
    <n v="138586"/>
    <n v="127.84686346863469"/>
    <x v="1"/>
    <n v="103.03791821561339"/>
    <n v="1345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x v="190"/>
    <n v="11579"/>
    <n v="158.61643835616439"/>
    <x v="1"/>
    <n v="68.922619047619051"/>
    <n v="168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x v="12"/>
    <n v="12020"/>
    <n v="707.05882352941171"/>
    <x v="1"/>
    <n v="87.737226277372258"/>
    <n v="137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x v="122"/>
    <n v="13954"/>
    <n v="142.38775510204081"/>
    <x v="1"/>
    <n v="75.021505376344081"/>
    <n v="186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x v="333"/>
    <n v="6358"/>
    <n v="147.86046511627907"/>
    <x v="1"/>
    <n v="50.863999999999997"/>
    <n v="125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x v="8"/>
    <n v="1260"/>
    <n v="20.322580645161288"/>
    <x v="0"/>
    <n v="90"/>
    <n v="14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x v="126"/>
    <n v="14725"/>
    <n v="1840.625"/>
    <x v="1"/>
    <n v="72.896039603960389"/>
    <n v="202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x v="350"/>
    <n v="11174"/>
    <n v="161.94202898550725"/>
    <x v="1"/>
    <n v="108.48543689320388"/>
    <n v="103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x v="373"/>
    <n v="182036"/>
    <n v="472.82077922077923"/>
    <x v="1"/>
    <n v="101.98095238095237"/>
    <n v="1785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x v="374"/>
    <n v="28870"/>
    <n v="24.466101694915253"/>
    <x v="0"/>
    <n v="44.009146341463413"/>
    <n v="656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x v="22"/>
    <n v="10353"/>
    <n v="517.65"/>
    <x v="1"/>
    <n v="65.942675159235662"/>
    <n v="157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x v="36"/>
    <n v="13868"/>
    <n v="247.64285714285714"/>
    <x v="1"/>
    <n v="24.987387387387386"/>
    <n v="555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x v="111"/>
    <n v="8317"/>
    <n v="100.20481927710843"/>
    <x v="1"/>
    <n v="28.003367003367003"/>
    <n v="297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x v="350"/>
    <n v="10557"/>
    <n v="153"/>
    <x v="1"/>
    <n v="85.829268292682926"/>
    <n v="123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x v="251"/>
    <n v="3227"/>
    <n v="37.091954022988503"/>
    <x v="3"/>
    <n v="84.921052631578945"/>
    <n v="38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x v="375"/>
    <n v="5429"/>
    <n v="4.392394822006473"/>
    <x v="3"/>
    <n v="90.483333333333334"/>
    <n v="60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x v="376"/>
    <n v="75906"/>
    <n v="156.50721649484535"/>
    <x v="1"/>
    <n v="25.00197628458498"/>
    <n v="3036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x v="70"/>
    <n v="13250"/>
    <n v="270.40816326530609"/>
    <x v="1"/>
    <n v="92.013888888888886"/>
    <n v="144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x v="141"/>
    <n v="11261"/>
    <n v="134.05952380952382"/>
    <x v="1"/>
    <n v="93.066115702479337"/>
    <n v="121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x v="377"/>
    <n v="97369"/>
    <n v="50.398033126293996"/>
    <x v="0"/>
    <n v="61.008145363408524"/>
    <n v="1596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x v="378"/>
    <n v="48227"/>
    <n v="88.815837937384899"/>
    <x v="3"/>
    <n v="92.036259541984734"/>
    <n v="52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x v="200"/>
    <n v="14685"/>
    <n v="165"/>
    <x v="1"/>
    <n v="81.132596685082873"/>
    <n v="181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x v="3"/>
    <n v="735"/>
    <n v="17.5"/>
    <x v="0"/>
    <n v="73.5"/>
    <n v="10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x v="36"/>
    <n v="10397"/>
    <n v="185.66071428571428"/>
    <x v="1"/>
    <n v="85.221311475409834"/>
    <n v="122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x v="379"/>
    <n v="118847"/>
    <n v="412.6631944444444"/>
    <x v="1"/>
    <n v="110.96825396825396"/>
    <n v="1071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x v="48"/>
    <n v="7220"/>
    <n v="90.25"/>
    <x v="3"/>
    <n v="32.968036529680369"/>
    <n v="21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x v="380"/>
    <n v="107622"/>
    <n v="91.984615384615381"/>
    <x v="0"/>
    <n v="96.005352363960753"/>
    <n v="1121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x v="144"/>
    <n v="83267"/>
    <n v="527.00632911392404"/>
    <x v="1"/>
    <n v="84.96632653061225"/>
    <n v="980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x v="3"/>
    <n v="13404"/>
    <n v="319.14285714285711"/>
    <x v="1"/>
    <n v="25.007462686567163"/>
    <n v="536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x v="211"/>
    <n v="131404"/>
    <n v="354.18867924528303"/>
    <x v="1"/>
    <n v="65.998995479658461"/>
    <n v="199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x v="106"/>
    <n v="2533"/>
    <n v="32.896103896103895"/>
    <x v="3"/>
    <n v="87.34482758620689"/>
    <n v="2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x v="41"/>
    <n v="5028"/>
    <n v="135.8918918918919"/>
    <x v="1"/>
    <n v="27.933333333333334"/>
    <n v="180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x v="381"/>
    <n v="1557"/>
    <n v="2.0843373493975905"/>
    <x v="0"/>
    <n v="103.8"/>
    <n v="15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x v="83"/>
    <n v="6100"/>
    <n v="61"/>
    <x v="0"/>
    <n v="31.937172774869111"/>
    <n v="19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x v="98"/>
    <n v="1592"/>
    <n v="30.037735849056602"/>
    <x v="0"/>
    <n v="99.5"/>
    <n v="16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x v="272"/>
    <n v="14150"/>
    <n v="1179.1666666666665"/>
    <x v="1"/>
    <n v="108.84615384615384"/>
    <n v="130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x v="272"/>
    <n v="13513"/>
    <n v="1126.0833333333335"/>
    <x v="1"/>
    <n v="110.76229508196721"/>
    <n v="122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x v="61"/>
    <n v="504"/>
    <n v="12.923076923076923"/>
    <x v="0"/>
    <n v="29.647058823529413"/>
    <n v="17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x v="22"/>
    <n v="14240"/>
    <n v="712"/>
    <x v="1"/>
    <n v="101.71428571428571"/>
    <n v="140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x v="350"/>
    <n v="2091"/>
    <n v="30.304347826086957"/>
    <x v="0"/>
    <n v="61.5"/>
    <n v="34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x v="382"/>
    <n v="118580"/>
    <n v="212.50896057347671"/>
    <x v="1"/>
    <n v="35"/>
    <n v="3388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x v="70"/>
    <n v="11214"/>
    <n v="228.85714285714286"/>
    <x v="1"/>
    <n v="40.049999999999997"/>
    <n v="280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x v="383"/>
    <n v="68137"/>
    <n v="34.959979476654695"/>
    <x v="3"/>
    <n v="110.97231270358306"/>
    <n v="614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x v="133"/>
    <n v="13527"/>
    <n v="157.29069767441862"/>
    <x v="1"/>
    <n v="36.959016393442624"/>
    <n v="366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x v="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x v="136"/>
    <n v="8363"/>
    <n v="232.30555555555554"/>
    <x v="1"/>
    <n v="30.974074074074075"/>
    <n v="270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x v="306"/>
    <n v="5362"/>
    <n v="92.448275862068968"/>
    <x v="3"/>
    <n v="47.035087719298247"/>
    <n v="114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x v="53"/>
    <n v="12065"/>
    <n v="256.70212765957444"/>
    <x v="1"/>
    <n v="88.065693430656935"/>
    <n v="137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x v="384"/>
    <n v="118603"/>
    <n v="168.47017045454547"/>
    <x v="1"/>
    <n v="37.005616224648989"/>
    <n v="3205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x v="6"/>
    <n v="7496"/>
    <n v="166.57777777777778"/>
    <x v="1"/>
    <n v="26.027777777777779"/>
    <n v="288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x v="81"/>
    <n v="10037"/>
    <n v="772.07692307692309"/>
    <x v="1"/>
    <n v="67.817567567567565"/>
    <n v="148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x v="1"/>
    <n v="5696"/>
    <n v="406.85714285714283"/>
    <x v="1"/>
    <n v="49.964912280701753"/>
    <n v="114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x v="241"/>
    <n v="167005"/>
    <n v="564.20608108108115"/>
    <x v="1"/>
    <n v="110.01646903820817"/>
    <n v="1518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x v="385"/>
    <n v="114615"/>
    <n v="68.426865671641792"/>
    <x v="0"/>
    <n v="89.964678178963894"/>
    <n v="127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x v="386"/>
    <n v="16592"/>
    <n v="34.351966873706004"/>
    <x v="0"/>
    <n v="79.009523809523813"/>
    <n v="210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x v="196"/>
    <n v="14420"/>
    <n v="655.4545454545455"/>
    <x v="1"/>
    <n v="86.867469879518069"/>
    <n v="166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x v="26"/>
    <n v="6204"/>
    <n v="177.25714285714284"/>
    <x v="1"/>
    <n v="62.04"/>
    <n v="100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x v="36"/>
    <n v="6338"/>
    <n v="113.17857142857144"/>
    <x v="1"/>
    <n v="26.970212765957445"/>
    <n v="23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x v="65"/>
    <n v="8010"/>
    <n v="728.18181818181824"/>
    <x v="1"/>
    <n v="54.121621621621621"/>
    <n v="148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x v="61"/>
    <n v="8125"/>
    <n v="208.33333333333334"/>
    <x v="1"/>
    <n v="41.035353535353536"/>
    <n v="198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x v="316"/>
    <n v="13653"/>
    <n v="31.171232876712331"/>
    <x v="0"/>
    <n v="55.052419354838712"/>
    <n v="248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x v="387"/>
    <n v="55372"/>
    <n v="56.967078189300416"/>
    <x v="0"/>
    <n v="107.93762183235867"/>
    <n v="513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x v="73"/>
    <n v="11088"/>
    <n v="231"/>
    <x v="1"/>
    <n v="73.92"/>
    <n v="150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x v="388"/>
    <n v="109106"/>
    <n v="86.867834394904463"/>
    <x v="0"/>
    <n v="31.995894428152493"/>
    <n v="3410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x v="333"/>
    <n v="11642"/>
    <n v="270.74418604651163"/>
    <x v="1"/>
    <n v="53.898148148148145"/>
    <n v="216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x v="36"/>
    <n v="2769"/>
    <n v="49.446428571428569"/>
    <x v="3"/>
    <n v="106.5"/>
    <n v="26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x v="389"/>
    <n v="169586"/>
    <n v="113.3596256684492"/>
    <x v="1"/>
    <n v="32.999805409612762"/>
    <n v="5139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x v="390"/>
    <n v="101185"/>
    <n v="190.55555555555554"/>
    <x v="1"/>
    <n v="43.00254993625159"/>
    <n v="2353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x v="92"/>
    <n v="6775"/>
    <n v="135.5"/>
    <x v="1"/>
    <n v="86.858974358974365"/>
    <n v="78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x v="151"/>
    <n v="968"/>
    <n v="10.297872340425531"/>
    <x v="0"/>
    <n v="96.8"/>
    <n v="10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x v="391"/>
    <n v="72623"/>
    <n v="65.544223826714799"/>
    <x v="0"/>
    <n v="32.995456610631528"/>
    <n v="2201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x v="202"/>
    <n v="45987"/>
    <n v="49.026652452025587"/>
    <x v="0"/>
    <n v="68.028106508875737"/>
    <n v="676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x v="81"/>
    <n v="10243"/>
    <n v="787.92307692307691"/>
    <x v="1"/>
    <n v="58.867816091954026"/>
    <n v="174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x v="392"/>
    <n v="87293"/>
    <n v="80.306347746090154"/>
    <x v="0"/>
    <n v="105.04572803850782"/>
    <n v="831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x v="135"/>
    <n v="5421"/>
    <n v="106.29411764705883"/>
    <x v="1"/>
    <n v="33.054878048780488"/>
    <n v="164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x v="251"/>
    <n v="4414"/>
    <n v="50.735632183908038"/>
    <x v="3"/>
    <n v="78.821428571428569"/>
    <n v="56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x v="135"/>
    <n v="10981"/>
    <n v="215.31372549019611"/>
    <x v="1"/>
    <n v="68.204968944099377"/>
    <n v="161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x v="71"/>
    <n v="10451"/>
    <n v="141.22972972972974"/>
    <x v="1"/>
    <n v="75.731884057971016"/>
    <n v="138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x v="393"/>
    <n v="102535"/>
    <n v="115.33745781777279"/>
    <x v="1"/>
    <n v="30.996070133010882"/>
    <n v="3308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x v="313"/>
    <n v="12939"/>
    <n v="193.11940298507463"/>
    <x v="1"/>
    <n v="101.88188976377953"/>
    <n v="127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x v="42"/>
    <n v="10946"/>
    <n v="729.73333333333335"/>
    <x v="1"/>
    <n v="52.879227053140099"/>
    <n v="207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x v="394"/>
    <n v="60994"/>
    <n v="99.66339869281046"/>
    <x v="0"/>
    <n v="71.005820721769496"/>
    <n v="859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x v="136"/>
    <n v="3174"/>
    <n v="88.166666666666671"/>
    <x v="2"/>
    <n v="102.38709677419355"/>
    <n v="31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x v="25"/>
    <n v="3351"/>
    <n v="37.233333333333334"/>
    <x v="0"/>
    <n v="74.466666666666669"/>
    <n v="45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x v="395"/>
    <n v="56774"/>
    <n v="30.540075309306079"/>
    <x v="3"/>
    <n v="51.009883198562441"/>
    <n v="1113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x v="118"/>
    <n v="540"/>
    <n v="25.714285714285712"/>
    <x v="0"/>
    <n v="90"/>
    <n v="6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x v="22"/>
    <n v="680"/>
    <n v="34"/>
    <x v="0"/>
    <n v="97.142857142857139"/>
    <n v="7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x v="65"/>
    <n v="13045"/>
    <n v="1185.909090909091"/>
    <x v="1"/>
    <n v="72.071823204419886"/>
    <n v="181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x v="47"/>
    <n v="8276"/>
    <n v="125.39393939393939"/>
    <x v="1"/>
    <n v="75.236363636363635"/>
    <n v="110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x v="143"/>
    <n v="1022"/>
    <n v="14.394366197183098"/>
    <x v="0"/>
    <n v="32.967741935483872"/>
    <n v="31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x v="75"/>
    <n v="4275"/>
    <n v="54.807692307692314"/>
    <x v="0"/>
    <n v="54.807692307692307"/>
    <n v="78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x v="4"/>
    <n v="8332"/>
    <n v="109.63157894736841"/>
    <x v="1"/>
    <n v="45.037837837837834"/>
    <n v="185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x v="74"/>
    <n v="6408"/>
    <n v="188.47058823529412"/>
    <x v="1"/>
    <n v="52.958677685950413"/>
    <n v="121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x v="396"/>
    <n v="73522"/>
    <n v="87.008284023668637"/>
    <x v="0"/>
    <n v="60.017959183673469"/>
    <n v="1225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x v="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x v="173"/>
    <n v="4667"/>
    <n v="202.9130434782609"/>
    <x v="1"/>
    <n v="44.028301886792455"/>
    <n v="106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x v="8"/>
    <n v="12216"/>
    <n v="197.03225806451613"/>
    <x v="1"/>
    <n v="86.028169014084511"/>
    <n v="142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x v="55"/>
    <n v="6527"/>
    <n v="107"/>
    <x v="1"/>
    <n v="28.012875536480685"/>
    <n v="233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x v="97"/>
    <n v="6987"/>
    <n v="268.73076923076923"/>
    <x v="1"/>
    <n v="32.050458715596328"/>
    <n v="21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x v="62"/>
    <n v="4932"/>
    <n v="50.845360824742272"/>
    <x v="0"/>
    <n v="73.611940298507463"/>
    <n v="67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x v="31"/>
    <n v="8262"/>
    <n v="1180.2857142857142"/>
    <x v="1"/>
    <n v="108.71052631578948"/>
    <n v="76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x v="31"/>
    <n v="1848"/>
    <n v="264"/>
    <x v="1"/>
    <n v="42.97674418604651"/>
    <n v="43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x v="5"/>
    <n v="1583"/>
    <n v="30.44230769230769"/>
    <x v="0"/>
    <n v="83.315789473684205"/>
    <n v="19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x v="397"/>
    <n v="88536"/>
    <n v="62.880681818181813"/>
    <x v="0"/>
    <n v="42"/>
    <n v="2108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x v="330"/>
    <n v="12360"/>
    <n v="193.125"/>
    <x v="1"/>
    <n v="55.927601809954751"/>
    <n v="22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x v="398"/>
    <n v="71320"/>
    <n v="77.102702702702715"/>
    <x v="0"/>
    <n v="105.03681885125184"/>
    <n v="679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x v="221"/>
    <n v="134640"/>
    <n v="225.52763819095478"/>
    <x v="1"/>
    <n v="48"/>
    <n v="2805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x v="170"/>
    <n v="7661"/>
    <n v="239.40625"/>
    <x v="1"/>
    <n v="112.66176470588235"/>
    <n v="68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x v="170"/>
    <n v="2950"/>
    <n v="92.1875"/>
    <x v="0"/>
    <n v="81.944444444444443"/>
    <n v="36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x v="25"/>
    <n v="11721"/>
    <n v="130.23333333333335"/>
    <x v="1"/>
    <n v="64.049180327868854"/>
    <n v="183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x v="173"/>
    <n v="14150"/>
    <n v="615.21739130434787"/>
    <x v="1"/>
    <n v="106.39097744360902"/>
    <n v="133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x v="399"/>
    <n v="189192"/>
    <n v="368.79532163742692"/>
    <x v="1"/>
    <n v="76.011249497790274"/>
    <n v="2489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x v="31"/>
    <n v="7664"/>
    <n v="1094.8571428571429"/>
    <x v="1"/>
    <n v="111.07246376811594"/>
    <n v="69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x v="200"/>
    <n v="4509"/>
    <n v="50.662921348314605"/>
    <x v="0"/>
    <n v="95.936170212765958"/>
    <n v="47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x v="42"/>
    <n v="12009"/>
    <n v="800.6"/>
    <x v="1"/>
    <n v="43.043010752688176"/>
    <n v="279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x v="70"/>
    <n v="14273"/>
    <n v="291.28571428571428"/>
    <x v="1"/>
    <n v="67.966666666666669"/>
    <n v="210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x v="400"/>
    <n v="188982"/>
    <n v="349.9666666666667"/>
    <x v="1"/>
    <n v="89.991428571428571"/>
    <n v="2100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x v="178"/>
    <n v="14640"/>
    <n v="357.07317073170731"/>
    <x v="1"/>
    <n v="58.095238095238095"/>
    <n v="252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x v="401"/>
    <n v="107516"/>
    <n v="126.48941176470588"/>
    <x v="1"/>
    <n v="83.996875000000003"/>
    <n v="1280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x v="136"/>
    <n v="13950"/>
    <n v="387.5"/>
    <x v="1"/>
    <n v="88.853503184713375"/>
    <n v="157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x v="54"/>
    <n v="12797"/>
    <n v="457.03571428571428"/>
    <x v="1"/>
    <n v="65.963917525773198"/>
    <n v="194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x v="173"/>
    <n v="6134"/>
    <n v="266.69565217391306"/>
    <x v="1"/>
    <n v="74.804878048780495"/>
    <n v="82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x v="143"/>
    <n v="4899"/>
    <n v="69"/>
    <x v="0"/>
    <n v="69.98571428571428"/>
    <n v="70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x v="103"/>
    <n v="4929"/>
    <n v="51.34375"/>
    <x v="0"/>
    <n v="32.006493506493506"/>
    <n v="154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x v="319"/>
    <n v="1424"/>
    <n v="1.1710526315789473"/>
    <x v="0"/>
    <n v="64.727272727272734"/>
    <n v="22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x v="402"/>
    <n v="105817"/>
    <n v="108.97734294541709"/>
    <x v="1"/>
    <n v="24.998110087408456"/>
    <n v="4233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x v="403"/>
    <n v="136156"/>
    <n v="315.17592592592592"/>
    <x v="1"/>
    <n v="104.97764070932922"/>
    <n v="1297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x v="85"/>
    <n v="10723"/>
    <n v="157.69117647058823"/>
    <x v="1"/>
    <n v="64.987878787878785"/>
    <n v="16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x v="190"/>
    <n v="11228"/>
    <n v="153.8082191780822"/>
    <x v="1"/>
    <n v="94.352941176470594"/>
    <n v="119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x v="404"/>
    <n v="77355"/>
    <n v="89.738979118329468"/>
    <x v="0"/>
    <n v="44.001706484641637"/>
    <n v="1758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x v="32"/>
    <n v="6086"/>
    <n v="75.135802469135797"/>
    <x v="0"/>
    <n v="64.744680851063833"/>
    <n v="94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x v="405"/>
    <n v="150960"/>
    <n v="852.88135593220341"/>
    <x v="1"/>
    <n v="84.00667779632721"/>
    <n v="1797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x v="330"/>
    <n v="8890"/>
    <n v="138.90625"/>
    <x v="1"/>
    <n v="34.061302681992338"/>
    <n v="261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x v="106"/>
    <n v="14644"/>
    <n v="190.18181818181819"/>
    <x v="1"/>
    <n v="93.273885350318466"/>
    <n v="157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x v="406"/>
    <n v="116583"/>
    <n v="100.24333619948409"/>
    <x v="1"/>
    <n v="32.998301726577978"/>
    <n v="3533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x v="14"/>
    <n v="12991"/>
    <n v="142.75824175824175"/>
    <x v="1"/>
    <n v="83.812903225806451"/>
    <n v="155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x v="42"/>
    <n v="8447"/>
    <n v="563.13333333333333"/>
    <x v="1"/>
    <n v="63.992424242424242"/>
    <n v="13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x v="35"/>
    <n v="2703"/>
    <n v="30.715909090909086"/>
    <x v="0"/>
    <n v="81.909090909090907"/>
    <n v="33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x v="35"/>
    <n v="8747"/>
    <n v="99.39772727272728"/>
    <x v="3"/>
    <n v="93.053191489361708"/>
    <n v="94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x v="407"/>
    <n v="138087"/>
    <n v="197.54935622317598"/>
    <x v="1"/>
    <n v="101.98449039881831"/>
    <n v="1354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x v="67"/>
    <n v="5085"/>
    <n v="508.5"/>
    <x v="1"/>
    <n v="105.9375"/>
    <n v="48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x v="53"/>
    <n v="11174"/>
    <n v="237.74468085106383"/>
    <x v="1"/>
    <n v="101.58181818181818"/>
    <n v="110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x v="170"/>
    <n v="10831"/>
    <n v="338.46875"/>
    <x v="1"/>
    <n v="62.970930232558139"/>
    <n v="172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x v="313"/>
    <n v="8917"/>
    <n v="133.08955223880596"/>
    <x v="1"/>
    <n v="29.045602605863191"/>
    <n v="307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x v="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x v="46"/>
    <n v="12468"/>
    <n v="207.79999999999998"/>
    <x v="1"/>
    <n v="77.924999999999997"/>
    <n v="160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x v="70"/>
    <n v="2505"/>
    <n v="51.122448979591837"/>
    <x v="0"/>
    <n v="80.806451612903231"/>
    <n v="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x v="408"/>
    <n v="111502"/>
    <n v="652.05847953216369"/>
    <x v="1"/>
    <n v="76.006816632583508"/>
    <n v="1467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x v="409"/>
    <n v="194309"/>
    <n v="113.63099415204678"/>
    <x v="1"/>
    <n v="72.993613824192337"/>
    <n v="2662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x v="410"/>
    <n v="23956"/>
    <n v="102.37606837606839"/>
    <x v="1"/>
    <n v="53"/>
    <n v="452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x v="166"/>
    <n v="8558"/>
    <n v="356.58333333333331"/>
    <x v="1"/>
    <n v="54.164556962025316"/>
    <n v="158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x v="98"/>
    <n v="7413"/>
    <n v="139.86792452830187"/>
    <x v="1"/>
    <n v="32.946666666666665"/>
    <n v="22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x v="220"/>
    <n v="2778"/>
    <n v="69.45"/>
    <x v="0"/>
    <n v="79.371428571428567"/>
    <n v="35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x v="190"/>
    <n v="2594"/>
    <n v="35.534246575342465"/>
    <x v="0"/>
    <n v="41.174603174603178"/>
    <n v="63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x v="22"/>
    <n v="5033"/>
    <n v="251.65"/>
    <x v="1"/>
    <n v="77.430769230769229"/>
    <n v="65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x v="35"/>
    <n v="9317"/>
    <n v="105.87500000000001"/>
    <x v="1"/>
    <n v="57.159509202453989"/>
    <n v="163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x v="26"/>
    <n v="6560"/>
    <n v="187.42857142857144"/>
    <x v="1"/>
    <n v="77.17647058823529"/>
    <n v="85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x v="1"/>
    <n v="5415"/>
    <n v="386.78571428571428"/>
    <x v="1"/>
    <n v="24.953917050691246"/>
    <n v="217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x v="3"/>
    <n v="14577"/>
    <n v="347.07142857142856"/>
    <x v="1"/>
    <n v="97.18"/>
    <n v="150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x v="411"/>
    <n v="150515"/>
    <n v="185.82098765432099"/>
    <x v="1"/>
    <n v="46.000916870415651"/>
    <n v="3272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x v="412"/>
    <n v="79045"/>
    <n v="43.241247264770237"/>
    <x v="3"/>
    <n v="88.023385300668153"/>
    <n v="898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x v="73"/>
    <n v="7797"/>
    <n v="162.4375"/>
    <x v="1"/>
    <n v="25.99"/>
    <n v="300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x v="260"/>
    <n v="12939"/>
    <n v="184.84285714285716"/>
    <x v="1"/>
    <n v="102.69047619047619"/>
    <n v="126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x v="413"/>
    <n v="38376"/>
    <n v="23.703520691785052"/>
    <x v="0"/>
    <n v="72.958174904942965"/>
    <n v="526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x v="106"/>
    <n v="6920"/>
    <n v="89.870129870129873"/>
    <x v="0"/>
    <n v="57.190082644628099"/>
    <n v="121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x v="414"/>
    <n v="194912"/>
    <n v="272.6041958041958"/>
    <x v="1"/>
    <n v="84.013793103448279"/>
    <n v="2320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x v="53"/>
    <n v="7992"/>
    <n v="170.04255319148936"/>
    <x v="1"/>
    <n v="98.666666666666671"/>
    <n v="8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x v="369"/>
    <n v="79268"/>
    <n v="188.28503562945369"/>
    <x v="1"/>
    <n v="42.007419183889773"/>
    <n v="1887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x v="415"/>
    <n v="139468"/>
    <n v="346.93532338308455"/>
    <x v="1"/>
    <n v="32.002753556677376"/>
    <n v="4358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x v="58"/>
    <n v="5465"/>
    <n v="69.177215189873422"/>
    <x v="0"/>
    <n v="81.567164179104481"/>
    <n v="67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x v="111"/>
    <n v="2111"/>
    <n v="25.433734939759034"/>
    <x v="0"/>
    <n v="37.035087719298247"/>
    <n v="5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x v="416"/>
    <n v="126628"/>
    <n v="77.400977995110026"/>
    <x v="0"/>
    <n v="103.033360455655"/>
    <n v="1229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x v="50"/>
    <n v="1012"/>
    <n v="37.481481481481481"/>
    <x v="0"/>
    <n v="84.333333333333329"/>
    <n v="12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x v="67"/>
    <n v="5438"/>
    <n v="543.79999999999995"/>
    <x v="1"/>
    <n v="102.60377358490567"/>
    <n v="53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x v="396"/>
    <n v="193101"/>
    <n v="228.52189349112427"/>
    <x v="1"/>
    <n v="79.992129246064621"/>
    <n v="2414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x v="417"/>
    <n v="31665"/>
    <n v="38.948339483394832"/>
    <x v="0"/>
    <n v="70.055309734513273"/>
    <n v="452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x v="126"/>
    <n v="2960"/>
    <n v="370"/>
    <x v="1"/>
    <n v="37"/>
    <n v="80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x v="74"/>
    <n v="8089"/>
    <n v="237.91176470588232"/>
    <x v="1"/>
    <n v="41.911917098445599"/>
    <n v="193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x v="418"/>
    <n v="109374"/>
    <n v="64.036299765807954"/>
    <x v="0"/>
    <n v="57.992576882290564"/>
    <n v="1886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x v="37"/>
    <n v="2129"/>
    <n v="118.27777777777777"/>
    <x v="1"/>
    <n v="40.942307692307693"/>
    <n v="52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x v="419"/>
    <n v="127745"/>
    <n v="84.824037184594957"/>
    <x v="0"/>
    <n v="69.9972602739726"/>
    <n v="1825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x v="75"/>
    <n v="2289"/>
    <n v="29.346153846153843"/>
    <x v="0"/>
    <n v="73.838709677419359"/>
    <n v="31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x v="306"/>
    <n v="12174"/>
    <n v="209.89655172413794"/>
    <x v="1"/>
    <n v="41.979310344827589"/>
    <n v="290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x v="36"/>
    <n v="9508"/>
    <n v="169.78571428571431"/>
    <x v="1"/>
    <n v="77.93442622950819"/>
    <n v="122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x v="420"/>
    <n v="155849"/>
    <n v="115.95907738095239"/>
    <x v="1"/>
    <n v="106.01972789115646"/>
    <n v="1470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x v="162"/>
    <n v="7758"/>
    <n v="258.59999999999997"/>
    <x v="1"/>
    <n v="47.018181818181816"/>
    <n v="165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x v="46"/>
    <n v="13835"/>
    <n v="230.58333333333331"/>
    <x v="1"/>
    <n v="76.016483516483518"/>
    <n v="182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x v="141"/>
    <n v="10770"/>
    <n v="128.21428571428572"/>
    <x v="1"/>
    <n v="54.120603015075375"/>
    <n v="199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x v="12"/>
    <n v="3208"/>
    <n v="188.70588235294116"/>
    <x v="1"/>
    <n v="57.285714285714285"/>
    <n v="56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x v="421"/>
    <n v="11108"/>
    <n v="6.9511889862327907"/>
    <x v="0"/>
    <n v="103.81308411214954"/>
    <n v="107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x v="174"/>
    <n v="153338"/>
    <n v="774.43434343434342"/>
    <x v="1"/>
    <n v="105.02602739726028"/>
    <n v="1460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x v="35"/>
    <n v="2437"/>
    <n v="27.693181818181817"/>
    <x v="0"/>
    <n v="90.259259259259252"/>
    <n v="27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x v="422"/>
    <n v="93991"/>
    <n v="52.479620323841424"/>
    <x v="0"/>
    <n v="76.978705978705975"/>
    <n v="1221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x v="33"/>
    <n v="12620"/>
    <n v="407.09677419354841"/>
    <x v="1"/>
    <n v="102.60162601626017"/>
    <n v="123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x v="0"/>
    <n v="2"/>
    <n v="2"/>
    <x v="0"/>
    <n v="2"/>
    <n v="1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x v="36"/>
    <n v="8746"/>
    <n v="156.17857142857144"/>
    <x v="1"/>
    <n v="55.0062893081761"/>
    <n v="159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x v="1"/>
    <n v="3534"/>
    <n v="252.42857142857144"/>
    <x v="1"/>
    <n v="32.127272727272725"/>
    <n v="110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x v="423"/>
    <n v="709"/>
    <n v="1.729268292682927"/>
    <x v="2"/>
    <n v="50.642857142857146"/>
    <n v="14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x v="191"/>
    <n v="795"/>
    <n v="12.230769230769232"/>
    <x v="0"/>
    <n v="49.6875"/>
    <n v="16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x v="58"/>
    <n v="12955"/>
    <n v="163.98734177215189"/>
    <x v="1"/>
    <n v="54.894067796610166"/>
    <n v="23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x v="20"/>
    <n v="8964"/>
    <n v="162.98181818181817"/>
    <x v="1"/>
    <n v="46.931937172774866"/>
    <n v="191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x v="14"/>
    <n v="1843"/>
    <n v="20.252747252747252"/>
    <x v="0"/>
    <n v="44.951219512195124"/>
    <n v="41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x v="424"/>
    <n v="121950"/>
    <n v="319.24083769633506"/>
    <x v="1"/>
    <n v="30.99898322318251"/>
    <n v="3934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x v="37"/>
    <n v="8621"/>
    <n v="478.94444444444446"/>
    <x v="1"/>
    <n v="107.7625"/>
    <n v="80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x v="425"/>
    <n v="30215"/>
    <n v="19.556634304207122"/>
    <x v="3"/>
    <n v="102.07770270270271"/>
    <n v="296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x v="306"/>
    <n v="11539"/>
    <n v="198.94827586206895"/>
    <x v="1"/>
    <n v="24.976190476190474"/>
    <n v="462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x v="37"/>
    <n v="14310"/>
    <n v="795"/>
    <x v="1"/>
    <n v="79.944134078212286"/>
    <n v="179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x v="426"/>
    <n v="35536"/>
    <n v="50.621082621082621"/>
    <x v="0"/>
    <n v="67.946462715105156"/>
    <n v="523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x v="330"/>
    <n v="3676"/>
    <n v="57.4375"/>
    <x v="0"/>
    <n v="26.070921985815602"/>
    <n v="141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x v="427"/>
    <n v="195936"/>
    <n v="155.62827640984909"/>
    <x v="1"/>
    <n v="105.0032154340836"/>
    <n v="186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x v="41"/>
    <n v="1343"/>
    <n v="36.297297297297298"/>
    <x v="0"/>
    <n v="25.826923076923077"/>
    <n v="52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x v="136"/>
    <n v="2097"/>
    <n v="58.25"/>
    <x v="2"/>
    <n v="77.666666666666671"/>
    <n v="27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x v="167"/>
    <n v="9021"/>
    <n v="237.39473684210526"/>
    <x v="1"/>
    <n v="57.82692307692308"/>
    <n v="156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x v="428"/>
    <n v="20915"/>
    <n v="58.75"/>
    <x v="0"/>
    <n v="92.955555555555549"/>
    <n v="225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x v="98"/>
    <n v="9676"/>
    <n v="182.56603773584905"/>
    <x v="1"/>
    <n v="37.945098039215686"/>
    <n v="255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x v="429"/>
    <n v="1210"/>
    <n v="0.75436408977556113"/>
    <x v="0"/>
    <n v="31.842105263157894"/>
    <n v="38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x v="430"/>
    <n v="90440"/>
    <n v="175.95330739299609"/>
    <x v="1"/>
    <n v="40"/>
    <n v="2261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x v="12"/>
    <n v="4044"/>
    <n v="237.88235294117646"/>
    <x v="1"/>
    <n v="101.1"/>
    <n v="40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x v="431"/>
    <n v="192292"/>
    <n v="488.05076142131981"/>
    <x v="1"/>
    <n v="84.006989951944078"/>
    <n v="2289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x v="162"/>
    <n v="6722"/>
    <n v="224.06666666666669"/>
    <x v="1"/>
    <n v="103.41538461538461"/>
    <n v="65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x v="251"/>
    <n v="1577"/>
    <n v="18.126436781609197"/>
    <x v="0"/>
    <n v="105.13333333333334"/>
    <n v="15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x v="44"/>
    <n v="3301"/>
    <n v="45.847222222222221"/>
    <x v="0"/>
    <n v="89.21621621621621"/>
    <n v="37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x v="225"/>
    <n v="196386"/>
    <n v="117.31541218637993"/>
    <x v="1"/>
    <n v="51.995234312946785"/>
    <n v="3777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x v="20"/>
    <n v="11952"/>
    <n v="217.30909090909088"/>
    <x v="1"/>
    <n v="64.956521739130437"/>
    <n v="184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x v="26"/>
    <n v="3930"/>
    <n v="112.28571428571428"/>
    <x v="1"/>
    <n v="46.235294117647058"/>
    <n v="85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x v="58"/>
    <n v="5729"/>
    <n v="72.51898734177216"/>
    <x v="0"/>
    <n v="51.151785714285715"/>
    <n v="112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x v="173"/>
    <n v="4883"/>
    <n v="212.30434782608697"/>
    <x v="1"/>
    <n v="33.909722222222221"/>
    <n v="144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x v="432"/>
    <n v="175015"/>
    <n v="239.74657534246577"/>
    <x v="1"/>
    <n v="92.016298633017882"/>
    <n v="190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x v="8"/>
    <n v="11280"/>
    <n v="181.93548387096774"/>
    <x v="1"/>
    <n v="107.42857142857143"/>
    <n v="105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x v="55"/>
    <n v="10012"/>
    <n v="164.13114754098362"/>
    <x v="1"/>
    <n v="75.848484848484844"/>
    <n v="132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x v="100"/>
    <n v="1690"/>
    <n v="1.6375968992248062"/>
    <x v="0"/>
    <n v="80.476190476190482"/>
    <n v="21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x v="409"/>
    <n v="84891"/>
    <n v="49.64385964912281"/>
    <x v="3"/>
    <n v="86.978483606557376"/>
    <n v="9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x v="243"/>
    <n v="10093"/>
    <n v="109.70652173913042"/>
    <x v="1"/>
    <n v="105.13541666666667"/>
    <n v="96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x v="75"/>
    <n v="3839"/>
    <n v="49.217948717948715"/>
    <x v="0"/>
    <n v="57.298507462686565"/>
    <n v="67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x v="34"/>
    <n v="6161"/>
    <n v="62.232323232323225"/>
    <x v="2"/>
    <n v="93.348484848484844"/>
    <n v="66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x v="433"/>
    <n v="5615"/>
    <n v="13.05813953488372"/>
    <x v="0"/>
    <n v="71.987179487179489"/>
    <n v="78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x v="103"/>
    <n v="6205"/>
    <n v="64.635416666666671"/>
    <x v="0"/>
    <n v="92.611940298507463"/>
    <n v="67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x v="168"/>
    <n v="11969"/>
    <n v="159.58666666666667"/>
    <x v="1"/>
    <n v="104.99122807017544"/>
    <n v="11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x v="83"/>
    <n v="8142"/>
    <n v="81.42"/>
    <x v="0"/>
    <n v="30.958174904942965"/>
    <n v="263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x v="434"/>
    <n v="55805"/>
    <n v="32.444767441860463"/>
    <x v="0"/>
    <n v="33.001182732111175"/>
    <n v="1691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x v="184"/>
    <n v="15238"/>
    <n v="9.9141184124918666"/>
    <x v="0"/>
    <n v="84.187845303867405"/>
    <n v="181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x v="136"/>
    <n v="961"/>
    <n v="26.694444444444443"/>
    <x v="0"/>
    <n v="73.92307692307692"/>
    <n v="13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x v="151"/>
    <n v="5918"/>
    <n v="62.957446808510639"/>
    <x v="3"/>
    <n v="36.987499999999997"/>
    <n v="160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x v="291"/>
    <n v="9520"/>
    <n v="161.35593220338984"/>
    <x v="1"/>
    <n v="46.896551724137929"/>
    <n v="203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x v="0"/>
    <n v="5"/>
    <n v="5"/>
    <x v="0"/>
    <n v="5"/>
    <n v="1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x v="435"/>
    <n v="159056"/>
    <n v="1096.9379310344827"/>
    <x v="1"/>
    <n v="102.02437459910199"/>
    <n v="155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x v="436"/>
    <n v="101987"/>
    <n v="70.094158075601371"/>
    <x v="3"/>
    <n v="45.007502206531335"/>
    <n v="2266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x v="88"/>
    <n v="1980"/>
    <n v="60"/>
    <x v="0"/>
    <n v="94.285714285714292"/>
    <n v="21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x v="142"/>
    <n v="156384"/>
    <n v="367.0985915492958"/>
    <x v="1"/>
    <n v="101.02325581395348"/>
    <n v="15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x v="31"/>
    <n v="7763"/>
    <n v="1109"/>
    <x v="1"/>
    <n v="97.037499999999994"/>
    <n v="80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x v="437"/>
    <n v="35698"/>
    <n v="19.028784648187631"/>
    <x v="0"/>
    <n v="43.00963855421687"/>
    <n v="830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x v="122"/>
    <n v="12434"/>
    <n v="126.87755102040816"/>
    <x v="1"/>
    <n v="94.916030534351151"/>
    <n v="13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x v="65"/>
    <n v="8081"/>
    <n v="734.63636363636363"/>
    <x v="1"/>
    <n v="72.151785714285708"/>
    <n v="112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x v="438"/>
    <n v="6631"/>
    <n v="4.5731034482758623"/>
    <x v="0"/>
    <n v="51.007692307692309"/>
    <n v="130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x v="20"/>
    <n v="4678"/>
    <n v="85.054545454545448"/>
    <x v="0"/>
    <n v="85.054545454545448"/>
    <n v="55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x v="57"/>
    <n v="6800"/>
    <n v="119.29824561403508"/>
    <x v="1"/>
    <n v="43.87096774193548"/>
    <n v="155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x v="136"/>
    <n v="10657"/>
    <n v="296.02777777777777"/>
    <x v="1"/>
    <n v="40.063909774436091"/>
    <n v="266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x v="291"/>
    <n v="4997"/>
    <n v="84.694915254237287"/>
    <x v="0"/>
    <n v="43.833333333333336"/>
    <n v="114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x v="41"/>
    <n v="13164"/>
    <n v="355.7837837837838"/>
    <x v="1"/>
    <n v="84.92903225806451"/>
    <n v="155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x v="196"/>
    <n v="8501"/>
    <n v="386.40909090909093"/>
    <x v="1"/>
    <n v="41.067632850241544"/>
    <n v="207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x v="12"/>
    <n v="13468"/>
    <n v="792.23529411764707"/>
    <x v="1"/>
    <n v="54.971428571428568"/>
    <n v="245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x v="439"/>
    <n v="121138"/>
    <n v="137.03393665158373"/>
    <x v="1"/>
    <n v="77.010807374443743"/>
    <n v="157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x v="166"/>
    <n v="8117"/>
    <n v="338.20833333333337"/>
    <x v="1"/>
    <n v="71.201754385964918"/>
    <n v="114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x v="58"/>
    <n v="8550"/>
    <n v="108.22784810126582"/>
    <x v="1"/>
    <n v="91.935483870967744"/>
    <n v="93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x v="309"/>
    <n v="57659"/>
    <n v="60.757639620653315"/>
    <x v="0"/>
    <n v="97.069023569023571"/>
    <n v="594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x v="135"/>
    <n v="1414"/>
    <n v="27.725490196078432"/>
    <x v="0"/>
    <n v="58.916666666666664"/>
    <n v="2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x v="440"/>
    <n v="97524"/>
    <n v="228.3934426229508"/>
    <x v="1"/>
    <n v="58.015466983938133"/>
    <n v="1681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x v="441"/>
    <n v="26176"/>
    <n v="21.615194054500414"/>
    <x v="0"/>
    <n v="103.87301587301587"/>
    <n v="252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x v="126"/>
    <n v="2991"/>
    <n v="373.875"/>
    <x v="1"/>
    <n v="93.46875"/>
    <n v="32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x v="91"/>
    <n v="8366"/>
    <n v="154.92592592592592"/>
    <x v="1"/>
    <n v="61.970370370370368"/>
    <n v="135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x v="220"/>
    <n v="12886"/>
    <n v="322.14999999999998"/>
    <x v="1"/>
    <n v="92.042857142857144"/>
    <n v="140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x v="260"/>
    <n v="5177"/>
    <n v="73.957142857142856"/>
    <x v="0"/>
    <n v="77.268656716417908"/>
    <n v="67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x v="67"/>
    <n v="8641"/>
    <n v="864.1"/>
    <x v="1"/>
    <n v="93.923913043478265"/>
    <n v="92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x v="138"/>
    <n v="86244"/>
    <n v="143.26245847176079"/>
    <x v="1"/>
    <n v="84.969458128078813"/>
    <n v="1015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x v="442"/>
    <n v="78630"/>
    <n v="40.281762295081968"/>
    <x v="0"/>
    <n v="105.97035040431267"/>
    <n v="742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x v="313"/>
    <n v="11941"/>
    <n v="178.22388059701493"/>
    <x v="1"/>
    <n v="36.969040247678016"/>
    <n v="323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x v="44"/>
    <n v="6115"/>
    <n v="84.930555555555557"/>
    <x v="0"/>
    <n v="81.533333333333331"/>
    <n v="75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x v="443"/>
    <n v="188404"/>
    <n v="145.93648334624322"/>
    <x v="1"/>
    <n v="80.999140154772135"/>
    <n v="2326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x v="191"/>
    <n v="9910"/>
    <n v="152.46153846153848"/>
    <x v="1"/>
    <n v="26.010498687664043"/>
    <n v="381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x v="305"/>
    <n v="114523"/>
    <n v="67.129542790152414"/>
    <x v="0"/>
    <n v="25.998410896708286"/>
    <n v="4405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x v="75"/>
    <n v="3144"/>
    <n v="40.307692307692307"/>
    <x v="0"/>
    <n v="34.173913043478258"/>
    <n v="92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x v="8"/>
    <n v="13441"/>
    <n v="216.79032258064518"/>
    <x v="1"/>
    <n v="28.002083333333335"/>
    <n v="480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x v="151"/>
    <n v="4899"/>
    <n v="52.117021276595743"/>
    <x v="0"/>
    <n v="76.546875"/>
    <n v="64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x v="166"/>
    <n v="11990"/>
    <n v="499.58333333333337"/>
    <x v="1"/>
    <n v="53.053097345132741"/>
    <n v="226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x v="75"/>
    <n v="6839"/>
    <n v="87.679487179487182"/>
    <x v="0"/>
    <n v="106.859375"/>
    <n v="64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x v="122"/>
    <n v="11091"/>
    <n v="113.17346938775511"/>
    <x v="1"/>
    <n v="46.020746887966808"/>
    <n v="241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x v="33"/>
    <n v="13223"/>
    <n v="426.54838709677421"/>
    <x v="1"/>
    <n v="100.17424242424242"/>
    <n v="13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x v="122"/>
    <n v="7608"/>
    <n v="77.632653061224488"/>
    <x v="3"/>
    <n v="101.44"/>
    <n v="75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x v="444"/>
    <n v="74073"/>
    <n v="52.496810772501767"/>
    <x v="0"/>
    <n v="87.972684085510693"/>
    <n v="842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x v="238"/>
    <n v="153216"/>
    <n v="157.46762589928059"/>
    <x v="1"/>
    <n v="74.995594713656388"/>
    <n v="2043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x v="47"/>
    <n v="4814"/>
    <n v="72.939393939393938"/>
    <x v="0"/>
    <n v="42.982142857142854"/>
    <n v="112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x v="4"/>
    <n v="4603"/>
    <n v="60.565789473684205"/>
    <x v="3"/>
    <n v="33.115107913669064"/>
    <n v="139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x v="445"/>
    <n v="37823"/>
    <n v="56.791291291291287"/>
    <x v="0"/>
    <n v="101.13101604278074"/>
    <n v="3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x v="446"/>
    <n v="62819"/>
    <n v="56.542754275427541"/>
    <x v="3"/>
    <n v="55.98841354723708"/>
    <n v="1122"/>
    <x v="1"/>
    <s v="USD"/>
    <n v="1467176400"/>
    <n v="1467781200"/>
    <x v="878"/>
    <d v="2016-07-06T05:00:00"/>
    <b v="0"/>
    <b v="0"/>
    <s v="food/food trucks"/>
    <x v="0"/>
    <x v="0"/>
  </r>
  <r>
    <m/>
    <m/>
    <m/>
    <x v="447"/>
    <m/>
    <m/>
    <x v="4"/>
    <m/>
    <m/>
    <x v="7"/>
    <m/>
    <m/>
    <m/>
    <x v="879"/>
    <d v="1970-01-01T00:00:00"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D4DFF7-C64B-7B4D-BF90-6B156A17B28C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F15" firstHeaderRow="1" firstDataRow="2" firstDataCol="1" rowPageCount="2" colPageCount="1"/>
  <pivotFields count="23">
    <pivotField showAll="0"/>
    <pivotField showAll="0"/>
    <pivotField showAll="0"/>
    <pivotField showAll="0">
      <items count="449">
        <item x="0"/>
        <item x="60"/>
        <item x="31"/>
        <item x="126"/>
        <item x="79"/>
        <item x="67"/>
        <item x="65"/>
        <item x="272"/>
        <item x="81"/>
        <item x="1"/>
        <item x="42"/>
        <item x="39"/>
        <item x="12"/>
        <item x="37"/>
        <item x="89"/>
        <item x="22"/>
        <item x="118"/>
        <item x="196"/>
        <item x="173"/>
        <item x="166"/>
        <item x="186"/>
        <item x="97"/>
        <item x="50"/>
        <item x="54"/>
        <item x="49"/>
        <item x="162"/>
        <item x="33"/>
        <item x="170"/>
        <item x="88"/>
        <item x="74"/>
        <item x="26"/>
        <item x="136"/>
        <item x="41"/>
        <item x="167"/>
        <item x="61"/>
        <item x="220"/>
        <item x="178"/>
        <item x="3"/>
        <item x="333"/>
        <item x="6"/>
        <item x="176"/>
        <item x="53"/>
        <item x="73"/>
        <item x="70"/>
        <item x="92"/>
        <item x="135"/>
        <item x="5"/>
        <item x="98"/>
        <item x="91"/>
        <item x="20"/>
        <item x="36"/>
        <item x="57"/>
        <item x="306"/>
        <item x="291"/>
        <item x="46"/>
        <item x="55"/>
        <item x="8"/>
        <item x="9"/>
        <item x="330"/>
        <item x="191"/>
        <item x="47"/>
        <item x="313"/>
        <item x="85"/>
        <item x="350"/>
        <item x="260"/>
        <item x="143"/>
        <item x="44"/>
        <item x="190"/>
        <item x="71"/>
        <item x="168"/>
        <item x="4"/>
        <item x="106"/>
        <item x="75"/>
        <item x="58"/>
        <item x="48"/>
        <item x="32"/>
        <item x="139"/>
        <item x="111"/>
        <item x="141"/>
        <item x="275"/>
        <item x="133"/>
        <item x="251"/>
        <item x="35"/>
        <item x="200"/>
        <item x="25"/>
        <item x="14"/>
        <item x="243"/>
        <item x="29"/>
        <item x="151"/>
        <item x="40"/>
        <item x="103"/>
        <item x="62"/>
        <item x="122"/>
        <item x="34"/>
        <item x="83"/>
        <item x="435"/>
        <item x="344"/>
        <item x="144"/>
        <item x="358"/>
        <item x="66"/>
        <item x="408"/>
        <item x="405"/>
        <item x="287"/>
        <item x="317"/>
        <item x="174"/>
        <item x="77"/>
        <item x="311"/>
        <item x="204"/>
        <item x="224"/>
        <item x="124"/>
        <item x="410"/>
        <item x="110"/>
        <item x="286"/>
        <item x="334"/>
        <item x="329"/>
        <item x="134"/>
        <item x="356"/>
        <item x="10"/>
        <item x="258"/>
        <item x="379"/>
        <item x="171"/>
        <item x="303"/>
        <item x="241"/>
        <item x="312"/>
        <item x="69"/>
        <item x="194"/>
        <item x="43"/>
        <item x="219"/>
        <item x="203"/>
        <item x="267"/>
        <item x="349"/>
        <item x="428"/>
        <item x="117"/>
        <item x="211"/>
        <item x="424"/>
        <item x="373"/>
        <item x="130"/>
        <item x="229"/>
        <item x="242"/>
        <item x="431"/>
        <item x="169"/>
        <item x="415"/>
        <item x="423"/>
        <item x="113"/>
        <item x="157"/>
        <item x="369"/>
        <item x="142"/>
        <item x="440"/>
        <item x="328"/>
        <item x="433"/>
        <item x="403"/>
        <item x="316"/>
        <item x="131"/>
        <item x="94"/>
        <item x="180"/>
        <item x="24"/>
        <item x="237"/>
        <item x="160"/>
        <item x="213"/>
        <item x="386"/>
        <item x="376"/>
        <item x="357"/>
        <item x="240"/>
        <item x="226"/>
        <item x="28"/>
        <item x="292"/>
        <item x="185"/>
        <item x="399"/>
        <item x="430"/>
        <item x="370"/>
        <item x="352"/>
        <item x="390"/>
        <item x="400"/>
        <item x="378"/>
        <item x="145"/>
        <item x="382"/>
        <item x="132"/>
        <item x="281"/>
        <item x="64"/>
        <item x="18"/>
        <item x="338"/>
        <item x="221"/>
        <item x="138"/>
        <item x="234"/>
        <item x="163"/>
        <item x="394"/>
        <item x="87"/>
        <item x="175"/>
        <item x="182"/>
        <item x="362"/>
        <item x="15"/>
        <item x="236"/>
        <item x="146"/>
        <item x="371"/>
        <item x="109"/>
        <item x="302"/>
        <item x="205"/>
        <item x="445"/>
        <item x="161"/>
        <item x="276"/>
        <item x="80"/>
        <item x="209"/>
        <item x="407"/>
        <item x="426"/>
        <item x="321"/>
        <item x="384"/>
        <item x="101"/>
        <item x="207"/>
        <item x="325"/>
        <item x="271"/>
        <item x="414"/>
        <item x="339"/>
        <item x="310"/>
        <item x="56"/>
        <item x="432"/>
        <item x="322"/>
        <item x="218"/>
        <item x="381"/>
        <item x="148"/>
        <item x="93"/>
        <item x="193"/>
        <item x="299"/>
        <item x="355"/>
        <item x="177"/>
        <item x="411"/>
        <item x="11"/>
        <item x="417"/>
        <item x="342"/>
        <item x="107"/>
        <item x="233"/>
        <item x="314"/>
        <item x="179"/>
        <item x="197"/>
        <item x="396"/>
        <item x="13"/>
        <item x="300"/>
        <item x="401"/>
        <item x="165"/>
        <item x="337"/>
        <item x="404"/>
        <item x="318"/>
        <item x="159"/>
        <item x="153"/>
        <item x="439"/>
        <item x="326"/>
        <item x="137"/>
        <item x="393"/>
        <item x="296"/>
        <item x="262"/>
        <item x="38"/>
        <item x="121"/>
        <item x="279"/>
        <item x="278"/>
        <item x="108"/>
        <item x="19"/>
        <item x="398"/>
        <item x="202"/>
        <item x="17"/>
        <item x="51"/>
        <item x="336"/>
        <item x="208"/>
        <item x="309"/>
        <item x="315"/>
        <item x="127"/>
        <item x="402"/>
        <item x="387"/>
        <item x="238"/>
        <item x="359"/>
        <item x="82"/>
        <item x="347"/>
        <item x="201"/>
        <item x="268"/>
        <item x="105"/>
        <item x="27"/>
        <item x="254"/>
        <item x="259"/>
        <item x="235"/>
        <item x="100"/>
        <item x="152"/>
        <item x="293"/>
        <item x="307"/>
        <item x="68"/>
        <item x="354"/>
        <item x="21"/>
        <item x="2"/>
        <item x="323"/>
        <item x="392"/>
        <item x="78"/>
        <item x="231"/>
        <item x="7"/>
        <item x="280"/>
        <item x="391"/>
        <item x="446"/>
        <item x="181"/>
        <item x="188"/>
        <item x="222"/>
        <item x="247"/>
        <item x="250"/>
        <item x="212"/>
        <item x="228"/>
        <item x="232"/>
        <item x="129"/>
        <item x="295"/>
        <item x="406"/>
        <item x="265"/>
        <item x="380"/>
        <item x="199"/>
        <item x="374"/>
        <item x="195"/>
        <item x="351"/>
        <item x="84"/>
        <item x="343"/>
        <item x="353"/>
        <item x="441"/>
        <item x="256"/>
        <item x="158"/>
        <item x="319"/>
        <item x="155"/>
        <item x="63"/>
        <item x="375"/>
        <item x="290"/>
        <item x="30"/>
        <item x="388"/>
        <item x="427"/>
        <item x="59"/>
        <item x="123"/>
        <item x="368"/>
        <item x="443"/>
        <item x="156"/>
        <item x="23"/>
        <item x="16"/>
        <item x="270"/>
        <item x="420"/>
        <item x="248"/>
        <item x="230"/>
        <item x="244"/>
        <item x="210"/>
        <item x="95"/>
        <item x="112"/>
        <item x="327"/>
        <item x="164"/>
        <item x="289"/>
        <item x="340"/>
        <item x="116"/>
        <item x="365"/>
        <item x="324"/>
        <item x="397"/>
        <item x="444"/>
        <item x="86"/>
        <item x="147"/>
        <item x="438"/>
        <item x="436"/>
        <item x="363"/>
        <item x="266"/>
        <item x="252"/>
        <item x="263"/>
        <item x="102"/>
        <item x="389"/>
        <item x="120"/>
        <item x="419"/>
        <item x="297"/>
        <item x="257"/>
        <item x="285"/>
        <item x="184"/>
        <item x="273"/>
        <item x="76"/>
        <item x="425"/>
        <item x="261"/>
        <item x="154"/>
        <item x="320"/>
        <item x="215"/>
        <item x="45"/>
        <item x="421"/>
        <item x="429"/>
        <item x="413"/>
        <item x="416"/>
        <item x="249"/>
        <item x="284"/>
        <item x="367"/>
        <item x="187"/>
        <item x="104"/>
        <item x="90"/>
        <item x="225"/>
        <item x="385"/>
        <item x="172"/>
        <item x="189"/>
        <item x="308"/>
        <item x="345"/>
        <item x="372"/>
        <item x="198"/>
        <item x="305"/>
        <item x="361"/>
        <item x="418"/>
        <item x="409"/>
        <item x="115"/>
        <item x="434"/>
        <item x="288"/>
        <item x="206"/>
        <item x="183"/>
        <item x="253"/>
        <item x="96"/>
        <item x="298"/>
        <item x="227"/>
        <item x="422"/>
        <item x="304"/>
        <item x="99"/>
        <item x="366"/>
        <item x="217"/>
        <item x="128"/>
        <item x="264"/>
        <item x="412"/>
        <item x="282"/>
        <item x="364"/>
        <item x="301"/>
        <item x="395"/>
        <item x="294"/>
        <item x="437"/>
        <item x="125"/>
        <item x="246"/>
        <item x="269"/>
        <item x="335"/>
        <item x="223"/>
        <item x="114"/>
        <item x="245"/>
        <item x="255"/>
        <item x="119"/>
        <item x="140"/>
        <item x="274"/>
        <item x="346"/>
        <item x="192"/>
        <item x="377"/>
        <item x="283"/>
        <item x="150"/>
        <item x="383"/>
        <item x="442"/>
        <item x="239"/>
        <item x="332"/>
        <item x="277"/>
        <item x="348"/>
        <item x="149"/>
        <item x="214"/>
        <item x="341"/>
        <item x="360"/>
        <item x="72"/>
        <item x="331"/>
        <item x="216"/>
        <item x="52"/>
        <item x="447"/>
        <item t="default"/>
      </items>
    </pivotField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 defaultSubtotal="0">
      <items count="8">
        <item x="2"/>
        <item x="0"/>
        <item x="5"/>
        <item x="3"/>
        <item x="4"/>
        <item x="6"/>
        <item x="1"/>
        <item x="7"/>
      </items>
    </pivotField>
    <pivotField showAll="0"/>
    <pivotField showAll="0"/>
    <pivotField showAll="0"/>
    <pivotField numFmtId="14" showAll="0">
      <items count="881">
        <item x="879"/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name="Parent Category" axis="axisPage" showAll="0">
      <items count="26">
        <item x="24"/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9" hier="-1"/>
  </pageFields>
  <dataFields count="1">
    <dataField name="Count of outcome" fld="6" subtotal="count" baseField="0" baseItem="0"/>
  </dataFields>
  <formats count="1">
    <format dxfId="22">
      <pivotArea type="all" dataOnly="0" outline="0" fieldPosition="0"/>
    </format>
  </formats>
  <chartFormats count="10">
    <chartFormat chart="4" format="1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4" format="1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4" format="1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4" format="14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4" format="15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1" format="1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1" format="1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1" format="1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1" format="14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1" format="15" series="1">
      <pivotArea type="data" outline="0" fieldPosition="0">
        <references count="1"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C013F-FBD7-9949-B1C3-6442327C3615}">
  <dimension ref="A1:G16"/>
  <sheetViews>
    <sheetView tabSelected="1" workbookViewId="0">
      <selection activeCell="D22" sqref="D22"/>
    </sheetView>
  </sheetViews>
  <sheetFormatPr baseColWidth="10" defaultRowHeight="16" x14ac:dyDescent="0.2"/>
  <cols>
    <col min="1" max="1" width="17.83203125" customWidth="1"/>
    <col min="2" max="2" width="17.83203125" style="12" customWidth="1"/>
    <col min="3" max="5" width="10.83203125" style="12" customWidth="1"/>
    <col min="6" max="6" width="7" style="12" hidden="1" customWidth="1"/>
    <col min="7" max="7" width="19" style="12" customWidth="1"/>
    <col min="8" max="448" width="15.5" bestFit="1" customWidth="1"/>
  </cols>
  <sheetData>
    <row r="1" spans="1:7" x14ac:dyDescent="0.2">
      <c r="A1" s="19" t="s">
        <v>2066</v>
      </c>
      <c r="B1" s="12" t="s">
        <v>2029</v>
      </c>
    </row>
    <row r="2" spans="1:7" x14ac:dyDescent="0.2">
      <c r="A2" s="19" t="s">
        <v>2080</v>
      </c>
      <c r="B2" s="12" t="s">
        <v>2029</v>
      </c>
    </row>
    <row r="4" spans="1:7" x14ac:dyDescent="0.2">
      <c r="A4" s="19" t="s">
        <v>2079</v>
      </c>
      <c r="B4" s="19" t="s">
        <v>2028</v>
      </c>
      <c r="G4"/>
    </row>
    <row r="5" spans="1:7" x14ac:dyDescent="0.2">
      <c r="A5" s="19" t="s">
        <v>2026</v>
      </c>
      <c r="B5" s="12" t="s">
        <v>66</v>
      </c>
      <c r="C5" s="12" t="s">
        <v>6</v>
      </c>
      <c r="D5" s="12" t="s">
        <v>39</v>
      </c>
      <c r="E5" s="12" t="s">
        <v>12</v>
      </c>
      <c r="F5" s="12" t="s">
        <v>2027</v>
      </c>
      <c r="G5"/>
    </row>
    <row r="6" spans="1:7" x14ac:dyDescent="0.2">
      <c r="A6" s="12" t="s">
        <v>2070</v>
      </c>
      <c r="B6" s="20">
        <v>11</v>
      </c>
      <c r="C6" s="20">
        <v>60</v>
      </c>
      <c r="D6" s="20">
        <v>5</v>
      </c>
      <c r="E6" s="20">
        <v>102</v>
      </c>
      <c r="F6" s="20">
        <v>178</v>
      </c>
      <c r="G6"/>
    </row>
    <row r="7" spans="1:7" x14ac:dyDescent="0.2">
      <c r="A7" s="12" t="s">
        <v>2074</v>
      </c>
      <c r="B7" s="20">
        <v>4</v>
      </c>
      <c r="C7" s="20">
        <v>20</v>
      </c>
      <c r="D7" s="20"/>
      <c r="E7" s="20">
        <v>22</v>
      </c>
      <c r="F7" s="20">
        <v>46</v>
      </c>
      <c r="G7"/>
    </row>
    <row r="8" spans="1:7" x14ac:dyDescent="0.2">
      <c r="A8" s="12" t="s">
        <v>2075</v>
      </c>
      <c r="B8" s="20">
        <v>1</v>
      </c>
      <c r="C8" s="20">
        <v>23</v>
      </c>
      <c r="D8" s="20">
        <v>3</v>
      </c>
      <c r="E8" s="20">
        <v>21</v>
      </c>
      <c r="F8" s="20">
        <v>48</v>
      </c>
      <c r="G8"/>
    </row>
    <row r="9" spans="1:7" x14ac:dyDescent="0.2">
      <c r="A9" s="12" t="s">
        <v>2071</v>
      </c>
      <c r="B9" s="20"/>
      <c r="C9" s="20"/>
      <c r="D9" s="20"/>
      <c r="E9" s="20">
        <v>4</v>
      </c>
      <c r="F9" s="20">
        <v>4</v>
      </c>
      <c r="G9"/>
    </row>
    <row r="10" spans="1:7" x14ac:dyDescent="0.2">
      <c r="A10" s="12" t="s">
        <v>2072</v>
      </c>
      <c r="B10" s="20">
        <v>10</v>
      </c>
      <c r="C10" s="20">
        <v>66</v>
      </c>
      <c r="D10" s="20"/>
      <c r="E10" s="20">
        <v>99</v>
      </c>
      <c r="F10" s="20">
        <v>175</v>
      </c>
      <c r="G10"/>
    </row>
    <row r="11" spans="1:7" x14ac:dyDescent="0.2">
      <c r="A11" s="12" t="s">
        <v>2076</v>
      </c>
      <c r="B11" s="20">
        <v>4</v>
      </c>
      <c r="C11" s="20">
        <v>11</v>
      </c>
      <c r="D11" s="20">
        <v>1</v>
      </c>
      <c r="E11" s="20">
        <v>26</v>
      </c>
      <c r="F11" s="20">
        <v>42</v>
      </c>
      <c r="G11"/>
    </row>
    <row r="12" spans="1:7" x14ac:dyDescent="0.2">
      <c r="A12" s="12" t="s">
        <v>2073</v>
      </c>
      <c r="B12" s="20">
        <v>2</v>
      </c>
      <c r="C12" s="20">
        <v>24</v>
      </c>
      <c r="D12" s="20">
        <v>1</v>
      </c>
      <c r="E12" s="20">
        <v>40</v>
      </c>
      <c r="F12" s="20">
        <v>67</v>
      </c>
      <c r="G12"/>
    </row>
    <row r="13" spans="1:7" x14ac:dyDescent="0.2">
      <c r="A13" s="12" t="s">
        <v>2078</v>
      </c>
      <c r="B13" s="20">
        <v>2</v>
      </c>
      <c r="C13" s="20">
        <v>28</v>
      </c>
      <c r="D13" s="20">
        <v>2</v>
      </c>
      <c r="E13" s="20">
        <v>64</v>
      </c>
      <c r="F13" s="20">
        <v>96</v>
      </c>
      <c r="G13"/>
    </row>
    <row r="14" spans="1:7" x14ac:dyDescent="0.2">
      <c r="A14" s="12" t="s">
        <v>2077</v>
      </c>
      <c r="B14" s="20">
        <v>23</v>
      </c>
      <c r="C14" s="20">
        <v>132</v>
      </c>
      <c r="D14" s="20">
        <v>2</v>
      </c>
      <c r="E14" s="20">
        <v>187</v>
      </c>
      <c r="F14" s="20">
        <v>344</v>
      </c>
      <c r="G14"/>
    </row>
    <row r="15" spans="1:7" x14ac:dyDescent="0.2">
      <c r="A15" s="12" t="s">
        <v>2027</v>
      </c>
      <c r="B15" s="20">
        <v>57</v>
      </c>
      <c r="C15" s="20">
        <v>364</v>
      </c>
      <c r="D15" s="20">
        <v>14</v>
      </c>
      <c r="E15" s="20">
        <v>565</v>
      </c>
      <c r="F15" s="20">
        <v>1000</v>
      </c>
      <c r="G15"/>
    </row>
    <row r="16" spans="1:7" x14ac:dyDescent="0.2">
      <c r="B16"/>
      <c r="C16"/>
      <c r="D16"/>
      <c r="E16"/>
      <c r="F16"/>
      <c r="G16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A6030-47BF-6347-81EB-6A3B54E6596E}">
  <dimension ref="A1:H14"/>
  <sheetViews>
    <sheetView workbookViewId="0">
      <selection sqref="A1:H15"/>
    </sheetView>
  </sheetViews>
  <sheetFormatPr baseColWidth="10" defaultRowHeight="16" x14ac:dyDescent="0.2"/>
  <cols>
    <col min="1" max="1" width="30.1640625" style="12" customWidth="1"/>
    <col min="2" max="2" width="24.5" customWidth="1"/>
    <col min="3" max="3" width="17.6640625" customWidth="1"/>
    <col min="4" max="4" width="20.83203125" customWidth="1"/>
    <col min="5" max="5" width="18.1640625" customWidth="1"/>
    <col min="6" max="6" width="24.83203125" customWidth="1"/>
    <col min="7" max="7" width="22.1640625" customWidth="1"/>
    <col min="8" max="8" width="23.83203125" customWidth="1"/>
  </cols>
  <sheetData>
    <row r="1" spans="1:8" s="16" customFormat="1" ht="19" x14ac:dyDescent="0.25">
      <c r="A1" s="14" t="s">
        <v>2030</v>
      </c>
      <c r="B1" s="14" t="s">
        <v>2031</v>
      </c>
      <c r="C1" s="14" t="s">
        <v>2032</v>
      </c>
      <c r="D1" s="14" t="s">
        <v>2033</v>
      </c>
      <c r="E1" s="14" t="s">
        <v>2034</v>
      </c>
      <c r="F1" s="15" t="s">
        <v>2035</v>
      </c>
      <c r="G1" s="15" t="s">
        <v>2036</v>
      </c>
      <c r="H1" s="15" t="s">
        <v>2037</v>
      </c>
    </row>
    <row r="2" spans="1:8" x14ac:dyDescent="0.2">
      <c r="A2" s="13" t="s">
        <v>2047</v>
      </c>
      <c r="B2" s="10">
        <f>COUNTIFS(Crowdfunding!D:D, "&lt;1000", Crowdfunding!G:G, "successful")</f>
        <v>30</v>
      </c>
      <c r="C2" s="10">
        <f>COUNTIFS(Crowdfunding!D:D, "&lt;1000", Crowdfunding!G:G, "fail")</f>
        <v>0</v>
      </c>
      <c r="D2" s="10">
        <f>COUNTIFS(Crowdfunding!D:D, "&lt;1000", Crowdfunding!G:G, "cancelled")</f>
        <v>0</v>
      </c>
      <c r="E2" s="10">
        <f>SUM(B2:D2)</f>
        <v>30</v>
      </c>
      <c r="F2" s="11">
        <f>IF(E2=0, 0, B2/E2)</f>
        <v>1</v>
      </c>
      <c r="G2" s="11">
        <f>IF(F2=0, 0, C2/F2)</f>
        <v>0</v>
      </c>
      <c r="H2" s="11">
        <f>IF(G2=0, 0, D2/G2)</f>
        <v>0</v>
      </c>
    </row>
    <row r="3" spans="1:8" x14ac:dyDescent="0.2">
      <c r="A3" s="13" t="s">
        <v>2048</v>
      </c>
      <c r="B3" s="10">
        <f>COUNTIFS(Crowdfunding!D:D, "=&gt;1000", Crowdfunding!D:D, "&lt;5000", Crowdfunding!G:G, "successful")</f>
        <v>0</v>
      </c>
      <c r="C3" s="10">
        <f>COUNTIFS(Crowdfunding!D:D, "=&gt;1000", Crowdfunding!D:D, "&lt;5000", Crowdfunding!G:G, "fail")</f>
        <v>0</v>
      </c>
      <c r="D3" s="10">
        <f>COUNTIFS(Crowdfunding!D:D, "=&gt;1000", Crowdfunding!D:D, "&lt;5000", Crowdfunding!G:G, "cancelled")</f>
        <v>0</v>
      </c>
      <c r="E3" s="10">
        <f t="shared" ref="E3:E13" si="0">SUM(B3:D3)</f>
        <v>0</v>
      </c>
      <c r="F3" s="11">
        <f t="shared" ref="F3:F13" si="1">IF(E3=0, 0, B3/E3)</f>
        <v>0</v>
      </c>
      <c r="G3" s="11">
        <f t="shared" ref="G3:G13" si="2">IF(E3=0, 0, C3/E3)</f>
        <v>0</v>
      </c>
      <c r="H3" s="11">
        <f t="shared" ref="H3:H13" si="3">IF(G3=0, 0, D3/G3)</f>
        <v>0</v>
      </c>
    </row>
    <row r="4" spans="1:8" x14ac:dyDescent="0.2">
      <c r="A4" s="13" t="s">
        <v>2049</v>
      </c>
      <c r="B4" s="10">
        <f>COUNTIFS(Crowdfunding!D:D, "&gt;=5000", Crowdfunding!D:D, "&lt;9999", Crowdfunding!G:G, "successful")</f>
        <v>164</v>
      </c>
      <c r="C4" s="10">
        <f>COUNTIFS(Crowdfunding!D:D, "&gt;=5000", Crowdfunding!D:D, "&lt;9999", Crowdfunding!G:G, "failed")</f>
        <v>126</v>
      </c>
      <c r="D4" s="10">
        <f>COUNTIFS(Crowdfunding!D:D, "&gt;=5000", Crowdfunding!D:D, "&lt;9999", Crowdfunding!G:G, "cancelled")</f>
        <v>0</v>
      </c>
      <c r="E4" s="10">
        <f t="shared" si="0"/>
        <v>290</v>
      </c>
      <c r="F4" s="11">
        <f t="shared" si="1"/>
        <v>0.56551724137931036</v>
      </c>
      <c r="G4" s="11">
        <f t="shared" si="2"/>
        <v>0.43448275862068964</v>
      </c>
      <c r="H4" s="11">
        <f t="shared" si="3"/>
        <v>0</v>
      </c>
    </row>
    <row r="5" spans="1:8" x14ac:dyDescent="0.2">
      <c r="A5" s="13" t="s">
        <v>2050</v>
      </c>
      <c r="B5" s="10">
        <f>COUNTIFS(Crowdfunding!D:D, "&gt;=10000", Crowdfunding!D:D, "&lt;15000", Crowdfunding!G:G, "successful")</f>
        <v>4</v>
      </c>
      <c r="C5" s="10">
        <f>COUNTIFS(Crowdfunding!D:D, "&gt;=10000", Crowdfunding!D:D, "&lt;15000", Crowdfunding!G:G, "failed")</f>
        <v>5</v>
      </c>
      <c r="D5" s="10">
        <f>COUNTIFS(Crowdfunding!D:D, "&gt;=10000", Crowdfunding!D:D, "&lt;15000", Crowdfunding!G:G, "cancelled")</f>
        <v>0</v>
      </c>
      <c r="E5" s="10">
        <f t="shared" si="0"/>
        <v>9</v>
      </c>
      <c r="F5" s="11">
        <f t="shared" si="1"/>
        <v>0.44444444444444442</v>
      </c>
      <c r="G5" s="11">
        <f t="shared" si="2"/>
        <v>0.55555555555555558</v>
      </c>
      <c r="H5" s="11">
        <f t="shared" si="3"/>
        <v>0</v>
      </c>
    </row>
    <row r="6" spans="1:8" x14ac:dyDescent="0.2">
      <c r="A6" s="13" t="s">
        <v>2051</v>
      </c>
      <c r="B6" s="10">
        <f>COUNTIFS(Crowdfunding!D:D, "&gt;=15000", Crowdfunding!D:D, "&lt;20000", Crowdfunding!G:G, "successful")</f>
        <v>10</v>
      </c>
      <c r="C6" s="10">
        <f>COUNTIFS(Crowdfunding!D:D, "&gt;=15000", Crowdfunding!D:D, "&lt;20000", Crowdfunding!G:G, "failed")</f>
        <v>0</v>
      </c>
      <c r="D6" s="10">
        <f>COUNTIFS(Crowdfunding!D:D, "&gt;=15000", Crowdfunding!D:D, "&lt;20000", Crowdfunding!G:G, "cancelled")</f>
        <v>0</v>
      </c>
      <c r="E6" s="10">
        <f t="shared" si="0"/>
        <v>10</v>
      </c>
      <c r="F6" s="11">
        <f t="shared" si="1"/>
        <v>1</v>
      </c>
      <c r="G6" s="11">
        <f t="shared" si="2"/>
        <v>0</v>
      </c>
      <c r="H6" s="11">
        <f t="shared" si="3"/>
        <v>0</v>
      </c>
    </row>
    <row r="7" spans="1:8" x14ac:dyDescent="0.2">
      <c r="A7" s="13" t="s">
        <v>2052</v>
      </c>
      <c r="B7" s="10">
        <f>COUNTIFS(Crowdfunding!D:D, "&gt;=20000", Crowdfunding!D:D, "&lt;25000", Crowdfunding!G:G, "successful")</f>
        <v>7</v>
      </c>
      <c r="C7" s="10">
        <f>COUNTIFS(Crowdfunding!D:D, "&gt;=20000", Crowdfunding!D:D, "&lt;25000", Crowdfunding!G:G, "failed")</f>
        <v>0</v>
      </c>
      <c r="D7" s="10">
        <f>COUNTIFS(Crowdfunding!D:D, "&gt;=20000", Crowdfunding!D:D, "&lt;25000", Crowdfunding!G:G, "cancelled")</f>
        <v>0</v>
      </c>
      <c r="E7" s="10">
        <f t="shared" si="0"/>
        <v>7</v>
      </c>
      <c r="F7" s="11">
        <f t="shared" si="1"/>
        <v>1</v>
      </c>
      <c r="G7" s="11">
        <f t="shared" si="2"/>
        <v>0</v>
      </c>
      <c r="H7" s="11">
        <f t="shared" si="3"/>
        <v>0</v>
      </c>
    </row>
    <row r="8" spans="1:8" x14ac:dyDescent="0.2">
      <c r="A8" s="13" t="s">
        <v>2053</v>
      </c>
      <c r="B8" s="10">
        <f>COUNTIFS(Crowdfunding!D:D, "&gt;=25000", Crowdfunding!D:D, "&lt;30000", Crowdfunding!G:G, "successful")</f>
        <v>11</v>
      </c>
      <c r="C8" s="10">
        <f>COUNTIFS(Crowdfunding!D:D, "&gt;=25000", Crowdfunding!D:D, "&lt;30000", Crowdfunding!G:G, "failed")</f>
        <v>3</v>
      </c>
      <c r="D8" s="10">
        <f>COUNTIFS(Crowdfunding!D:D, "&gt;=25000", Crowdfunding!D:D, "&lt;30000", Crowdfunding!G:G, "cancelled")</f>
        <v>0</v>
      </c>
      <c r="E8" s="10">
        <f t="shared" si="0"/>
        <v>14</v>
      </c>
      <c r="F8" s="11">
        <f t="shared" si="1"/>
        <v>0.7857142857142857</v>
      </c>
      <c r="G8" s="11">
        <f t="shared" si="2"/>
        <v>0.21428571428571427</v>
      </c>
      <c r="H8" s="11">
        <f t="shared" si="3"/>
        <v>0</v>
      </c>
    </row>
    <row r="9" spans="1:8" x14ac:dyDescent="0.2">
      <c r="A9" s="13" t="s">
        <v>2054</v>
      </c>
      <c r="B9" s="10">
        <f>COUNTIFS(Crowdfunding!D:D, "&gt;=30000", Crowdfunding!D:D, "&lt;35000", Crowdfunding!G:G, "successful")</f>
        <v>7</v>
      </c>
      <c r="C9" s="10">
        <f>COUNTIFS(Crowdfunding!D:D, "&gt;=30000", Crowdfunding!D:D, "&lt;35000", Crowdfunding!G:G, "failed")</f>
        <v>0</v>
      </c>
      <c r="D9" s="10">
        <f>COUNTIFS(Crowdfunding!D:D, "&gt;=30000", Crowdfunding!D:D, "&lt;34999", Crowdfunding!G:G, "cancelled")</f>
        <v>0</v>
      </c>
      <c r="E9" s="10">
        <f t="shared" si="0"/>
        <v>7</v>
      </c>
      <c r="F9" s="11">
        <f t="shared" si="1"/>
        <v>1</v>
      </c>
      <c r="G9" s="11">
        <f t="shared" si="2"/>
        <v>0</v>
      </c>
      <c r="H9" s="11">
        <f t="shared" si="3"/>
        <v>0</v>
      </c>
    </row>
    <row r="10" spans="1:8" x14ac:dyDescent="0.2">
      <c r="A10" s="13" t="s">
        <v>2055</v>
      </c>
      <c r="B10" s="10">
        <f>COUNTIFS(Crowdfunding!D:D, "&gt;=35000", Crowdfunding!D:D, "&lt;40000", Crowdfunding!G:G, "successful")</f>
        <v>8</v>
      </c>
      <c r="C10" s="10">
        <f>COUNTIFS(Crowdfunding!D:D, "&gt;=35000", Crowdfunding!D:D, "&lt;40000", Crowdfunding!G:G, "failed")</f>
        <v>3</v>
      </c>
      <c r="D10" s="10">
        <f>COUNTIFS(Crowdfunding!D:D, "&gt;=35000", Crowdfunding!D:D, "&lt;40000", Crowdfunding!G:G, "cancelled")</f>
        <v>0</v>
      </c>
      <c r="E10" s="10">
        <f t="shared" si="0"/>
        <v>11</v>
      </c>
      <c r="F10" s="11">
        <f t="shared" si="1"/>
        <v>0.72727272727272729</v>
      </c>
      <c r="G10" s="11">
        <f t="shared" si="2"/>
        <v>0.27272727272727271</v>
      </c>
      <c r="H10" s="11">
        <f t="shared" si="3"/>
        <v>0</v>
      </c>
    </row>
    <row r="11" spans="1:8" x14ac:dyDescent="0.2">
      <c r="A11" s="13" t="s">
        <v>2056</v>
      </c>
      <c r="B11" s="10">
        <f>COUNTIFS(Crowdfunding!D:D, "&gt;=40000", Crowdfunding!D:D, "&lt;50000", Crowdfunding!G:G, "successful")</f>
        <v>19</v>
      </c>
      <c r="C11" s="10">
        <f>COUNTIFS(Crowdfunding!D:D, "&gt;=40000", Crowdfunding!D:D, "&lt;50000", Crowdfunding!G:G, "failed")</f>
        <v>6</v>
      </c>
      <c r="D11" s="10">
        <f>COUNTIFS(Crowdfunding!D:D, "&gt;=40000", Crowdfunding!D:D, "&lt;50000", Crowdfunding!G:G, "cancelled")</f>
        <v>0</v>
      </c>
      <c r="E11" s="10">
        <f t="shared" si="0"/>
        <v>25</v>
      </c>
      <c r="F11" s="11">
        <f t="shared" si="1"/>
        <v>0.76</v>
      </c>
      <c r="G11" s="11">
        <f t="shared" si="2"/>
        <v>0.24</v>
      </c>
      <c r="H11" s="11">
        <f t="shared" si="3"/>
        <v>0</v>
      </c>
    </row>
    <row r="12" spans="1:8" x14ac:dyDescent="0.2">
      <c r="A12" s="13" t="s">
        <v>2057</v>
      </c>
      <c r="B12" s="10">
        <f>COUNTIFS(Crowdfunding!D:D, "&gt;=45000", Crowdfunding!D:D, "&lt;50000", Crowdfunding!G:G, "successful")</f>
        <v>8</v>
      </c>
      <c r="C12" s="10">
        <f>COUNTIFS(Crowdfunding!D:D, "&gt;=45000", Crowdfunding!D:D, "&lt;50000", Crowdfunding!G:G, "failed")</f>
        <v>3</v>
      </c>
      <c r="D12" s="10">
        <f>COUNTIFS(Crowdfunding!D:D, "&gt;=45000", Crowdfunding!D:D, "&lt;50000", Crowdfunding!G:G, "cancelled")</f>
        <v>0</v>
      </c>
      <c r="E12" s="10">
        <f t="shared" si="0"/>
        <v>11</v>
      </c>
      <c r="F12" s="11">
        <f t="shared" si="1"/>
        <v>0.72727272727272729</v>
      </c>
      <c r="G12" s="11">
        <f t="shared" si="2"/>
        <v>0.27272727272727271</v>
      </c>
      <c r="H12" s="11">
        <f t="shared" si="3"/>
        <v>0</v>
      </c>
    </row>
    <row r="13" spans="1:8" x14ac:dyDescent="0.2">
      <c r="A13" s="13" t="s">
        <v>2058</v>
      </c>
      <c r="B13" s="10">
        <f>COUNTIFS(Crowdfunding!D:D, "&gt;=50000", Crowdfunding!G:G, "successful")</f>
        <v>114</v>
      </c>
      <c r="C13" s="10">
        <f>COUNTIFS(Crowdfunding!D:D, "&gt;=50000", Crowdfunding!G:G, "failed")</f>
        <v>163</v>
      </c>
      <c r="D13" s="10">
        <f>COUNTIFS(Crowdfunding!D:D, "&gt;=50000", Crowdfunding!G:G, "cancelled")</f>
        <v>0</v>
      </c>
      <c r="E13" s="10">
        <f t="shared" si="0"/>
        <v>277</v>
      </c>
      <c r="F13" s="11">
        <f t="shared" si="1"/>
        <v>0.41155234657039713</v>
      </c>
      <c r="G13" s="11">
        <f t="shared" si="2"/>
        <v>0.58844765342960292</v>
      </c>
      <c r="H13" s="11">
        <f t="shared" si="3"/>
        <v>0</v>
      </c>
    </row>
    <row r="14" spans="1:8" x14ac:dyDescent="0.2">
      <c r="B14" s="10"/>
      <c r="C14" s="10"/>
      <c r="D14" s="10"/>
      <c r="E14" s="10"/>
      <c r="F14" s="10"/>
      <c r="G14" s="10"/>
      <c r="H14" s="10"/>
    </row>
  </sheetData>
  <pageMargins left="0.7" right="0.7" top="0.75" bottom="0.75" header="0.3" footer="0.3"/>
  <ignoredErrors>
    <ignoredError sqref="C3 C7 G3 G4:G13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0646B-D26A-CA4B-ABDC-4AFF4238F23E}">
  <dimension ref="A1:I1001"/>
  <sheetViews>
    <sheetView zoomScale="75" workbookViewId="0">
      <selection activeCell="G9" sqref="G9:G12"/>
    </sheetView>
  </sheetViews>
  <sheetFormatPr baseColWidth="10" defaultRowHeight="16" x14ac:dyDescent="0.2"/>
  <cols>
    <col min="2" max="2" width="13.33203125" customWidth="1"/>
    <col min="5" max="5" width="13.6640625" customWidth="1"/>
    <col min="7" max="7" width="42" customWidth="1"/>
    <col min="8" max="8" width="13.6640625" customWidth="1"/>
    <col min="9" max="9" width="14.83203125" customWidth="1"/>
  </cols>
  <sheetData>
    <row r="1" spans="1:9" s="1" customFormat="1" x14ac:dyDescent="0.2">
      <c r="A1" s="1" t="s">
        <v>2059</v>
      </c>
      <c r="B1" s="1" t="s">
        <v>2060</v>
      </c>
      <c r="D1" s="1" t="s">
        <v>2059</v>
      </c>
      <c r="E1" s="1" t="s">
        <v>2060</v>
      </c>
      <c r="H1" s="1" t="s">
        <v>2068</v>
      </c>
      <c r="I1" s="1" t="s">
        <v>2069</v>
      </c>
    </row>
    <row r="2" spans="1:9" x14ac:dyDescent="0.2">
      <c r="A2" t="s">
        <v>12</v>
      </c>
      <c r="B2" s="5">
        <v>92.151898734177209</v>
      </c>
      <c r="D2" t="s">
        <v>6</v>
      </c>
      <c r="E2" s="5">
        <v>0</v>
      </c>
      <c r="G2" s="17" t="s">
        <v>2067</v>
      </c>
      <c r="H2" s="18">
        <f>AVERAGE(B:B)</f>
        <v>339.41604681878221</v>
      </c>
      <c r="I2" s="18">
        <f>AVERAGE(E:E)</f>
        <v>64.114728411470949</v>
      </c>
    </row>
    <row r="3" spans="1:9" x14ac:dyDescent="0.2">
      <c r="A3" t="s">
        <v>12</v>
      </c>
      <c r="B3" s="5">
        <v>100.01614035087719</v>
      </c>
      <c r="D3" t="s">
        <v>6</v>
      </c>
      <c r="E3" s="5">
        <v>103.20833333333333</v>
      </c>
      <c r="G3" s="17" t="s">
        <v>2061</v>
      </c>
      <c r="H3" s="18">
        <f>MEDIAN(B:B)</f>
        <v>85.958823529411774</v>
      </c>
      <c r="I3" s="18">
        <f>MEDIAN(E:E)</f>
        <v>65.120597494078041</v>
      </c>
    </row>
    <row r="4" spans="1:9" x14ac:dyDescent="0.2">
      <c r="A4" t="s">
        <v>12</v>
      </c>
      <c r="B4" s="5">
        <v>75.833333333333329</v>
      </c>
      <c r="D4" t="s">
        <v>6</v>
      </c>
      <c r="E4" s="5">
        <v>99.339622641509436</v>
      </c>
      <c r="G4" s="17" t="s">
        <v>2062</v>
      </c>
      <c r="H4" s="18">
        <f>MIN(B:B)</f>
        <v>1</v>
      </c>
      <c r="I4" s="18">
        <f>MIN(E:E)</f>
        <v>0</v>
      </c>
    </row>
    <row r="5" spans="1:9" x14ac:dyDescent="0.2">
      <c r="A5" t="s">
        <v>12</v>
      </c>
      <c r="B5" s="5">
        <v>64.93832599118943</v>
      </c>
      <c r="D5" t="s">
        <v>6</v>
      </c>
      <c r="E5" s="5">
        <v>60.555555555555557</v>
      </c>
      <c r="G5" s="17" t="s">
        <v>2063</v>
      </c>
      <c r="H5" s="18">
        <f>MAX(B:B)</f>
        <v>7295</v>
      </c>
      <c r="I5" s="18">
        <f>MAX(E:E)</f>
        <v>112.22222222222223</v>
      </c>
    </row>
    <row r="6" spans="1:9" x14ac:dyDescent="0.2">
      <c r="A6" t="s">
        <v>12</v>
      </c>
      <c r="B6" s="5">
        <v>62.9</v>
      </c>
      <c r="D6" t="s">
        <v>6</v>
      </c>
      <c r="E6" s="5">
        <v>72.909090909090907</v>
      </c>
      <c r="G6" s="17" t="s">
        <v>2064</v>
      </c>
      <c r="H6" s="18">
        <f>_xlfn.VAR.S(B:B)</f>
        <v>614231.98742750462</v>
      </c>
      <c r="I6" s="18">
        <f>_xlfn.VAR.S(E:E)</f>
        <v>811.67494944305372</v>
      </c>
    </row>
    <row r="7" spans="1:9" x14ac:dyDescent="0.2">
      <c r="A7" t="s">
        <v>12</v>
      </c>
      <c r="B7" s="5">
        <v>105.05102040816327</v>
      </c>
      <c r="D7" t="s">
        <v>6</v>
      </c>
      <c r="E7" s="5">
        <v>112.22222222222223</v>
      </c>
      <c r="G7" s="17" t="s">
        <v>2065</v>
      </c>
      <c r="H7" s="18">
        <f>_xlfn.STDEV.S(B:B)</f>
        <v>783.72953716668394</v>
      </c>
      <c r="I7" s="18">
        <f>_xlfn.STDEV.S(E:E)</f>
        <v>28.489909607491803</v>
      </c>
    </row>
    <row r="8" spans="1:9" x14ac:dyDescent="0.2">
      <c r="A8" t="s">
        <v>12</v>
      </c>
      <c r="B8" s="5">
        <v>110.41</v>
      </c>
      <c r="D8" t="s">
        <v>6</v>
      </c>
      <c r="E8" s="5">
        <v>102.34545454545454</v>
      </c>
    </row>
    <row r="9" spans="1:9" x14ac:dyDescent="0.2">
      <c r="A9" t="s">
        <v>12</v>
      </c>
      <c r="B9" s="5">
        <v>107.96236989591674</v>
      </c>
      <c r="D9" t="s">
        <v>6</v>
      </c>
      <c r="E9" s="5">
        <v>94.144999999999996</v>
      </c>
    </row>
    <row r="10" spans="1:9" x14ac:dyDescent="0.2">
      <c r="A10" t="s">
        <v>12</v>
      </c>
      <c r="B10" s="5">
        <v>105.97134670487107</v>
      </c>
      <c r="D10" t="s">
        <v>6</v>
      </c>
      <c r="E10" s="5">
        <v>84.986725663716811</v>
      </c>
    </row>
    <row r="11" spans="1:9" x14ac:dyDescent="0.2">
      <c r="A11" t="s">
        <v>12</v>
      </c>
      <c r="B11" s="5">
        <v>85.044943820224717</v>
      </c>
      <c r="D11" t="s">
        <v>6</v>
      </c>
      <c r="E11" s="5">
        <v>45.001483679525222</v>
      </c>
    </row>
    <row r="12" spans="1:9" x14ac:dyDescent="0.2">
      <c r="A12" t="s">
        <v>12</v>
      </c>
      <c r="B12" s="5">
        <v>105.22535211267606</v>
      </c>
      <c r="D12" t="s">
        <v>6</v>
      </c>
      <c r="E12" s="5">
        <v>69.055555555555557</v>
      </c>
    </row>
    <row r="13" spans="1:9" x14ac:dyDescent="0.2">
      <c r="A13" t="s">
        <v>12</v>
      </c>
      <c r="B13" s="5">
        <v>39.003741114852225</v>
      </c>
      <c r="D13" t="s">
        <v>6</v>
      </c>
      <c r="E13" s="5">
        <v>106.6</v>
      </c>
    </row>
    <row r="14" spans="1:9" x14ac:dyDescent="0.2">
      <c r="A14" t="s">
        <v>12</v>
      </c>
      <c r="B14" s="5">
        <v>73.030674846625772</v>
      </c>
      <c r="D14" t="s">
        <v>6</v>
      </c>
      <c r="E14" s="5">
        <v>38.004334633723452</v>
      </c>
    </row>
    <row r="15" spans="1:9" x14ac:dyDescent="0.2">
      <c r="A15" t="s">
        <v>12</v>
      </c>
      <c r="B15" s="5">
        <v>61.997747747747745</v>
      </c>
      <c r="D15" t="s">
        <v>6</v>
      </c>
      <c r="E15" s="5">
        <v>57.125</v>
      </c>
    </row>
    <row r="16" spans="1:9" x14ac:dyDescent="0.2">
      <c r="A16" t="s">
        <v>12</v>
      </c>
      <c r="B16" s="5">
        <v>94.000622665006233</v>
      </c>
      <c r="D16" t="s">
        <v>6</v>
      </c>
      <c r="E16" s="5">
        <v>94.375</v>
      </c>
    </row>
    <row r="17" spans="1:5" x14ac:dyDescent="0.2">
      <c r="A17" t="s">
        <v>12</v>
      </c>
      <c r="B17" s="5">
        <v>112.05426356589147</v>
      </c>
      <c r="D17" t="s">
        <v>6</v>
      </c>
      <c r="E17" s="5">
        <v>2</v>
      </c>
    </row>
    <row r="18" spans="1:5" x14ac:dyDescent="0.2">
      <c r="A18" t="s">
        <v>12</v>
      </c>
      <c r="B18" s="5">
        <v>48.008849557522126</v>
      </c>
      <c r="D18" t="s">
        <v>6</v>
      </c>
      <c r="E18" s="5">
        <v>99.006816632583508</v>
      </c>
    </row>
    <row r="19" spans="1:5" x14ac:dyDescent="0.2">
      <c r="A19" t="s">
        <v>12</v>
      </c>
      <c r="B19" s="5">
        <v>35.000184535892231</v>
      </c>
      <c r="D19" t="s">
        <v>6</v>
      </c>
      <c r="E19" s="5">
        <v>32.786666666666669</v>
      </c>
    </row>
    <row r="20" spans="1:5" x14ac:dyDescent="0.2">
      <c r="A20" t="s">
        <v>12</v>
      </c>
      <c r="B20" s="5">
        <v>85</v>
      </c>
      <c r="D20" t="s">
        <v>6</v>
      </c>
      <c r="E20" s="5">
        <v>44.93333333333333</v>
      </c>
    </row>
    <row r="21" spans="1:5" x14ac:dyDescent="0.2">
      <c r="A21" t="s">
        <v>12</v>
      </c>
      <c r="B21" s="5">
        <v>95.993893129770996</v>
      </c>
      <c r="D21" t="s">
        <v>6</v>
      </c>
      <c r="E21" s="5">
        <v>82.001775410563695</v>
      </c>
    </row>
    <row r="22" spans="1:5" x14ac:dyDescent="0.2">
      <c r="A22" t="s">
        <v>12</v>
      </c>
      <c r="B22" s="5">
        <v>68.8125</v>
      </c>
      <c r="D22" t="s">
        <v>6</v>
      </c>
      <c r="E22" s="5">
        <v>111.4</v>
      </c>
    </row>
    <row r="23" spans="1:5" x14ac:dyDescent="0.2">
      <c r="A23" t="s">
        <v>12</v>
      </c>
      <c r="B23" s="5">
        <v>105.97196261682242</v>
      </c>
      <c r="D23" t="s">
        <v>6</v>
      </c>
      <c r="E23" s="5">
        <v>71.94736842105263</v>
      </c>
    </row>
    <row r="24" spans="1:5" x14ac:dyDescent="0.2">
      <c r="A24" t="s">
        <v>12</v>
      </c>
      <c r="B24" s="5">
        <v>75.261194029850742</v>
      </c>
      <c r="D24" t="s">
        <v>6</v>
      </c>
      <c r="E24" s="5">
        <v>108.91666666666667</v>
      </c>
    </row>
    <row r="25" spans="1:5" x14ac:dyDescent="0.2">
      <c r="A25" t="s">
        <v>12</v>
      </c>
      <c r="B25" s="5">
        <v>75.141414141414145</v>
      </c>
      <c r="D25" t="s">
        <v>6</v>
      </c>
      <c r="E25" s="5">
        <v>57.00296912114014</v>
      </c>
    </row>
    <row r="26" spans="1:5" x14ac:dyDescent="0.2">
      <c r="A26" t="s">
        <v>12</v>
      </c>
      <c r="B26" s="5">
        <v>107.42342342342343</v>
      </c>
      <c r="D26" t="s">
        <v>6</v>
      </c>
      <c r="E26" s="5">
        <v>79.642857142857139</v>
      </c>
    </row>
    <row r="27" spans="1:5" x14ac:dyDescent="0.2">
      <c r="A27" t="s">
        <v>12</v>
      </c>
      <c r="B27" s="5">
        <v>35.995495495495497</v>
      </c>
      <c r="D27" t="s">
        <v>6</v>
      </c>
      <c r="E27" s="5">
        <v>48.004773269689736</v>
      </c>
    </row>
    <row r="28" spans="1:5" x14ac:dyDescent="0.2">
      <c r="A28" t="s">
        <v>12</v>
      </c>
      <c r="B28" s="5">
        <v>26.998873148744366</v>
      </c>
      <c r="D28" t="s">
        <v>6</v>
      </c>
      <c r="E28" s="5">
        <v>39.996000000000002</v>
      </c>
    </row>
    <row r="29" spans="1:5" x14ac:dyDescent="0.2">
      <c r="A29" t="s">
        <v>12</v>
      </c>
      <c r="B29" s="5">
        <v>107.56122448979592</v>
      </c>
      <c r="D29" t="s">
        <v>6</v>
      </c>
      <c r="E29" s="5">
        <v>83.022941970310384</v>
      </c>
    </row>
    <row r="30" spans="1:5" x14ac:dyDescent="0.2">
      <c r="A30" t="s">
        <v>12</v>
      </c>
      <c r="B30" s="5">
        <v>46.163043478260867</v>
      </c>
      <c r="D30" t="s">
        <v>6</v>
      </c>
      <c r="E30" s="5">
        <v>57.849056603773583</v>
      </c>
    </row>
    <row r="31" spans="1:5" x14ac:dyDescent="0.2">
      <c r="A31" t="s">
        <v>12</v>
      </c>
      <c r="B31" s="5">
        <v>47.845637583892618</v>
      </c>
      <c r="D31" t="s">
        <v>6</v>
      </c>
      <c r="E31" s="5">
        <v>109.99705449189985</v>
      </c>
    </row>
    <row r="32" spans="1:5" x14ac:dyDescent="0.2">
      <c r="A32" t="s">
        <v>12</v>
      </c>
      <c r="B32" s="5">
        <v>53.007815713698065</v>
      </c>
      <c r="D32" t="s">
        <v>6</v>
      </c>
      <c r="E32" s="5">
        <v>27.009016393442622</v>
      </c>
    </row>
    <row r="33" spans="1:5" x14ac:dyDescent="0.2">
      <c r="A33" t="s">
        <v>12</v>
      </c>
      <c r="B33" s="5">
        <v>45.059405940594061</v>
      </c>
      <c r="D33" t="s">
        <v>6</v>
      </c>
      <c r="E33" s="5">
        <v>1</v>
      </c>
    </row>
    <row r="34" spans="1:5" x14ac:dyDescent="0.2">
      <c r="A34" t="s">
        <v>12</v>
      </c>
      <c r="B34" s="5">
        <v>59.119617224880386</v>
      </c>
      <c r="D34" t="s">
        <v>6</v>
      </c>
      <c r="E34" s="5">
        <v>66.513513513513516</v>
      </c>
    </row>
    <row r="35" spans="1:5" x14ac:dyDescent="0.2">
      <c r="A35" t="s">
        <v>12</v>
      </c>
      <c r="B35" s="5">
        <v>89.664122137404576</v>
      </c>
      <c r="D35" t="s">
        <v>6</v>
      </c>
      <c r="E35" s="5">
        <v>51.31666666666667</v>
      </c>
    </row>
    <row r="36" spans="1:5" x14ac:dyDescent="0.2">
      <c r="A36" t="s">
        <v>12</v>
      </c>
      <c r="B36" s="5">
        <v>70.079268292682926</v>
      </c>
      <c r="D36" t="s">
        <v>6</v>
      </c>
      <c r="E36" s="5">
        <v>71.983108108108112</v>
      </c>
    </row>
    <row r="37" spans="1:5" x14ac:dyDescent="0.2">
      <c r="A37" t="s">
        <v>12</v>
      </c>
      <c r="B37" s="5">
        <v>31.059701492537314</v>
      </c>
      <c r="D37" t="s">
        <v>6</v>
      </c>
      <c r="E37" s="5">
        <v>44.001815980629537</v>
      </c>
    </row>
    <row r="38" spans="1:5" x14ac:dyDescent="0.2">
      <c r="A38" t="s">
        <v>12</v>
      </c>
      <c r="B38" s="5">
        <v>29.061611374407583</v>
      </c>
      <c r="D38" t="s">
        <v>6</v>
      </c>
      <c r="E38" s="5">
        <v>86.794520547945211</v>
      </c>
    </row>
    <row r="39" spans="1:5" x14ac:dyDescent="0.2">
      <c r="A39" t="s">
        <v>12</v>
      </c>
      <c r="B39" s="5">
        <v>30.0859375</v>
      </c>
      <c r="D39" t="s">
        <v>6</v>
      </c>
      <c r="E39" s="5">
        <v>25.997933274284026</v>
      </c>
    </row>
    <row r="40" spans="1:5" x14ac:dyDescent="0.2">
      <c r="A40" t="s">
        <v>12</v>
      </c>
      <c r="B40" s="5">
        <v>84.998125000000002</v>
      </c>
      <c r="D40" t="s">
        <v>6</v>
      </c>
      <c r="E40" s="5">
        <v>49.987915407854985</v>
      </c>
    </row>
    <row r="41" spans="1:5" x14ac:dyDescent="0.2">
      <c r="A41" t="s">
        <v>12</v>
      </c>
      <c r="B41" s="5">
        <v>58.040160642570278</v>
      </c>
      <c r="D41" t="s">
        <v>6</v>
      </c>
      <c r="E41" s="5">
        <v>89.944444444444443</v>
      </c>
    </row>
    <row r="42" spans="1:5" x14ac:dyDescent="0.2">
      <c r="A42" t="s">
        <v>12</v>
      </c>
      <c r="B42" s="5">
        <v>61.038135593220339</v>
      </c>
      <c r="D42" t="s">
        <v>6</v>
      </c>
      <c r="E42" s="5">
        <v>78.96875</v>
      </c>
    </row>
    <row r="43" spans="1:5" x14ac:dyDescent="0.2">
      <c r="A43" t="s">
        <v>12</v>
      </c>
      <c r="B43" s="5">
        <v>29.001722017220171</v>
      </c>
      <c r="D43" t="s">
        <v>6</v>
      </c>
      <c r="E43" s="5">
        <v>94.987234042553197</v>
      </c>
    </row>
    <row r="44" spans="1:5" x14ac:dyDescent="0.2">
      <c r="A44" t="s">
        <v>12</v>
      </c>
      <c r="B44" s="5">
        <v>58.975609756097562</v>
      </c>
      <c r="D44" t="s">
        <v>6</v>
      </c>
      <c r="E44" s="5">
        <v>46.905982905982903</v>
      </c>
    </row>
    <row r="45" spans="1:5" x14ac:dyDescent="0.2">
      <c r="A45" t="s">
        <v>12</v>
      </c>
      <c r="B45" s="5">
        <v>63.995555555555555</v>
      </c>
      <c r="D45" t="s">
        <v>6</v>
      </c>
      <c r="E45" s="5">
        <v>80.139130434782615</v>
      </c>
    </row>
    <row r="46" spans="1:5" x14ac:dyDescent="0.2">
      <c r="A46" t="s">
        <v>12</v>
      </c>
      <c r="B46" s="5">
        <v>85.315789473684205</v>
      </c>
      <c r="D46" t="s">
        <v>6</v>
      </c>
      <c r="E46" s="5">
        <v>59.036809815950917</v>
      </c>
    </row>
    <row r="47" spans="1:5" x14ac:dyDescent="0.2">
      <c r="A47" t="s">
        <v>12</v>
      </c>
      <c r="B47" s="5">
        <v>74.481481481481481</v>
      </c>
      <c r="D47" t="s">
        <v>6</v>
      </c>
      <c r="E47" s="5">
        <v>1</v>
      </c>
    </row>
    <row r="48" spans="1:5" x14ac:dyDescent="0.2">
      <c r="A48" t="s">
        <v>12</v>
      </c>
      <c r="B48" s="5">
        <v>105.14772727272727</v>
      </c>
      <c r="D48" t="s">
        <v>6</v>
      </c>
      <c r="E48" s="5">
        <v>60.011588275391958</v>
      </c>
    </row>
    <row r="49" spans="1:5" x14ac:dyDescent="0.2">
      <c r="A49" t="s">
        <v>12</v>
      </c>
      <c r="B49" s="5">
        <v>56.188235294117646</v>
      </c>
      <c r="D49" t="s">
        <v>6</v>
      </c>
      <c r="E49" s="5">
        <v>31.000176025347649</v>
      </c>
    </row>
    <row r="50" spans="1:5" x14ac:dyDescent="0.2">
      <c r="A50" t="s">
        <v>12</v>
      </c>
      <c r="B50" s="5">
        <v>85.917647058823533</v>
      </c>
      <c r="D50" t="s">
        <v>6</v>
      </c>
      <c r="E50" s="5">
        <v>95.042492917847028</v>
      </c>
    </row>
    <row r="51" spans="1:5" x14ac:dyDescent="0.2">
      <c r="A51" t="s">
        <v>12</v>
      </c>
      <c r="B51" s="5">
        <v>41.018181818181816</v>
      </c>
      <c r="D51" t="s">
        <v>6</v>
      </c>
      <c r="E51" s="5">
        <v>75.968174204355108</v>
      </c>
    </row>
    <row r="52" spans="1:5" x14ac:dyDescent="0.2">
      <c r="A52" t="s">
        <v>12</v>
      </c>
      <c r="B52" s="5">
        <v>55.212598425196852</v>
      </c>
      <c r="D52" t="s">
        <v>6</v>
      </c>
      <c r="E52" s="5">
        <v>73.733333333333334</v>
      </c>
    </row>
    <row r="53" spans="1:5" x14ac:dyDescent="0.2">
      <c r="A53" t="s">
        <v>12</v>
      </c>
      <c r="B53" s="5">
        <v>92.109489051094897</v>
      </c>
      <c r="D53" t="s">
        <v>6</v>
      </c>
      <c r="E53" s="5">
        <v>57.333333333333336</v>
      </c>
    </row>
    <row r="54" spans="1:5" x14ac:dyDescent="0.2">
      <c r="A54" t="s">
        <v>12</v>
      </c>
      <c r="B54" s="5">
        <v>83.183333333333337</v>
      </c>
      <c r="D54" t="s">
        <v>6</v>
      </c>
      <c r="E54" s="5">
        <v>41.996858638743454</v>
      </c>
    </row>
    <row r="55" spans="1:5" x14ac:dyDescent="0.2">
      <c r="A55" t="s">
        <v>12</v>
      </c>
      <c r="B55" s="5">
        <v>111.1336898395722</v>
      </c>
      <c r="D55" t="s">
        <v>6</v>
      </c>
      <c r="E55" s="5">
        <v>82.507462686567166</v>
      </c>
    </row>
    <row r="56" spans="1:5" x14ac:dyDescent="0.2">
      <c r="A56" t="s">
        <v>12</v>
      </c>
      <c r="B56" s="5">
        <v>90.563380281690144</v>
      </c>
      <c r="D56" t="s">
        <v>6</v>
      </c>
      <c r="E56" s="5">
        <v>104.2</v>
      </c>
    </row>
    <row r="57" spans="1:5" x14ac:dyDescent="0.2">
      <c r="A57" t="s">
        <v>12</v>
      </c>
      <c r="B57" s="5">
        <v>61.108374384236456</v>
      </c>
      <c r="D57" t="s">
        <v>6</v>
      </c>
      <c r="E57" s="5">
        <v>25.5</v>
      </c>
    </row>
    <row r="58" spans="1:5" x14ac:dyDescent="0.2">
      <c r="A58" t="s">
        <v>12</v>
      </c>
      <c r="B58" s="5">
        <v>110.76106194690266</v>
      </c>
      <c r="D58" t="s">
        <v>6</v>
      </c>
      <c r="E58" s="5">
        <v>41.999115044247787</v>
      </c>
    </row>
    <row r="59" spans="1:5" x14ac:dyDescent="0.2">
      <c r="A59" t="s">
        <v>12</v>
      </c>
      <c r="B59" s="5">
        <v>89.458333333333329</v>
      </c>
      <c r="D59" t="s">
        <v>6</v>
      </c>
      <c r="E59" s="5">
        <v>110.05115089514067</v>
      </c>
    </row>
    <row r="60" spans="1:5" x14ac:dyDescent="0.2">
      <c r="A60" t="s">
        <v>12</v>
      </c>
      <c r="B60" s="5">
        <v>103.96586345381526</v>
      </c>
      <c r="D60" t="s">
        <v>6</v>
      </c>
      <c r="E60" s="5">
        <v>32.985714285714288</v>
      </c>
    </row>
    <row r="61" spans="1:5" x14ac:dyDescent="0.2">
      <c r="A61" t="s">
        <v>12</v>
      </c>
      <c r="B61" s="5">
        <v>48.927777777777777</v>
      </c>
      <c r="D61" t="s">
        <v>6</v>
      </c>
      <c r="E61" s="5">
        <v>39.080882352941174</v>
      </c>
    </row>
    <row r="62" spans="1:5" x14ac:dyDescent="0.2">
      <c r="A62" t="s">
        <v>12</v>
      </c>
      <c r="B62" s="5">
        <v>37.666666666666664</v>
      </c>
      <c r="D62" t="s">
        <v>6</v>
      </c>
      <c r="E62" s="5">
        <v>40.988372093023258</v>
      </c>
    </row>
    <row r="63" spans="1:5" x14ac:dyDescent="0.2">
      <c r="A63" t="s">
        <v>12</v>
      </c>
      <c r="B63" s="5">
        <v>64.999141999141997</v>
      </c>
      <c r="D63" t="s">
        <v>6</v>
      </c>
      <c r="E63" s="5">
        <v>37.789473684210527</v>
      </c>
    </row>
    <row r="64" spans="1:5" x14ac:dyDescent="0.2">
      <c r="A64" t="s">
        <v>12</v>
      </c>
      <c r="B64" s="5">
        <v>106.61061946902655</v>
      </c>
      <c r="D64" t="s">
        <v>6</v>
      </c>
      <c r="E64" s="5">
        <v>32.006772009029348</v>
      </c>
    </row>
    <row r="65" spans="1:5" x14ac:dyDescent="0.2">
      <c r="A65" t="s">
        <v>12</v>
      </c>
      <c r="B65" s="5">
        <v>91.16463414634147</v>
      </c>
      <c r="D65" t="s">
        <v>6</v>
      </c>
      <c r="E65" s="5">
        <v>75</v>
      </c>
    </row>
    <row r="66" spans="1:5" x14ac:dyDescent="0.2">
      <c r="A66" t="s">
        <v>12</v>
      </c>
      <c r="B66" s="5">
        <v>56.054878048780488</v>
      </c>
      <c r="D66" t="s">
        <v>6</v>
      </c>
      <c r="E66" s="5">
        <v>105.75</v>
      </c>
    </row>
    <row r="67" spans="1:5" x14ac:dyDescent="0.2">
      <c r="A67" t="s">
        <v>12</v>
      </c>
      <c r="B67" s="5">
        <v>31.017857142857142</v>
      </c>
      <c r="D67" t="s">
        <v>6</v>
      </c>
      <c r="E67" s="5">
        <v>37.069767441860463</v>
      </c>
    </row>
    <row r="68" spans="1:5" x14ac:dyDescent="0.2">
      <c r="A68" t="s">
        <v>12</v>
      </c>
      <c r="B68" s="5">
        <v>89.005216484089729</v>
      </c>
      <c r="D68" t="s">
        <v>6</v>
      </c>
      <c r="E68" s="5">
        <v>35.049382716049379</v>
      </c>
    </row>
    <row r="69" spans="1:5" x14ac:dyDescent="0.2">
      <c r="A69" t="s">
        <v>12</v>
      </c>
      <c r="B69" s="5">
        <v>103.46315789473684</v>
      </c>
      <c r="D69" t="s">
        <v>6</v>
      </c>
      <c r="E69" s="5">
        <v>46.338461538461537</v>
      </c>
    </row>
    <row r="70" spans="1:5" x14ac:dyDescent="0.2">
      <c r="A70" t="s">
        <v>12</v>
      </c>
      <c r="B70" s="5">
        <v>95.278911564625844</v>
      </c>
      <c r="D70" t="s">
        <v>6</v>
      </c>
      <c r="E70" s="5">
        <v>51.78</v>
      </c>
    </row>
    <row r="71" spans="1:5" x14ac:dyDescent="0.2">
      <c r="A71" t="s">
        <v>12</v>
      </c>
      <c r="B71" s="5">
        <v>75.895348837209298</v>
      </c>
      <c r="D71" t="s">
        <v>6</v>
      </c>
      <c r="E71" s="5">
        <v>35.958333333333336</v>
      </c>
    </row>
    <row r="72" spans="1:5" x14ac:dyDescent="0.2">
      <c r="A72" t="s">
        <v>12</v>
      </c>
      <c r="B72" s="5">
        <v>107.57831325301204</v>
      </c>
      <c r="D72" t="s">
        <v>6</v>
      </c>
      <c r="E72" s="5">
        <v>74.461538461538467</v>
      </c>
    </row>
    <row r="73" spans="1:5" x14ac:dyDescent="0.2">
      <c r="A73" t="s">
        <v>12</v>
      </c>
      <c r="B73" s="5">
        <v>108.95414201183432</v>
      </c>
      <c r="D73" t="s">
        <v>6</v>
      </c>
      <c r="E73" s="5">
        <v>2</v>
      </c>
    </row>
    <row r="74" spans="1:5" x14ac:dyDescent="0.2">
      <c r="A74" t="s">
        <v>12</v>
      </c>
      <c r="B74" s="5">
        <v>35</v>
      </c>
      <c r="D74" t="s">
        <v>6</v>
      </c>
      <c r="E74" s="5">
        <v>63.225000000000001</v>
      </c>
    </row>
    <row r="75" spans="1:5" x14ac:dyDescent="0.2">
      <c r="A75" t="s">
        <v>12</v>
      </c>
      <c r="B75" s="5">
        <v>94.938931297709928</v>
      </c>
      <c r="D75" t="s">
        <v>6</v>
      </c>
      <c r="E75" s="5">
        <v>28.044247787610619</v>
      </c>
    </row>
    <row r="76" spans="1:5" x14ac:dyDescent="0.2">
      <c r="A76" t="s">
        <v>12</v>
      </c>
      <c r="B76" s="5">
        <v>109.65079365079364</v>
      </c>
      <c r="D76" t="s">
        <v>6</v>
      </c>
      <c r="E76" s="5">
        <v>60.984615384615381</v>
      </c>
    </row>
    <row r="77" spans="1:5" x14ac:dyDescent="0.2">
      <c r="A77" t="s">
        <v>12</v>
      </c>
      <c r="B77" s="5">
        <v>30.992727272727272</v>
      </c>
      <c r="D77" t="s">
        <v>6</v>
      </c>
      <c r="E77" s="5">
        <v>42.125874125874127</v>
      </c>
    </row>
    <row r="78" spans="1:5" x14ac:dyDescent="0.2">
      <c r="A78" t="s">
        <v>12</v>
      </c>
      <c r="B78" s="5">
        <v>94.791044776119406</v>
      </c>
      <c r="D78" t="s">
        <v>6</v>
      </c>
      <c r="E78" s="5">
        <v>62.003211991434689</v>
      </c>
    </row>
    <row r="79" spans="1:5" x14ac:dyDescent="0.2">
      <c r="A79" t="s">
        <v>12</v>
      </c>
      <c r="B79" s="5">
        <v>69.79220779220779</v>
      </c>
      <c r="D79" t="s">
        <v>6</v>
      </c>
      <c r="E79" s="5">
        <v>39.235294117647058</v>
      </c>
    </row>
    <row r="80" spans="1:5" x14ac:dyDescent="0.2">
      <c r="A80" t="s">
        <v>12</v>
      </c>
      <c r="B80" s="5">
        <v>63.003367003367003</v>
      </c>
      <c r="D80" t="s">
        <v>6</v>
      </c>
      <c r="E80" s="5">
        <v>54.993116108306566</v>
      </c>
    </row>
    <row r="81" spans="1:5" x14ac:dyDescent="0.2">
      <c r="A81" t="s">
        <v>12</v>
      </c>
      <c r="B81" s="5">
        <v>110.0343300110742</v>
      </c>
      <c r="D81" t="s">
        <v>6</v>
      </c>
      <c r="E81" s="5">
        <v>87.966702470461868</v>
      </c>
    </row>
    <row r="82" spans="1:5" x14ac:dyDescent="0.2">
      <c r="A82" t="s">
        <v>12</v>
      </c>
      <c r="B82" s="5">
        <v>101.72340425531915</v>
      </c>
      <c r="D82" t="s">
        <v>6</v>
      </c>
      <c r="E82" s="5">
        <v>39.010869565217391</v>
      </c>
    </row>
    <row r="83" spans="1:5" x14ac:dyDescent="0.2">
      <c r="A83" t="s">
        <v>12</v>
      </c>
      <c r="B83" s="5">
        <v>47.083333333333336</v>
      </c>
      <c r="D83" t="s">
        <v>6</v>
      </c>
      <c r="E83" s="5">
        <v>75.84210526315789</v>
      </c>
    </row>
    <row r="84" spans="1:5" x14ac:dyDescent="0.2">
      <c r="A84" t="s">
        <v>12</v>
      </c>
      <c r="B84" s="5">
        <v>28.001876172607879</v>
      </c>
      <c r="D84" t="s">
        <v>6</v>
      </c>
      <c r="E84" s="5">
        <v>76.268292682926827</v>
      </c>
    </row>
    <row r="85" spans="1:5" x14ac:dyDescent="0.2">
      <c r="A85" t="s">
        <v>12</v>
      </c>
      <c r="B85" s="5">
        <v>67.996725337699544</v>
      </c>
      <c r="D85" t="s">
        <v>6</v>
      </c>
      <c r="E85" s="5">
        <v>3</v>
      </c>
    </row>
    <row r="86" spans="1:5" x14ac:dyDescent="0.2">
      <c r="A86" t="s">
        <v>12</v>
      </c>
      <c r="B86" s="5">
        <v>43.078651685393261</v>
      </c>
      <c r="D86" t="s">
        <v>6</v>
      </c>
      <c r="E86" s="5">
        <v>38.019801980198018</v>
      </c>
    </row>
    <row r="87" spans="1:5" x14ac:dyDescent="0.2">
      <c r="A87" t="s">
        <v>12</v>
      </c>
      <c r="B87" s="5">
        <v>87.95597484276729</v>
      </c>
      <c r="D87" t="s">
        <v>6</v>
      </c>
      <c r="E87" s="5">
        <v>81.019475655430711</v>
      </c>
    </row>
    <row r="88" spans="1:5" x14ac:dyDescent="0.2">
      <c r="A88" t="s">
        <v>12</v>
      </c>
      <c r="B88" s="5">
        <v>94.24</v>
      </c>
      <c r="D88" t="s">
        <v>6</v>
      </c>
      <c r="E88" s="5">
        <v>63.93333333333333</v>
      </c>
    </row>
    <row r="89" spans="1:5" x14ac:dyDescent="0.2">
      <c r="A89" t="s">
        <v>12</v>
      </c>
      <c r="B89" s="5">
        <v>65.989247311827953</v>
      </c>
      <c r="D89" t="s">
        <v>6</v>
      </c>
      <c r="E89" s="5">
        <v>57.936123348017624</v>
      </c>
    </row>
    <row r="90" spans="1:5" x14ac:dyDescent="0.2">
      <c r="A90" t="s">
        <v>12</v>
      </c>
      <c r="B90" s="5">
        <v>60.992530345471522</v>
      </c>
      <c r="D90" t="s">
        <v>6</v>
      </c>
      <c r="E90" s="5">
        <v>26.996228786926462</v>
      </c>
    </row>
    <row r="91" spans="1:5" x14ac:dyDescent="0.2">
      <c r="A91" t="s">
        <v>12</v>
      </c>
      <c r="B91" s="5">
        <v>98.307692307692307</v>
      </c>
      <c r="D91" t="s">
        <v>6</v>
      </c>
      <c r="E91" s="5">
        <v>51.533333333333331</v>
      </c>
    </row>
    <row r="92" spans="1:5" x14ac:dyDescent="0.2">
      <c r="A92" t="s">
        <v>12</v>
      </c>
      <c r="B92" s="5">
        <v>104.6</v>
      </c>
      <c r="D92" t="s">
        <v>6</v>
      </c>
      <c r="E92" s="5">
        <v>40.030075187969928</v>
      </c>
    </row>
    <row r="93" spans="1:5" x14ac:dyDescent="0.2">
      <c r="A93" t="s">
        <v>12</v>
      </c>
      <c r="B93" s="5">
        <v>86.066666666666663</v>
      </c>
      <c r="D93" t="s">
        <v>6</v>
      </c>
      <c r="E93" s="5">
        <v>73.012609117361791</v>
      </c>
    </row>
    <row r="94" spans="1:5" x14ac:dyDescent="0.2">
      <c r="A94" t="s">
        <v>12</v>
      </c>
      <c r="B94" s="5">
        <v>76.989583333333329</v>
      </c>
      <c r="D94" t="s">
        <v>6</v>
      </c>
      <c r="E94" s="5">
        <v>52.310344827586206</v>
      </c>
    </row>
    <row r="95" spans="1:5" x14ac:dyDescent="0.2">
      <c r="A95" t="s">
        <v>12</v>
      </c>
      <c r="B95" s="5">
        <v>46.91959798994975</v>
      </c>
      <c r="D95" t="s">
        <v>6</v>
      </c>
      <c r="E95" s="5">
        <v>61.765151515151516</v>
      </c>
    </row>
    <row r="96" spans="1:5" x14ac:dyDescent="0.2">
      <c r="A96" t="s">
        <v>12</v>
      </c>
      <c r="B96" s="5">
        <v>105.18691588785046</v>
      </c>
      <c r="D96" t="s">
        <v>6</v>
      </c>
      <c r="E96" s="5">
        <v>39.970802919708028</v>
      </c>
    </row>
    <row r="97" spans="1:5" x14ac:dyDescent="0.2">
      <c r="A97" t="s">
        <v>12</v>
      </c>
      <c r="B97" s="5">
        <v>69.907692307692301</v>
      </c>
      <c r="D97" t="s">
        <v>6</v>
      </c>
      <c r="E97" s="5">
        <v>101.01541850220265</v>
      </c>
    </row>
    <row r="98" spans="1:5" x14ac:dyDescent="0.2">
      <c r="A98" t="s">
        <v>12</v>
      </c>
      <c r="B98" s="5">
        <v>52.006220379146917</v>
      </c>
      <c r="D98" t="s">
        <v>6</v>
      </c>
      <c r="E98" s="5">
        <v>71.7</v>
      </c>
    </row>
    <row r="99" spans="1:5" x14ac:dyDescent="0.2">
      <c r="A99" t="s">
        <v>12</v>
      </c>
      <c r="B99" s="5">
        <v>113.17073170731707</v>
      </c>
      <c r="D99" t="s">
        <v>6</v>
      </c>
      <c r="E99" s="5">
        <v>36.004712041884815</v>
      </c>
    </row>
    <row r="100" spans="1:5" x14ac:dyDescent="0.2">
      <c r="A100" t="s">
        <v>12</v>
      </c>
      <c r="B100" s="5">
        <v>105.00933552992861</v>
      </c>
      <c r="D100" t="s">
        <v>6</v>
      </c>
      <c r="E100" s="5">
        <v>88.21052631578948</v>
      </c>
    </row>
    <row r="101" spans="1:5" x14ac:dyDescent="0.2">
      <c r="A101" t="s">
        <v>12</v>
      </c>
      <c r="B101" s="5">
        <v>79.176829268292678</v>
      </c>
      <c r="D101" t="s">
        <v>6</v>
      </c>
      <c r="E101" s="5">
        <v>65.240384615384613</v>
      </c>
    </row>
    <row r="102" spans="1:5" x14ac:dyDescent="0.2">
      <c r="A102" t="s">
        <v>12</v>
      </c>
      <c r="B102" s="5">
        <v>58.178343949044589</v>
      </c>
      <c r="D102" t="s">
        <v>6</v>
      </c>
      <c r="E102" s="5">
        <v>39.877551020408163</v>
      </c>
    </row>
    <row r="103" spans="1:5" x14ac:dyDescent="0.2">
      <c r="A103" t="s">
        <v>12</v>
      </c>
      <c r="B103" s="5">
        <v>36.032520325203251</v>
      </c>
      <c r="D103" t="s">
        <v>6</v>
      </c>
      <c r="E103" s="5">
        <v>5</v>
      </c>
    </row>
    <row r="104" spans="1:5" x14ac:dyDescent="0.2">
      <c r="A104" t="s">
        <v>12</v>
      </c>
      <c r="B104" s="5">
        <v>107.99068767908309</v>
      </c>
      <c r="D104" t="s">
        <v>6</v>
      </c>
      <c r="E104" s="5">
        <v>98.914285714285711</v>
      </c>
    </row>
    <row r="105" spans="1:5" x14ac:dyDescent="0.2">
      <c r="A105" t="s">
        <v>12</v>
      </c>
      <c r="B105" s="5">
        <v>44.005985634477256</v>
      </c>
      <c r="D105" t="s">
        <v>6</v>
      </c>
      <c r="E105" s="5">
        <v>87.78125</v>
      </c>
    </row>
    <row r="106" spans="1:5" x14ac:dyDescent="0.2">
      <c r="A106" t="s">
        <v>12</v>
      </c>
      <c r="B106" s="5">
        <v>55.077868852459019</v>
      </c>
      <c r="D106" t="s">
        <v>6</v>
      </c>
      <c r="E106" s="5">
        <v>73.428571428571431</v>
      </c>
    </row>
    <row r="107" spans="1:5" x14ac:dyDescent="0.2">
      <c r="A107" t="s">
        <v>12</v>
      </c>
      <c r="B107" s="5">
        <v>74</v>
      </c>
      <c r="D107" t="s">
        <v>6</v>
      </c>
      <c r="E107" s="5">
        <v>109.04109589041096</v>
      </c>
    </row>
    <row r="108" spans="1:5" x14ac:dyDescent="0.2">
      <c r="A108" t="s">
        <v>12</v>
      </c>
      <c r="B108" s="5">
        <v>77.988161010260455</v>
      </c>
      <c r="D108" t="s">
        <v>6</v>
      </c>
      <c r="E108" s="5">
        <v>99.125</v>
      </c>
    </row>
    <row r="109" spans="1:5" x14ac:dyDescent="0.2">
      <c r="A109" t="s">
        <v>12</v>
      </c>
      <c r="B109" s="5">
        <v>100.98334401024984</v>
      </c>
      <c r="D109" t="s">
        <v>6</v>
      </c>
      <c r="E109" s="5">
        <v>103.87096774193549</v>
      </c>
    </row>
    <row r="110" spans="1:5" x14ac:dyDescent="0.2">
      <c r="A110" t="s">
        <v>12</v>
      </c>
      <c r="B110" s="5">
        <v>111.83333333333333</v>
      </c>
      <c r="D110" t="s">
        <v>6</v>
      </c>
      <c r="E110" s="5">
        <v>59.268518518518519</v>
      </c>
    </row>
    <row r="111" spans="1:5" x14ac:dyDescent="0.2">
      <c r="A111" t="s">
        <v>12</v>
      </c>
      <c r="B111" s="5">
        <v>58.997079225994888</v>
      </c>
      <c r="D111" t="s">
        <v>6</v>
      </c>
      <c r="E111" s="5">
        <v>42.3</v>
      </c>
    </row>
    <row r="112" spans="1:5" x14ac:dyDescent="0.2">
      <c r="A112" t="s">
        <v>12</v>
      </c>
      <c r="B112" s="5">
        <v>45.005654509471306</v>
      </c>
      <c r="D112" t="s">
        <v>6</v>
      </c>
      <c r="E112" s="5">
        <v>53.117647058823529</v>
      </c>
    </row>
    <row r="113" spans="1:5" x14ac:dyDescent="0.2">
      <c r="A113" t="s">
        <v>12</v>
      </c>
      <c r="B113" s="5">
        <v>81.98196487897485</v>
      </c>
      <c r="D113" t="s">
        <v>6</v>
      </c>
      <c r="E113" s="5">
        <v>101.15</v>
      </c>
    </row>
    <row r="114" spans="1:5" x14ac:dyDescent="0.2">
      <c r="A114" t="s">
        <v>12</v>
      </c>
      <c r="B114" s="5">
        <v>58.996383363471971</v>
      </c>
      <c r="D114" t="s">
        <v>6</v>
      </c>
      <c r="E114" s="5">
        <v>65.000810372771468</v>
      </c>
    </row>
    <row r="115" spans="1:5" x14ac:dyDescent="0.2">
      <c r="A115" t="s">
        <v>12</v>
      </c>
      <c r="B115" s="5">
        <v>31.029411764705884</v>
      </c>
      <c r="D115" t="s">
        <v>6</v>
      </c>
      <c r="E115" s="5">
        <v>82.615384615384613</v>
      </c>
    </row>
    <row r="116" spans="1:5" x14ac:dyDescent="0.2">
      <c r="A116" t="s">
        <v>12</v>
      </c>
      <c r="B116" s="5">
        <v>95.966712898751737</v>
      </c>
      <c r="D116" t="s">
        <v>6</v>
      </c>
      <c r="E116" s="5">
        <v>80.780821917808225</v>
      </c>
    </row>
    <row r="117" spans="1:5" x14ac:dyDescent="0.2">
      <c r="A117" t="s">
        <v>12</v>
      </c>
      <c r="B117" s="5">
        <v>69.174603174603178</v>
      </c>
      <c r="D117" t="s">
        <v>6</v>
      </c>
      <c r="E117" s="5">
        <v>25.984375</v>
      </c>
    </row>
    <row r="118" spans="1:5" x14ac:dyDescent="0.2">
      <c r="A118" t="s">
        <v>12</v>
      </c>
      <c r="B118" s="5">
        <v>109.07824427480917</v>
      </c>
      <c r="D118" t="s">
        <v>6</v>
      </c>
      <c r="E118" s="5">
        <v>30.363636363636363</v>
      </c>
    </row>
    <row r="119" spans="1:5" x14ac:dyDescent="0.2">
      <c r="A119" t="s">
        <v>12</v>
      </c>
      <c r="B119" s="5">
        <v>82.010055304172951</v>
      </c>
      <c r="D119" t="s">
        <v>6</v>
      </c>
      <c r="E119" s="5">
        <v>63.994402985074629</v>
      </c>
    </row>
    <row r="120" spans="1:5" x14ac:dyDescent="0.2">
      <c r="A120" t="s">
        <v>12</v>
      </c>
      <c r="B120" s="5">
        <v>91.114649681528661</v>
      </c>
      <c r="D120" t="s">
        <v>6</v>
      </c>
      <c r="E120" s="5">
        <v>88.966921119592882</v>
      </c>
    </row>
    <row r="121" spans="1:5" x14ac:dyDescent="0.2">
      <c r="A121" t="s">
        <v>12</v>
      </c>
      <c r="B121" s="5">
        <v>42.999777678968428</v>
      </c>
      <c r="D121" t="s">
        <v>6</v>
      </c>
      <c r="E121" s="5">
        <v>76.990453460620529</v>
      </c>
    </row>
    <row r="122" spans="1:5" x14ac:dyDescent="0.2">
      <c r="A122" t="s">
        <v>12</v>
      </c>
      <c r="B122" s="5">
        <v>70.174999999999997</v>
      </c>
      <c r="D122" t="s">
        <v>6</v>
      </c>
      <c r="E122" s="5">
        <v>97.146341463414629</v>
      </c>
    </row>
    <row r="123" spans="1:5" x14ac:dyDescent="0.2">
      <c r="A123" t="s">
        <v>12</v>
      </c>
      <c r="B123" s="5">
        <v>99</v>
      </c>
      <c r="D123" t="s">
        <v>6</v>
      </c>
      <c r="E123" s="5">
        <v>33.013605442176868</v>
      </c>
    </row>
    <row r="124" spans="1:5" x14ac:dyDescent="0.2">
      <c r="A124" t="s">
        <v>12</v>
      </c>
      <c r="B124" s="5">
        <v>96.984900146127615</v>
      </c>
      <c r="D124" t="s">
        <v>6</v>
      </c>
      <c r="E124" s="5">
        <v>99.950602409638549</v>
      </c>
    </row>
    <row r="125" spans="1:5" x14ac:dyDescent="0.2">
      <c r="A125" t="s">
        <v>12</v>
      </c>
      <c r="B125" s="5">
        <v>73.214285714285708</v>
      </c>
      <c r="D125" t="s">
        <v>6</v>
      </c>
      <c r="E125" s="5">
        <v>69.966767371601208</v>
      </c>
    </row>
    <row r="126" spans="1:5" x14ac:dyDescent="0.2">
      <c r="A126" t="s">
        <v>12</v>
      </c>
      <c r="B126" s="5">
        <v>39.997435299603637</v>
      </c>
      <c r="D126" t="s">
        <v>6</v>
      </c>
      <c r="E126" s="5">
        <v>110.32</v>
      </c>
    </row>
    <row r="127" spans="1:5" x14ac:dyDescent="0.2">
      <c r="A127" t="s">
        <v>12</v>
      </c>
      <c r="B127" s="5">
        <v>86.812121212121212</v>
      </c>
      <c r="D127" t="s">
        <v>6</v>
      </c>
      <c r="E127" s="5">
        <v>41.005742176284812</v>
      </c>
    </row>
    <row r="128" spans="1:5" x14ac:dyDescent="0.2">
      <c r="A128" t="s">
        <v>12</v>
      </c>
      <c r="B128" s="5">
        <v>103.97851239669421</v>
      </c>
      <c r="D128" t="s">
        <v>6</v>
      </c>
      <c r="E128" s="5">
        <v>103.96316359696641</v>
      </c>
    </row>
    <row r="129" spans="1:5" x14ac:dyDescent="0.2">
      <c r="A129" t="s">
        <v>12</v>
      </c>
      <c r="B129" s="5">
        <v>31.005037783375315</v>
      </c>
      <c r="D129" t="s">
        <v>6</v>
      </c>
      <c r="E129" s="5">
        <v>5</v>
      </c>
    </row>
    <row r="130" spans="1:5" x14ac:dyDescent="0.2">
      <c r="A130" t="s">
        <v>12</v>
      </c>
      <c r="B130" s="5">
        <v>89.991552956465242</v>
      </c>
      <c r="D130" t="s">
        <v>6</v>
      </c>
      <c r="E130" s="5">
        <v>29.606060606060606</v>
      </c>
    </row>
    <row r="131" spans="1:5" x14ac:dyDescent="0.2">
      <c r="A131" t="s">
        <v>12</v>
      </c>
      <c r="B131" s="5">
        <v>47.992753623188406</v>
      </c>
      <c r="D131" t="s">
        <v>6</v>
      </c>
      <c r="E131" s="5">
        <v>85.775000000000006</v>
      </c>
    </row>
    <row r="132" spans="1:5" x14ac:dyDescent="0.2">
      <c r="A132" t="s">
        <v>12</v>
      </c>
      <c r="B132" s="5">
        <v>51.999165275459099</v>
      </c>
      <c r="D132" t="s">
        <v>6</v>
      </c>
      <c r="E132" s="5">
        <v>49.826086956521742</v>
      </c>
    </row>
    <row r="133" spans="1:5" x14ac:dyDescent="0.2">
      <c r="A133" t="s">
        <v>12</v>
      </c>
      <c r="B133" s="5">
        <v>29.999659863945578</v>
      </c>
      <c r="D133" t="s">
        <v>6</v>
      </c>
      <c r="E133" s="5">
        <v>24.933333333333334</v>
      </c>
    </row>
    <row r="134" spans="1:5" x14ac:dyDescent="0.2">
      <c r="A134" t="s">
        <v>12</v>
      </c>
      <c r="B134" s="5">
        <v>98.205357142857139</v>
      </c>
      <c r="D134" t="s">
        <v>6</v>
      </c>
      <c r="E134" s="5">
        <v>59.011948529411768</v>
      </c>
    </row>
    <row r="135" spans="1:5" x14ac:dyDescent="0.2">
      <c r="A135" t="s">
        <v>12</v>
      </c>
      <c r="B135" s="5">
        <v>108.96182396606575</v>
      </c>
      <c r="D135" t="s">
        <v>6</v>
      </c>
      <c r="E135" s="5">
        <v>50.05215419501134</v>
      </c>
    </row>
    <row r="136" spans="1:5" x14ac:dyDescent="0.2">
      <c r="A136" t="s">
        <v>12</v>
      </c>
      <c r="B136" s="5">
        <v>66.998379254457049</v>
      </c>
      <c r="D136" t="s">
        <v>6</v>
      </c>
      <c r="E136" s="5">
        <v>59.16</v>
      </c>
    </row>
    <row r="137" spans="1:5" x14ac:dyDescent="0.2">
      <c r="A137" t="s">
        <v>12</v>
      </c>
      <c r="B137" s="5">
        <v>64.99333594668758</v>
      </c>
      <c r="D137" t="s">
        <v>6</v>
      </c>
      <c r="E137" s="5">
        <v>40.14173228346457</v>
      </c>
    </row>
    <row r="138" spans="1:5" x14ac:dyDescent="0.2">
      <c r="A138" t="s">
        <v>12</v>
      </c>
      <c r="B138" s="5">
        <v>99.841584158415841</v>
      </c>
      <c r="D138" t="s">
        <v>6</v>
      </c>
      <c r="E138" s="5">
        <v>70.090140845070422</v>
      </c>
    </row>
    <row r="139" spans="1:5" x14ac:dyDescent="0.2">
      <c r="A139" t="s">
        <v>12</v>
      </c>
      <c r="B139" s="5">
        <v>63.293478260869563</v>
      </c>
      <c r="D139" t="s">
        <v>6</v>
      </c>
      <c r="E139" s="5">
        <v>66.181818181818187</v>
      </c>
    </row>
    <row r="140" spans="1:5" x14ac:dyDescent="0.2">
      <c r="A140" t="s">
        <v>12</v>
      </c>
      <c r="B140" s="5">
        <v>96.774193548387103</v>
      </c>
      <c r="D140" t="s">
        <v>6</v>
      </c>
      <c r="E140" s="5">
        <v>86.611940298507463</v>
      </c>
    </row>
    <row r="141" spans="1:5" x14ac:dyDescent="0.2">
      <c r="A141" t="s">
        <v>12</v>
      </c>
      <c r="B141" s="5">
        <v>54.906040268456373</v>
      </c>
      <c r="D141" t="s">
        <v>6</v>
      </c>
      <c r="E141" s="5">
        <v>96.960674157303373</v>
      </c>
    </row>
    <row r="142" spans="1:5" x14ac:dyDescent="0.2">
      <c r="A142" t="s">
        <v>12</v>
      </c>
      <c r="B142" s="5">
        <v>45.051671732522799</v>
      </c>
      <c r="D142" t="s">
        <v>6</v>
      </c>
      <c r="E142" s="5">
        <v>100.93160377358491</v>
      </c>
    </row>
    <row r="143" spans="1:5" x14ac:dyDescent="0.2">
      <c r="A143" t="s">
        <v>12</v>
      </c>
      <c r="B143" s="5">
        <v>104.51546391752578</v>
      </c>
      <c r="D143" t="s">
        <v>6</v>
      </c>
      <c r="E143" s="5">
        <v>29.09271523178808</v>
      </c>
    </row>
    <row r="144" spans="1:5" x14ac:dyDescent="0.2">
      <c r="A144" t="s">
        <v>12</v>
      </c>
      <c r="B144" s="5">
        <v>69.015695067264573</v>
      </c>
      <c r="D144" t="s">
        <v>6</v>
      </c>
      <c r="E144" s="5">
        <v>42.006218905472636</v>
      </c>
    </row>
    <row r="145" spans="1:5" x14ac:dyDescent="0.2">
      <c r="A145" t="s">
        <v>12</v>
      </c>
      <c r="B145" s="5">
        <v>101.97684085510689</v>
      </c>
      <c r="D145" t="s">
        <v>6</v>
      </c>
      <c r="E145" s="5">
        <v>66.022316684378325</v>
      </c>
    </row>
    <row r="146" spans="1:5" x14ac:dyDescent="0.2">
      <c r="A146" t="s">
        <v>12</v>
      </c>
      <c r="B146" s="5">
        <v>42.915999999999997</v>
      </c>
      <c r="D146" t="s">
        <v>6</v>
      </c>
      <c r="E146" s="5">
        <v>2</v>
      </c>
    </row>
    <row r="147" spans="1:5" x14ac:dyDescent="0.2">
      <c r="A147" t="s">
        <v>12</v>
      </c>
      <c r="B147" s="5">
        <v>43.025210084033617</v>
      </c>
      <c r="D147" t="s">
        <v>6</v>
      </c>
      <c r="E147" s="5">
        <v>73.650000000000006</v>
      </c>
    </row>
    <row r="148" spans="1:5" x14ac:dyDescent="0.2">
      <c r="A148" t="s">
        <v>12</v>
      </c>
      <c r="B148" s="5">
        <v>75.245283018867923</v>
      </c>
      <c r="D148" t="s">
        <v>6</v>
      </c>
      <c r="E148" s="5">
        <v>55.99336650082919</v>
      </c>
    </row>
    <row r="149" spans="1:5" x14ac:dyDescent="0.2">
      <c r="A149" t="s">
        <v>12</v>
      </c>
      <c r="B149" s="5">
        <v>69.023364485981304</v>
      </c>
      <c r="D149" t="s">
        <v>6</v>
      </c>
      <c r="E149" s="5">
        <v>60.981609195402299</v>
      </c>
    </row>
    <row r="150" spans="1:5" x14ac:dyDescent="0.2">
      <c r="A150" t="s">
        <v>12</v>
      </c>
      <c r="B150" s="5">
        <v>65.986486486486484</v>
      </c>
      <c r="D150" t="s">
        <v>6</v>
      </c>
      <c r="E150" s="5">
        <v>87.960784313725483</v>
      </c>
    </row>
    <row r="151" spans="1:5" x14ac:dyDescent="0.2">
      <c r="A151" t="s">
        <v>12</v>
      </c>
      <c r="B151" s="5">
        <v>98.013800424628457</v>
      </c>
      <c r="D151" t="s">
        <v>6</v>
      </c>
      <c r="E151" s="5">
        <v>28.998544660724033</v>
      </c>
    </row>
    <row r="152" spans="1:5" x14ac:dyDescent="0.2">
      <c r="A152" t="s">
        <v>12</v>
      </c>
      <c r="B152" s="5">
        <v>60.105504587155963</v>
      </c>
      <c r="D152" t="s">
        <v>6</v>
      </c>
      <c r="E152" s="5">
        <v>30.028708133971293</v>
      </c>
    </row>
    <row r="153" spans="1:5" x14ac:dyDescent="0.2">
      <c r="A153" t="s">
        <v>12</v>
      </c>
      <c r="B153" s="5">
        <v>26.000773395204948</v>
      </c>
      <c r="D153" t="s">
        <v>6</v>
      </c>
      <c r="E153" s="5">
        <v>41.005559416261292</v>
      </c>
    </row>
    <row r="154" spans="1:5" x14ac:dyDescent="0.2">
      <c r="A154" t="s">
        <v>12</v>
      </c>
      <c r="B154" s="5">
        <v>106.15254237288136</v>
      </c>
      <c r="D154" t="s">
        <v>6</v>
      </c>
      <c r="E154" s="5">
        <v>62.866666666666667</v>
      </c>
    </row>
    <row r="155" spans="1:5" x14ac:dyDescent="0.2">
      <c r="A155" t="s">
        <v>12</v>
      </c>
      <c r="B155" s="5">
        <v>96.647727272727266</v>
      </c>
      <c r="D155" t="s">
        <v>6</v>
      </c>
      <c r="E155" s="5">
        <v>47.005002501250623</v>
      </c>
    </row>
    <row r="156" spans="1:5" x14ac:dyDescent="0.2">
      <c r="A156" t="s">
        <v>12</v>
      </c>
      <c r="B156" s="5">
        <v>57.003535651149086</v>
      </c>
      <c r="D156" t="s">
        <v>6</v>
      </c>
      <c r="E156" s="5">
        <v>50.974576271186443</v>
      </c>
    </row>
    <row r="157" spans="1:5" x14ac:dyDescent="0.2">
      <c r="A157" t="s">
        <v>12</v>
      </c>
      <c r="B157" s="5">
        <v>90.456521739130437</v>
      </c>
      <c r="D157" t="s">
        <v>6</v>
      </c>
      <c r="E157" s="5">
        <v>97.055555555555557</v>
      </c>
    </row>
    <row r="158" spans="1:5" x14ac:dyDescent="0.2">
      <c r="A158" t="s">
        <v>12</v>
      </c>
      <c r="B158" s="5">
        <v>72.172043010752688</v>
      </c>
      <c r="D158" t="s">
        <v>6</v>
      </c>
      <c r="E158" s="5">
        <v>24.867469879518072</v>
      </c>
    </row>
    <row r="159" spans="1:5" x14ac:dyDescent="0.2">
      <c r="A159" t="s">
        <v>12</v>
      </c>
      <c r="B159" s="5">
        <v>77.934782608695656</v>
      </c>
      <c r="D159" t="s">
        <v>6</v>
      </c>
      <c r="E159" s="5">
        <v>62.967871485943775</v>
      </c>
    </row>
    <row r="160" spans="1:5" x14ac:dyDescent="0.2">
      <c r="A160" t="s">
        <v>12</v>
      </c>
      <c r="B160" s="5">
        <v>38.065134099616856</v>
      </c>
      <c r="D160" t="s">
        <v>6</v>
      </c>
      <c r="E160" s="5">
        <v>65.321428571428569</v>
      </c>
    </row>
    <row r="161" spans="1:5" x14ac:dyDescent="0.2">
      <c r="A161" t="s">
        <v>12</v>
      </c>
      <c r="B161" s="5">
        <v>49.794392523364486</v>
      </c>
      <c r="D161" t="s">
        <v>6</v>
      </c>
      <c r="E161" s="5">
        <v>69.989010989010993</v>
      </c>
    </row>
    <row r="162" spans="1:5" x14ac:dyDescent="0.2">
      <c r="A162" t="s">
        <v>12</v>
      </c>
      <c r="B162" s="5">
        <v>54.050251256281406</v>
      </c>
      <c r="D162" t="s">
        <v>6</v>
      </c>
      <c r="E162" s="5">
        <v>83.023989898989896</v>
      </c>
    </row>
    <row r="163" spans="1:5" x14ac:dyDescent="0.2">
      <c r="A163" t="s">
        <v>12</v>
      </c>
      <c r="B163" s="5">
        <v>30.002721335268504</v>
      </c>
      <c r="D163" t="s">
        <v>6</v>
      </c>
      <c r="E163" s="5">
        <v>54.5</v>
      </c>
    </row>
    <row r="164" spans="1:5" x14ac:dyDescent="0.2">
      <c r="A164" t="s">
        <v>12</v>
      </c>
      <c r="B164" s="5">
        <v>70.127906976744185</v>
      </c>
      <c r="D164" t="s">
        <v>6</v>
      </c>
      <c r="E164" s="5">
        <v>29.99462365591398</v>
      </c>
    </row>
    <row r="165" spans="1:5" x14ac:dyDescent="0.2">
      <c r="A165" t="s">
        <v>12</v>
      </c>
      <c r="B165" s="5">
        <v>51.990606936416185</v>
      </c>
      <c r="D165" t="s">
        <v>6</v>
      </c>
      <c r="E165" s="5">
        <v>75.014876033057845</v>
      </c>
    </row>
    <row r="166" spans="1:5" x14ac:dyDescent="0.2">
      <c r="A166" t="s">
        <v>12</v>
      </c>
      <c r="B166" s="5">
        <v>56.416666666666664</v>
      </c>
      <c r="D166" t="s">
        <v>6</v>
      </c>
      <c r="E166" s="5">
        <v>4</v>
      </c>
    </row>
    <row r="167" spans="1:5" x14ac:dyDescent="0.2">
      <c r="A167" t="s">
        <v>12</v>
      </c>
      <c r="B167" s="5">
        <v>101.63218390804597</v>
      </c>
      <c r="D167" t="s">
        <v>6</v>
      </c>
      <c r="E167" s="5">
        <v>98.225806451612897</v>
      </c>
    </row>
    <row r="168" spans="1:5" x14ac:dyDescent="0.2">
      <c r="A168" t="s">
        <v>12</v>
      </c>
      <c r="B168" s="5">
        <v>82.021647307286173</v>
      </c>
      <c r="D168" t="s">
        <v>6</v>
      </c>
      <c r="E168" s="5">
        <v>87.001693480101608</v>
      </c>
    </row>
    <row r="169" spans="1:5" x14ac:dyDescent="0.2">
      <c r="A169" t="s">
        <v>12</v>
      </c>
      <c r="B169" s="5">
        <v>37.957446808510639</v>
      </c>
      <c r="D169" t="s">
        <v>6</v>
      </c>
      <c r="E169" s="5">
        <v>45.205128205128204</v>
      </c>
    </row>
    <row r="170" spans="1:5" x14ac:dyDescent="0.2">
      <c r="A170" t="s">
        <v>12</v>
      </c>
      <c r="B170" s="5">
        <v>81.198275862068968</v>
      </c>
      <c r="D170" t="s">
        <v>6</v>
      </c>
      <c r="E170" s="5">
        <v>28.956521739130434</v>
      </c>
    </row>
    <row r="171" spans="1:5" x14ac:dyDescent="0.2">
      <c r="A171" t="s">
        <v>12</v>
      </c>
      <c r="B171" s="5">
        <v>89.939759036144579</v>
      </c>
      <c r="D171" t="s">
        <v>6</v>
      </c>
      <c r="E171" s="5">
        <v>54.038095238095238</v>
      </c>
    </row>
    <row r="172" spans="1:5" x14ac:dyDescent="0.2">
      <c r="A172" t="s">
        <v>12</v>
      </c>
      <c r="B172" s="5">
        <v>96.692307692307693</v>
      </c>
      <c r="D172" t="s">
        <v>6</v>
      </c>
      <c r="E172" s="5">
        <v>107.91401869158878</v>
      </c>
    </row>
    <row r="173" spans="1:5" x14ac:dyDescent="0.2">
      <c r="A173" t="s">
        <v>12</v>
      </c>
      <c r="B173" s="5">
        <v>25.010989010989011</v>
      </c>
      <c r="D173" t="s">
        <v>6</v>
      </c>
      <c r="E173" s="5">
        <v>101.25</v>
      </c>
    </row>
    <row r="174" spans="1:5" x14ac:dyDescent="0.2">
      <c r="A174" t="s">
        <v>12</v>
      </c>
      <c r="B174" s="5">
        <v>36.987277353689571</v>
      </c>
      <c r="D174" t="s">
        <v>6</v>
      </c>
      <c r="E174" s="5">
        <v>104.94260869565217</v>
      </c>
    </row>
    <row r="175" spans="1:5" x14ac:dyDescent="0.2">
      <c r="A175" t="s">
        <v>12</v>
      </c>
      <c r="B175" s="5">
        <v>68.240601503759393</v>
      </c>
      <c r="D175" t="s">
        <v>6</v>
      </c>
      <c r="E175" s="5">
        <v>51.001785714285717</v>
      </c>
    </row>
    <row r="176" spans="1:5" x14ac:dyDescent="0.2">
      <c r="A176" t="s">
        <v>12</v>
      </c>
      <c r="B176" s="5">
        <v>25.027559055118111</v>
      </c>
      <c r="D176" t="s">
        <v>6</v>
      </c>
      <c r="E176" s="5">
        <v>40.823008849557525</v>
      </c>
    </row>
    <row r="177" spans="1:5" x14ac:dyDescent="0.2">
      <c r="A177" t="s">
        <v>12</v>
      </c>
      <c r="B177" s="5">
        <v>75.07386363636364</v>
      </c>
      <c r="D177" t="s">
        <v>6</v>
      </c>
      <c r="E177" s="5">
        <v>103.98634590377114</v>
      </c>
    </row>
    <row r="178" spans="1:5" x14ac:dyDescent="0.2">
      <c r="A178" t="s">
        <v>12</v>
      </c>
      <c r="B178" s="5">
        <v>39.982195845697326</v>
      </c>
      <c r="D178" t="s">
        <v>6</v>
      </c>
      <c r="E178" s="5">
        <v>76.555555555555557</v>
      </c>
    </row>
    <row r="179" spans="1:5" x14ac:dyDescent="0.2">
      <c r="A179" t="s">
        <v>12</v>
      </c>
      <c r="B179" s="5">
        <v>76.813084112149539</v>
      </c>
      <c r="D179" t="s">
        <v>6</v>
      </c>
      <c r="E179" s="5">
        <v>87.068592057761734</v>
      </c>
    </row>
    <row r="180" spans="1:5" x14ac:dyDescent="0.2">
      <c r="A180" t="s">
        <v>12</v>
      </c>
      <c r="B180" s="5">
        <v>43.923497267759565</v>
      </c>
      <c r="D180" t="s">
        <v>6</v>
      </c>
      <c r="E180" s="5">
        <v>42.969135802469133</v>
      </c>
    </row>
    <row r="181" spans="1:5" x14ac:dyDescent="0.2">
      <c r="A181" t="s">
        <v>12</v>
      </c>
      <c r="B181" s="5">
        <v>69.958333333333329</v>
      </c>
      <c r="D181" t="s">
        <v>6</v>
      </c>
      <c r="E181" s="5">
        <v>33.428571428571431</v>
      </c>
    </row>
    <row r="182" spans="1:5" x14ac:dyDescent="0.2">
      <c r="A182" t="s">
        <v>12</v>
      </c>
      <c r="B182" s="5">
        <v>41.023728813559323</v>
      </c>
      <c r="D182" t="s">
        <v>6</v>
      </c>
      <c r="E182" s="5">
        <v>30.87037037037037</v>
      </c>
    </row>
    <row r="183" spans="1:5" x14ac:dyDescent="0.2">
      <c r="A183" t="s">
        <v>12</v>
      </c>
      <c r="B183" s="5">
        <v>80.767605633802816</v>
      </c>
      <c r="D183" t="s">
        <v>6</v>
      </c>
      <c r="E183" s="5">
        <v>27.908333333333335</v>
      </c>
    </row>
    <row r="184" spans="1:5" x14ac:dyDescent="0.2">
      <c r="A184" t="s">
        <v>12</v>
      </c>
      <c r="B184" s="5">
        <v>94.28235294117647</v>
      </c>
      <c r="D184" t="s">
        <v>6</v>
      </c>
      <c r="E184" s="5">
        <v>79.994818652849744</v>
      </c>
    </row>
    <row r="185" spans="1:5" x14ac:dyDescent="0.2">
      <c r="A185" t="s">
        <v>12</v>
      </c>
      <c r="B185" s="5">
        <v>65.968133535660087</v>
      </c>
      <c r="D185" t="s">
        <v>6</v>
      </c>
      <c r="E185" s="5">
        <v>38.003378378378379</v>
      </c>
    </row>
    <row r="186" spans="1:5" x14ac:dyDescent="0.2">
      <c r="A186" t="s">
        <v>12</v>
      </c>
      <c r="B186" s="5">
        <v>105.88429752066116</v>
      </c>
      <c r="D186" t="s">
        <v>6</v>
      </c>
      <c r="E186" s="5">
        <v>0</v>
      </c>
    </row>
    <row r="187" spans="1:5" x14ac:dyDescent="0.2">
      <c r="A187" t="s">
        <v>12</v>
      </c>
      <c r="B187" s="5">
        <v>48.996525921966864</v>
      </c>
      <c r="D187" t="s">
        <v>6</v>
      </c>
      <c r="E187" s="5">
        <v>59.990534521158132</v>
      </c>
    </row>
    <row r="188" spans="1:5" x14ac:dyDescent="0.2">
      <c r="A188" t="s">
        <v>12</v>
      </c>
      <c r="B188" s="5">
        <v>39</v>
      </c>
      <c r="D188" t="s">
        <v>6</v>
      </c>
      <c r="E188" s="5">
        <v>111.6774193548387</v>
      </c>
    </row>
    <row r="189" spans="1:5" x14ac:dyDescent="0.2">
      <c r="A189" t="s">
        <v>12</v>
      </c>
      <c r="B189" s="5">
        <v>31.022556390977442</v>
      </c>
      <c r="D189" t="s">
        <v>6</v>
      </c>
      <c r="E189" s="5">
        <v>36.014409221902014</v>
      </c>
    </row>
    <row r="190" spans="1:5" x14ac:dyDescent="0.2">
      <c r="A190" t="s">
        <v>12</v>
      </c>
      <c r="B190" s="5">
        <v>37.998645510835914</v>
      </c>
      <c r="D190" t="s">
        <v>6</v>
      </c>
      <c r="E190" s="5">
        <v>44.05263157894737</v>
      </c>
    </row>
    <row r="191" spans="1:5" x14ac:dyDescent="0.2">
      <c r="A191" t="s">
        <v>12</v>
      </c>
      <c r="B191" s="5">
        <v>37.941368078175898</v>
      </c>
      <c r="D191" t="s">
        <v>6</v>
      </c>
      <c r="E191" s="5">
        <v>95</v>
      </c>
    </row>
    <row r="192" spans="1:5" x14ac:dyDescent="0.2">
      <c r="A192" t="s">
        <v>12</v>
      </c>
      <c r="B192" s="5">
        <v>54.004916018025398</v>
      </c>
      <c r="D192" t="s">
        <v>6</v>
      </c>
      <c r="E192" s="5">
        <v>98.060773480662988</v>
      </c>
    </row>
    <row r="193" spans="1:5" x14ac:dyDescent="0.2">
      <c r="A193" t="s">
        <v>12</v>
      </c>
      <c r="B193" s="5">
        <v>45.003610108303249</v>
      </c>
      <c r="D193" t="s">
        <v>6</v>
      </c>
      <c r="E193" s="5">
        <v>36.067669172932334</v>
      </c>
    </row>
    <row r="194" spans="1:5" x14ac:dyDescent="0.2">
      <c r="A194" t="s">
        <v>12</v>
      </c>
      <c r="B194" s="5">
        <v>77.068421052631578</v>
      </c>
      <c r="D194" t="s">
        <v>6</v>
      </c>
      <c r="E194" s="5">
        <v>63.030732860520096</v>
      </c>
    </row>
    <row r="195" spans="1:5" x14ac:dyDescent="0.2">
      <c r="A195" t="s">
        <v>12</v>
      </c>
      <c r="B195" s="5">
        <v>88.076595744680844</v>
      </c>
      <c r="D195" t="s">
        <v>6</v>
      </c>
      <c r="E195" s="5">
        <v>62.2</v>
      </c>
    </row>
    <row r="196" spans="1:5" x14ac:dyDescent="0.2">
      <c r="A196" t="s">
        <v>12</v>
      </c>
      <c r="B196" s="5">
        <v>47.035573122529641</v>
      </c>
      <c r="D196" t="s">
        <v>6</v>
      </c>
      <c r="E196" s="5">
        <v>85.806282722513089</v>
      </c>
    </row>
    <row r="197" spans="1:5" x14ac:dyDescent="0.2">
      <c r="A197" t="s">
        <v>12</v>
      </c>
      <c r="B197" s="5">
        <v>110.99550763701707</v>
      </c>
      <c r="D197" t="s">
        <v>6</v>
      </c>
      <c r="E197" s="5">
        <v>40.998484082870135</v>
      </c>
    </row>
    <row r="198" spans="1:5" x14ac:dyDescent="0.2">
      <c r="A198" t="s">
        <v>12</v>
      </c>
      <c r="B198" s="5">
        <v>87.003066141042481</v>
      </c>
      <c r="D198" t="s">
        <v>6</v>
      </c>
      <c r="E198" s="5">
        <v>28.063492063492063</v>
      </c>
    </row>
    <row r="199" spans="1:5" x14ac:dyDescent="0.2">
      <c r="A199" t="s">
        <v>12</v>
      </c>
      <c r="B199" s="5">
        <v>105.9945205479452</v>
      </c>
      <c r="D199" t="s">
        <v>6</v>
      </c>
      <c r="E199" s="5">
        <v>31</v>
      </c>
    </row>
    <row r="200" spans="1:5" x14ac:dyDescent="0.2">
      <c r="A200" t="s">
        <v>12</v>
      </c>
      <c r="B200" s="5">
        <v>73.989349112426041</v>
      </c>
      <c r="D200" t="s">
        <v>6</v>
      </c>
      <c r="E200" s="5">
        <v>90.337500000000006</v>
      </c>
    </row>
    <row r="201" spans="1:5" x14ac:dyDescent="0.2">
      <c r="A201" t="s">
        <v>12</v>
      </c>
      <c r="B201" s="5">
        <v>66.005235602094245</v>
      </c>
      <c r="D201" t="s">
        <v>6</v>
      </c>
      <c r="E201" s="5">
        <v>63.777777777777779</v>
      </c>
    </row>
    <row r="202" spans="1:5" x14ac:dyDescent="0.2">
      <c r="A202" t="s">
        <v>12</v>
      </c>
      <c r="B202" s="5">
        <v>47.009935419771487</v>
      </c>
      <c r="D202" t="s">
        <v>6</v>
      </c>
      <c r="E202" s="5">
        <v>53.995515695067262</v>
      </c>
    </row>
    <row r="203" spans="1:5" x14ac:dyDescent="0.2">
      <c r="A203" t="s">
        <v>12</v>
      </c>
      <c r="B203" s="5">
        <v>81.010569583088667</v>
      </c>
      <c r="D203" t="s">
        <v>6</v>
      </c>
      <c r="E203" s="5">
        <v>55.08230452674897</v>
      </c>
    </row>
    <row r="204" spans="1:5" x14ac:dyDescent="0.2">
      <c r="A204" t="s">
        <v>12</v>
      </c>
      <c r="B204" s="5">
        <v>94.35</v>
      </c>
      <c r="D204" t="s">
        <v>6</v>
      </c>
      <c r="E204" s="5">
        <v>44.007716049382715</v>
      </c>
    </row>
    <row r="205" spans="1:5" x14ac:dyDescent="0.2">
      <c r="A205" t="s">
        <v>12</v>
      </c>
      <c r="B205" s="5">
        <v>103.73170731707317</v>
      </c>
      <c r="D205" t="s">
        <v>6</v>
      </c>
      <c r="E205" s="5">
        <v>92.467532467532465</v>
      </c>
    </row>
    <row r="206" spans="1:5" x14ac:dyDescent="0.2">
      <c r="A206" t="s">
        <v>12</v>
      </c>
      <c r="B206" s="5">
        <v>63.893048128342244</v>
      </c>
      <c r="D206" t="s">
        <v>6</v>
      </c>
      <c r="E206" s="5">
        <v>109.07848101265823</v>
      </c>
    </row>
    <row r="207" spans="1:5" x14ac:dyDescent="0.2">
      <c r="A207" t="s">
        <v>12</v>
      </c>
      <c r="B207" s="5">
        <v>47.002434782608695</v>
      </c>
      <c r="D207" t="s">
        <v>6</v>
      </c>
      <c r="E207" s="5">
        <v>39.387755102040813</v>
      </c>
    </row>
    <row r="208" spans="1:5" x14ac:dyDescent="0.2">
      <c r="A208" t="s">
        <v>12</v>
      </c>
      <c r="B208" s="5">
        <v>108.47727272727273</v>
      </c>
      <c r="D208" t="s">
        <v>6</v>
      </c>
      <c r="E208" s="5">
        <v>77.022222222222226</v>
      </c>
    </row>
    <row r="209" spans="1:5" x14ac:dyDescent="0.2">
      <c r="A209" t="s">
        <v>12</v>
      </c>
      <c r="B209" s="5">
        <v>72.015706806282722</v>
      </c>
      <c r="D209" t="s">
        <v>6</v>
      </c>
      <c r="E209" s="5">
        <v>61.007063197026021</v>
      </c>
    </row>
    <row r="210" spans="1:5" x14ac:dyDescent="0.2">
      <c r="A210" t="s">
        <v>12</v>
      </c>
      <c r="B210" s="5">
        <v>59.928057553956833</v>
      </c>
      <c r="D210" t="s">
        <v>6</v>
      </c>
      <c r="E210" s="5">
        <v>37.99856063332134</v>
      </c>
    </row>
    <row r="211" spans="1:5" x14ac:dyDescent="0.2">
      <c r="A211" t="s">
        <v>12</v>
      </c>
      <c r="B211" s="5">
        <v>78.209677419354833</v>
      </c>
      <c r="D211" t="s">
        <v>6</v>
      </c>
      <c r="E211" s="5">
        <v>96.369565217391298</v>
      </c>
    </row>
    <row r="212" spans="1:5" x14ac:dyDescent="0.2">
      <c r="A212" t="s">
        <v>12</v>
      </c>
      <c r="B212" s="5">
        <v>104.77678571428571</v>
      </c>
      <c r="D212" t="s">
        <v>6</v>
      </c>
      <c r="E212" s="5">
        <v>72.978599221789878</v>
      </c>
    </row>
    <row r="213" spans="1:5" x14ac:dyDescent="0.2">
      <c r="A213" t="s">
        <v>12</v>
      </c>
      <c r="B213" s="5">
        <v>105.52475247524752</v>
      </c>
      <c r="D213" t="s">
        <v>6</v>
      </c>
      <c r="E213" s="5">
        <v>48.807692307692307</v>
      </c>
    </row>
    <row r="214" spans="1:5" x14ac:dyDescent="0.2">
      <c r="A214" t="s">
        <v>12</v>
      </c>
      <c r="B214" s="5">
        <v>69.873786407766985</v>
      </c>
      <c r="D214" t="s">
        <v>6</v>
      </c>
      <c r="E214" s="5">
        <v>78.990502793296088</v>
      </c>
    </row>
    <row r="215" spans="1:5" x14ac:dyDescent="0.2">
      <c r="A215" t="s">
        <v>12</v>
      </c>
      <c r="B215" s="5">
        <v>95.733766233766232</v>
      </c>
      <c r="D215" t="s">
        <v>6</v>
      </c>
      <c r="E215" s="5">
        <v>111.45945945945945</v>
      </c>
    </row>
    <row r="216" spans="1:5" x14ac:dyDescent="0.2">
      <c r="A216" t="s">
        <v>12</v>
      </c>
      <c r="B216" s="5">
        <v>29.997485752598056</v>
      </c>
      <c r="D216" t="s">
        <v>6</v>
      </c>
      <c r="E216" s="5">
        <v>94.142857142857139</v>
      </c>
    </row>
    <row r="217" spans="1:5" x14ac:dyDescent="0.2">
      <c r="A217" t="s">
        <v>12</v>
      </c>
      <c r="B217" s="5">
        <v>84.757396449704146</v>
      </c>
      <c r="D217" t="s">
        <v>6</v>
      </c>
      <c r="E217" s="5">
        <v>93.944444444444443</v>
      </c>
    </row>
    <row r="218" spans="1:5" x14ac:dyDescent="0.2">
      <c r="A218" t="s">
        <v>12</v>
      </c>
      <c r="B218" s="5">
        <v>78.010921177587846</v>
      </c>
      <c r="D218" t="s">
        <v>6</v>
      </c>
      <c r="E218" s="5">
        <v>98.40625</v>
      </c>
    </row>
    <row r="219" spans="1:5" x14ac:dyDescent="0.2">
      <c r="A219" t="s">
        <v>12</v>
      </c>
      <c r="B219" s="5">
        <v>93.702290076335885</v>
      </c>
      <c r="D219" t="s">
        <v>6</v>
      </c>
      <c r="E219" s="5">
        <v>65.991836734693877</v>
      </c>
    </row>
    <row r="220" spans="1:5" x14ac:dyDescent="0.2">
      <c r="A220" t="s">
        <v>12</v>
      </c>
      <c r="B220" s="5">
        <v>47.714285714285715</v>
      </c>
      <c r="D220" t="s">
        <v>6</v>
      </c>
      <c r="E220" s="5">
        <v>54.098591549295776</v>
      </c>
    </row>
    <row r="221" spans="1:5" x14ac:dyDescent="0.2">
      <c r="A221" t="s">
        <v>12</v>
      </c>
      <c r="B221" s="5">
        <v>62.896774193548389</v>
      </c>
      <c r="D221" t="s">
        <v>6</v>
      </c>
      <c r="E221" s="5">
        <v>107.88095238095238</v>
      </c>
    </row>
    <row r="222" spans="1:5" x14ac:dyDescent="0.2">
      <c r="A222" t="s">
        <v>12</v>
      </c>
      <c r="B222" s="5">
        <v>75.126984126984127</v>
      </c>
      <c r="D222" t="s">
        <v>6</v>
      </c>
      <c r="E222" s="5">
        <v>43.92307692307692</v>
      </c>
    </row>
    <row r="223" spans="1:5" x14ac:dyDescent="0.2">
      <c r="A223" t="s">
        <v>12</v>
      </c>
      <c r="B223" s="5">
        <v>41.004167534903104</v>
      </c>
      <c r="D223" t="s">
        <v>6</v>
      </c>
      <c r="E223" s="5">
        <v>91.021198830409361</v>
      </c>
    </row>
    <row r="224" spans="1:5" x14ac:dyDescent="0.2">
      <c r="A224" t="s">
        <v>12</v>
      </c>
      <c r="B224" s="5">
        <v>50.007915567282325</v>
      </c>
      <c r="D224" t="s">
        <v>6</v>
      </c>
      <c r="E224" s="5">
        <v>50.127450980392155</v>
      </c>
    </row>
    <row r="225" spans="1:5" x14ac:dyDescent="0.2">
      <c r="A225" t="s">
        <v>12</v>
      </c>
      <c r="B225" s="5">
        <v>87.979166666666671</v>
      </c>
      <c r="D225" t="s">
        <v>6</v>
      </c>
      <c r="E225" s="5">
        <v>67.720930232558146</v>
      </c>
    </row>
    <row r="226" spans="1:5" x14ac:dyDescent="0.2">
      <c r="A226" t="s">
        <v>12</v>
      </c>
      <c r="B226" s="5">
        <v>89.54</v>
      </c>
      <c r="D226" t="s">
        <v>6</v>
      </c>
      <c r="E226" s="5">
        <v>80.011857707509876</v>
      </c>
    </row>
    <row r="227" spans="1:5" x14ac:dyDescent="0.2">
      <c r="A227" t="s">
        <v>12</v>
      </c>
      <c r="B227" s="5">
        <v>47.004903563255965</v>
      </c>
      <c r="D227" t="s">
        <v>6</v>
      </c>
      <c r="E227" s="5">
        <v>71.127388535031841</v>
      </c>
    </row>
    <row r="228" spans="1:5" x14ac:dyDescent="0.2">
      <c r="A228" t="s">
        <v>12</v>
      </c>
      <c r="B228" s="5">
        <v>110.44117647058823</v>
      </c>
      <c r="D228" t="s">
        <v>6</v>
      </c>
      <c r="E228" s="5">
        <v>43.032786885245905</v>
      </c>
    </row>
    <row r="229" spans="1:5" x14ac:dyDescent="0.2">
      <c r="A229" t="s">
        <v>12</v>
      </c>
      <c r="B229" s="5">
        <v>41.990909090909092</v>
      </c>
      <c r="D229" t="s">
        <v>6</v>
      </c>
      <c r="E229" s="5">
        <v>62.341463414634148</v>
      </c>
    </row>
    <row r="230" spans="1:5" x14ac:dyDescent="0.2">
      <c r="A230" t="s">
        <v>12</v>
      </c>
      <c r="B230" s="5">
        <v>48.012468827930178</v>
      </c>
      <c r="D230" t="s">
        <v>6</v>
      </c>
      <c r="E230" s="5">
        <v>5</v>
      </c>
    </row>
    <row r="231" spans="1:5" x14ac:dyDescent="0.2">
      <c r="A231" t="s">
        <v>12</v>
      </c>
      <c r="B231" s="5">
        <v>31.019823788546255</v>
      </c>
      <c r="D231" t="s">
        <v>6</v>
      </c>
      <c r="E231" s="5">
        <v>80.999165275459092</v>
      </c>
    </row>
    <row r="232" spans="1:5" x14ac:dyDescent="0.2">
      <c r="A232" t="s">
        <v>12</v>
      </c>
      <c r="B232" s="5">
        <v>99.203252032520325</v>
      </c>
      <c r="D232" t="s">
        <v>6</v>
      </c>
      <c r="E232" s="5">
        <v>86.044753086419746</v>
      </c>
    </row>
    <row r="233" spans="1:5" x14ac:dyDescent="0.2">
      <c r="A233" t="s">
        <v>12</v>
      </c>
      <c r="B233" s="5">
        <v>46.060200668896321</v>
      </c>
      <c r="D233" t="s">
        <v>6</v>
      </c>
      <c r="E233" s="5">
        <v>92.4375</v>
      </c>
    </row>
    <row r="234" spans="1:5" x14ac:dyDescent="0.2">
      <c r="A234" t="s">
        <v>12</v>
      </c>
      <c r="B234" s="5">
        <v>68.985695127402778</v>
      </c>
      <c r="D234" t="s">
        <v>6</v>
      </c>
      <c r="E234" s="5">
        <v>93.596774193548384</v>
      </c>
    </row>
    <row r="235" spans="1:5" x14ac:dyDescent="0.2">
      <c r="A235" t="s">
        <v>12</v>
      </c>
      <c r="B235" s="5">
        <v>110.98139534883721</v>
      </c>
      <c r="D235" t="s">
        <v>6</v>
      </c>
      <c r="E235" s="5">
        <v>73.968000000000004</v>
      </c>
    </row>
    <row r="236" spans="1:5" x14ac:dyDescent="0.2">
      <c r="A236" t="s">
        <v>12</v>
      </c>
      <c r="B236" s="5">
        <v>25</v>
      </c>
      <c r="D236" t="s">
        <v>6</v>
      </c>
      <c r="E236" s="5">
        <v>53.038095238095238</v>
      </c>
    </row>
    <row r="237" spans="1:5" x14ac:dyDescent="0.2">
      <c r="A237" t="s">
        <v>12</v>
      </c>
      <c r="B237" s="5">
        <v>78.759740259740255</v>
      </c>
      <c r="D237" t="s">
        <v>6</v>
      </c>
      <c r="E237" s="5">
        <v>48.998079877112133</v>
      </c>
    </row>
    <row r="238" spans="1:5" x14ac:dyDescent="0.2">
      <c r="A238" t="s">
        <v>12</v>
      </c>
      <c r="B238" s="5">
        <v>99.524390243902445</v>
      </c>
      <c r="D238" t="s">
        <v>6</v>
      </c>
      <c r="E238" s="5">
        <v>103.84615384615384</v>
      </c>
    </row>
    <row r="239" spans="1:5" x14ac:dyDescent="0.2">
      <c r="A239" t="s">
        <v>12</v>
      </c>
      <c r="B239" s="5">
        <v>104.82089552238806</v>
      </c>
      <c r="D239" t="s">
        <v>6</v>
      </c>
      <c r="E239" s="5">
        <v>99.127659574468083</v>
      </c>
    </row>
    <row r="240" spans="1:5" x14ac:dyDescent="0.2">
      <c r="A240" t="s">
        <v>12</v>
      </c>
      <c r="B240" s="5">
        <v>26.997693638285604</v>
      </c>
      <c r="D240" t="s">
        <v>6</v>
      </c>
      <c r="E240" s="5">
        <v>76.922178988326849</v>
      </c>
    </row>
    <row r="241" spans="1:5" x14ac:dyDescent="0.2">
      <c r="A241" t="s">
        <v>12</v>
      </c>
      <c r="B241" s="5">
        <v>68.329787234042556</v>
      </c>
      <c r="D241" t="s">
        <v>6</v>
      </c>
      <c r="E241" s="5">
        <v>28</v>
      </c>
    </row>
    <row r="242" spans="1:5" x14ac:dyDescent="0.2">
      <c r="A242" t="s">
        <v>12</v>
      </c>
      <c r="B242" s="5">
        <v>54.024390243902438</v>
      </c>
      <c r="D242" t="s">
        <v>6</v>
      </c>
      <c r="E242" s="5">
        <v>37.999361294443261</v>
      </c>
    </row>
    <row r="243" spans="1:5" x14ac:dyDescent="0.2">
      <c r="A243" t="s">
        <v>12</v>
      </c>
      <c r="B243" s="5">
        <v>84.423913043478265</v>
      </c>
      <c r="D243" t="s">
        <v>6</v>
      </c>
      <c r="E243" s="5">
        <v>29.999313893653515</v>
      </c>
    </row>
    <row r="244" spans="1:5" x14ac:dyDescent="0.2">
      <c r="A244" t="s">
        <v>12</v>
      </c>
      <c r="B244" s="5">
        <v>47.091324200913242</v>
      </c>
      <c r="D244" t="s">
        <v>6</v>
      </c>
      <c r="E244" s="5">
        <v>103.5</v>
      </c>
    </row>
    <row r="245" spans="1:5" x14ac:dyDescent="0.2">
      <c r="A245" t="s">
        <v>12</v>
      </c>
      <c r="B245" s="5">
        <v>77.996041171813147</v>
      </c>
      <c r="D245" t="s">
        <v>6</v>
      </c>
      <c r="E245" s="5">
        <v>98.011627906976742</v>
      </c>
    </row>
    <row r="246" spans="1:5" x14ac:dyDescent="0.2">
      <c r="A246" t="s">
        <v>12</v>
      </c>
      <c r="B246" s="5">
        <v>104.43617021276596</v>
      </c>
      <c r="D246" t="s">
        <v>6</v>
      </c>
      <c r="E246" s="5">
        <v>2</v>
      </c>
    </row>
    <row r="247" spans="1:5" x14ac:dyDescent="0.2">
      <c r="A247" t="s">
        <v>12</v>
      </c>
      <c r="B247" s="5">
        <v>103.98131932282546</v>
      </c>
      <c r="D247" t="s">
        <v>6</v>
      </c>
      <c r="E247" s="5">
        <v>44.994570837642193</v>
      </c>
    </row>
    <row r="248" spans="1:5" x14ac:dyDescent="0.2">
      <c r="A248" t="s">
        <v>12</v>
      </c>
      <c r="B248" s="5">
        <v>54.931726907630519</v>
      </c>
      <c r="D248" t="s">
        <v>6</v>
      </c>
      <c r="E248" s="5">
        <v>98.966269841269835</v>
      </c>
    </row>
    <row r="249" spans="1:5" x14ac:dyDescent="0.2">
      <c r="A249" t="s">
        <v>12</v>
      </c>
      <c r="B249" s="5">
        <v>51.921875</v>
      </c>
      <c r="D249" t="s">
        <v>6</v>
      </c>
      <c r="E249" s="5">
        <v>58.857142857142854</v>
      </c>
    </row>
    <row r="250" spans="1:5" x14ac:dyDescent="0.2">
      <c r="A250" t="s">
        <v>12</v>
      </c>
      <c r="B250" s="5">
        <v>60.02834008097166</v>
      </c>
      <c r="D250" t="s">
        <v>6</v>
      </c>
      <c r="E250" s="5">
        <v>76.013333333333335</v>
      </c>
    </row>
    <row r="251" spans="1:5" x14ac:dyDescent="0.2">
      <c r="A251" t="s">
        <v>12</v>
      </c>
      <c r="B251" s="5">
        <v>44.003488879197555</v>
      </c>
      <c r="D251" t="s">
        <v>6</v>
      </c>
      <c r="E251" s="5">
        <v>96.597402597402592</v>
      </c>
    </row>
    <row r="252" spans="1:5" x14ac:dyDescent="0.2">
      <c r="A252" t="s">
        <v>12</v>
      </c>
      <c r="B252" s="5">
        <v>53.003513254551258</v>
      </c>
      <c r="D252" t="s">
        <v>6</v>
      </c>
      <c r="E252" s="5">
        <v>76.957446808510639</v>
      </c>
    </row>
    <row r="253" spans="1:5" x14ac:dyDescent="0.2">
      <c r="A253" t="s">
        <v>12</v>
      </c>
      <c r="B253" s="5">
        <v>75.04195804195804</v>
      </c>
      <c r="D253" t="s">
        <v>6</v>
      </c>
      <c r="E253" s="5">
        <v>67.984732824427482</v>
      </c>
    </row>
    <row r="254" spans="1:5" x14ac:dyDescent="0.2">
      <c r="A254" t="s">
        <v>12</v>
      </c>
      <c r="B254" s="5">
        <v>36.952702702702702</v>
      </c>
      <c r="D254" t="s">
        <v>6</v>
      </c>
      <c r="E254" s="5">
        <v>88.781609195402297</v>
      </c>
    </row>
    <row r="255" spans="1:5" x14ac:dyDescent="0.2">
      <c r="A255" t="s">
        <v>12</v>
      </c>
      <c r="B255" s="5">
        <v>63.170588235294119</v>
      </c>
      <c r="D255" t="s">
        <v>6</v>
      </c>
      <c r="E255" s="5">
        <v>24.99623706491063</v>
      </c>
    </row>
    <row r="256" spans="1:5" x14ac:dyDescent="0.2">
      <c r="A256" t="s">
        <v>12</v>
      </c>
      <c r="B256" s="5">
        <v>101.19767441860465</v>
      </c>
      <c r="D256" t="s">
        <v>6</v>
      </c>
      <c r="E256" s="5">
        <v>73.59210526315789</v>
      </c>
    </row>
    <row r="257" spans="1:5" x14ac:dyDescent="0.2">
      <c r="A257" t="s">
        <v>12</v>
      </c>
      <c r="B257" s="5">
        <v>29.001272669424118</v>
      </c>
      <c r="D257" t="s">
        <v>6</v>
      </c>
      <c r="E257" s="5">
        <v>24.997515808491418</v>
      </c>
    </row>
    <row r="258" spans="1:5" x14ac:dyDescent="0.2">
      <c r="A258" t="s">
        <v>12</v>
      </c>
      <c r="B258" s="5">
        <v>37.001341561577675</v>
      </c>
      <c r="D258" t="s">
        <v>6</v>
      </c>
      <c r="E258" s="5">
        <v>42.155172413793103</v>
      </c>
    </row>
    <row r="259" spans="1:5" x14ac:dyDescent="0.2">
      <c r="A259" t="s">
        <v>12</v>
      </c>
      <c r="B259" s="5">
        <v>94.976947040498445</v>
      </c>
      <c r="D259" t="s">
        <v>6</v>
      </c>
      <c r="E259" s="5">
        <v>39.927927927927925</v>
      </c>
    </row>
    <row r="260" spans="1:5" x14ac:dyDescent="0.2">
      <c r="A260" t="s">
        <v>12</v>
      </c>
      <c r="B260" s="5">
        <v>55.993396226415094</v>
      </c>
      <c r="D260" t="s">
        <v>6</v>
      </c>
      <c r="E260" s="5">
        <v>47.993908629441627</v>
      </c>
    </row>
    <row r="261" spans="1:5" x14ac:dyDescent="0.2">
      <c r="A261" t="s">
        <v>12</v>
      </c>
      <c r="B261" s="5">
        <v>82.38</v>
      </c>
      <c r="D261" t="s">
        <v>6</v>
      </c>
      <c r="E261" s="5">
        <v>95.978877489438744</v>
      </c>
    </row>
    <row r="262" spans="1:5" x14ac:dyDescent="0.2">
      <c r="A262" t="s">
        <v>12</v>
      </c>
      <c r="B262" s="5">
        <v>66.997115384615384</v>
      </c>
      <c r="D262" t="s">
        <v>6</v>
      </c>
      <c r="E262" s="5">
        <v>102.05291576673866</v>
      </c>
    </row>
    <row r="263" spans="1:5" x14ac:dyDescent="0.2">
      <c r="A263" t="s">
        <v>12</v>
      </c>
      <c r="B263" s="5">
        <v>69.009501187648453</v>
      </c>
      <c r="D263" t="s">
        <v>6</v>
      </c>
      <c r="E263" s="5">
        <v>70.623376623376629</v>
      </c>
    </row>
    <row r="264" spans="1:5" x14ac:dyDescent="0.2">
      <c r="A264" t="s">
        <v>12</v>
      </c>
      <c r="B264" s="5">
        <v>39.006568144499177</v>
      </c>
      <c r="D264" t="s">
        <v>6</v>
      </c>
      <c r="E264" s="5">
        <v>66.016018306636155</v>
      </c>
    </row>
    <row r="265" spans="1:5" x14ac:dyDescent="0.2">
      <c r="A265" t="s">
        <v>12</v>
      </c>
      <c r="B265" s="5">
        <v>110.3625</v>
      </c>
      <c r="D265" t="s">
        <v>6</v>
      </c>
      <c r="E265" s="5">
        <v>96.911392405063296</v>
      </c>
    </row>
    <row r="266" spans="1:5" x14ac:dyDescent="0.2">
      <c r="A266" t="s">
        <v>12</v>
      </c>
      <c r="B266" s="5">
        <v>94.857142857142861</v>
      </c>
      <c r="D266" t="s">
        <v>6</v>
      </c>
      <c r="E266" s="5">
        <v>108.98537682789652</v>
      </c>
    </row>
    <row r="267" spans="1:5" x14ac:dyDescent="0.2">
      <c r="A267" t="s">
        <v>12</v>
      </c>
      <c r="B267" s="5">
        <v>57.935251798561154</v>
      </c>
      <c r="D267" t="s">
        <v>6</v>
      </c>
      <c r="E267" s="5">
        <v>111.51785714285714</v>
      </c>
    </row>
    <row r="268" spans="1:5" x14ac:dyDescent="0.2">
      <c r="A268" t="s">
        <v>12</v>
      </c>
      <c r="B268" s="5">
        <v>64.95597484276729</v>
      </c>
      <c r="D268" t="s">
        <v>6</v>
      </c>
      <c r="E268" s="5">
        <v>3</v>
      </c>
    </row>
    <row r="269" spans="1:5" x14ac:dyDescent="0.2">
      <c r="A269" t="s">
        <v>12</v>
      </c>
      <c r="B269" s="5">
        <v>27.00524934383202</v>
      </c>
      <c r="D269" t="s">
        <v>6</v>
      </c>
      <c r="E269" s="5">
        <v>56.746987951807228</v>
      </c>
    </row>
    <row r="270" spans="1:5" x14ac:dyDescent="0.2">
      <c r="A270" t="s">
        <v>12</v>
      </c>
      <c r="B270" s="5">
        <v>50.97422680412371</v>
      </c>
      <c r="D270" t="s">
        <v>6</v>
      </c>
      <c r="E270" s="5">
        <v>82.986666666666665</v>
      </c>
    </row>
    <row r="271" spans="1:5" x14ac:dyDescent="0.2">
      <c r="A271" t="s">
        <v>12</v>
      </c>
      <c r="B271" s="5">
        <v>84.028301886792448</v>
      </c>
      <c r="D271" t="s">
        <v>6</v>
      </c>
      <c r="E271" s="5">
        <v>90</v>
      </c>
    </row>
    <row r="272" spans="1:5" x14ac:dyDescent="0.2">
      <c r="A272" t="s">
        <v>12</v>
      </c>
      <c r="B272" s="5">
        <v>102.85915492957747</v>
      </c>
      <c r="D272" t="s">
        <v>6</v>
      </c>
      <c r="E272" s="5">
        <v>44.009146341463413</v>
      </c>
    </row>
    <row r="273" spans="1:5" x14ac:dyDescent="0.2">
      <c r="A273" t="s">
        <v>12</v>
      </c>
      <c r="B273" s="5">
        <v>39.962085308056871</v>
      </c>
      <c r="D273" t="s">
        <v>6</v>
      </c>
      <c r="E273" s="5">
        <v>61.008145363408524</v>
      </c>
    </row>
    <row r="274" spans="1:5" x14ac:dyDescent="0.2">
      <c r="A274" t="s">
        <v>12</v>
      </c>
      <c r="B274" s="5">
        <v>58.999637155297535</v>
      </c>
      <c r="D274" t="s">
        <v>6</v>
      </c>
      <c r="E274" s="5">
        <v>73.5</v>
      </c>
    </row>
    <row r="275" spans="1:5" x14ac:dyDescent="0.2">
      <c r="A275" t="s">
        <v>12</v>
      </c>
      <c r="B275" s="5">
        <v>71.156069364161851</v>
      </c>
      <c r="D275" t="s">
        <v>6</v>
      </c>
      <c r="E275" s="5">
        <v>96.005352363960753</v>
      </c>
    </row>
    <row r="276" spans="1:5" x14ac:dyDescent="0.2">
      <c r="A276" t="s">
        <v>12</v>
      </c>
      <c r="B276" s="5">
        <v>99.494252873563212</v>
      </c>
      <c r="D276" t="s">
        <v>6</v>
      </c>
      <c r="E276" s="5">
        <v>103.8</v>
      </c>
    </row>
    <row r="277" spans="1:5" x14ac:dyDescent="0.2">
      <c r="A277" t="s">
        <v>12</v>
      </c>
      <c r="B277" s="5">
        <v>48.99554707379135</v>
      </c>
      <c r="D277" t="s">
        <v>6</v>
      </c>
      <c r="E277" s="5">
        <v>31.937172774869111</v>
      </c>
    </row>
    <row r="278" spans="1:5" x14ac:dyDescent="0.2">
      <c r="A278" t="s">
        <v>12</v>
      </c>
      <c r="B278" s="5">
        <v>83.982949701619773</v>
      </c>
      <c r="D278" t="s">
        <v>6</v>
      </c>
      <c r="E278" s="5">
        <v>99.5</v>
      </c>
    </row>
    <row r="279" spans="1:5" x14ac:dyDescent="0.2">
      <c r="A279" t="s">
        <v>12</v>
      </c>
      <c r="B279" s="5">
        <v>101.41739130434783</v>
      </c>
      <c r="D279" t="s">
        <v>6</v>
      </c>
      <c r="E279" s="5">
        <v>29.647058823529413</v>
      </c>
    </row>
    <row r="280" spans="1:5" x14ac:dyDescent="0.2">
      <c r="A280" t="s">
        <v>12</v>
      </c>
      <c r="B280" s="5">
        <v>109.87058823529412</v>
      </c>
      <c r="D280" t="s">
        <v>6</v>
      </c>
      <c r="E280" s="5">
        <v>61.5</v>
      </c>
    </row>
    <row r="281" spans="1:5" x14ac:dyDescent="0.2">
      <c r="A281" t="s">
        <v>12</v>
      </c>
      <c r="B281" s="5">
        <v>31.916666666666668</v>
      </c>
      <c r="D281" t="s">
        <v>6</v>
      </c>
      <c r="E281" s="5">
        <v>1</v>
      </c>
    </row>
    <row r="282" spans="1:5" x14ac:dyDescent="0.2">
      <c r="A282" t="s">
        <v>12</v>
      </c>
      <c r="B282" s="5">
        <v>70.993450675399103</v>
      </c>
      <c r="D282" t="s">
        <v>6</v>
      </c>
      <c r="E282" s="5">
        <v>89.964678178963894</v>
      </c>
    </row>
    <row r="283" spans="1:5" x14ac:dyDescent="0.2">
      <c r="A283" t="s">
        <v>12</v>
      </c>
      <c r="B283" s="5">
        <v>101.78125</v>
      </c>
      <c r="D283" t="s">
        <v>6</v>
      </c>
      <c r="E283" s="5">
        <v>79.009523809523813</v>
      </c>
    </row>
    <row r="284" spans="1:5" x14ac:dyDescent="0.2">
      <c r="A284" t="s">
        <v>12</v>
      </c>
      <c r="B284" s="5">
        <v>51.059701492537314</v>
      </c>
      <c r="D284" t="s">
        <v>6</v>
      </c>
      <c r="E284" s="5">
        <v>55.052419354838712</v>
      </c>
    </row>
    <row r="285" spans="1:5" x14ac:dyDescent="0.2">
      <c r="A285" t="s">
        <v>12</v>
      </c>
      <c r="B285" s="5">
        <v>68.02051282051282</v>
      </c>
      <c r="D285" t="s">
        <v>6</v>
      </c>
      <c r="E285" s="5">
        <v>107.93762183235867</v>
      </c>
    </row>
    <row r="286" spans="1:5" x14ac:dyDescent="0.2">
      <c r="A286" t="s">
        <v>12</v>
      </c>
      <c r="B286" s="5">
        <v>37.037634408602152</v>
      </c>
      <c r="D286" t="s">
        <v>6</v>
      </c>
      <c r="E286" s="5">
        <v>31.995894428152493</v>
      </c>
    </row>
    <row r="287" spans="1:5" x14ac:dyDescent="0.2">
      <c r="A287" t="s">
        <v>12</v>
      </c>
      <c r="B287" s="5">
        <v>99.963043478260872</v>
      </c>
      <c r="D287" t="s">
        <v>6</v>
      </c>
      <c r="E287" s="5">
        <v>96.8</v>
      </c>
    </row>
    <row r="288" spans="1:5" x14ac:dyDescent="0.2">
      <c r="A288" t="s">
        <v>12</v>
      </c>
      <c r="B288" s="5">
        <v>66.010284810126578</v>
      </c>
      <c r="D288" t="s">
        <v>6</v>
      </c>
      <c r="E288" s="5">
        <v>32.995456610631528</v>
      </c>
    </row>
    <row r="289" spans="1:5" x14ac:dyDescent="0.2">
      <c r="A289" t="s">
        <v>12</v>
      </c>
      <c r="B289" s="5">
        <v>52.999726551818434</v>
      </c>
      <c r="D289" t="s">
        <v>6</v>
      </c>
      <c r="E289" s="5">
        <v>68.028106508875737</v>
      </c>
    </row>
    <row r="290" spans="1:5" x14ac:dyDescent="0.2">
      <c r="A290" t="s">
        <v>12</v>
      </c>
      <c r="B290" s="5">
        <v>70.908396946564892</v>
      </c>
      <c r="D290" t="s">
        <v>6</v>
      </c>
      <c r="E290" s="5">
        <v>105.04572803850782</v>
      </c>
    </row>
    <row r="291" spans="1:5" x14ac:dyDescent="0.2">
      <c r="A291" t="s">
        <v>12</v>
      </c>
      <c r="B291" s="5">
        <v>53.046025104602514</v>
      </c>
      <c r="D291" t="s">
        <v>6</v>
      </c>
      <c r="E291" s="5">
        <v>71.005820721769496</v>
      </c>
    </row>
    <row r="292" spans="1:5" x14ac:dyDescent="0.2">
      <c r="A292" t="s">
        <v>12</v>
      </c>
      <c r="B292" s="5">
        <v>84.717948717948715</v>
      </c>
      <c r="D292" t="s">
        <v>6</v>
      </c>
      <c r="E292" s="5">
        <v>74.466666666666669</v>
      </c>
    </row>
    <row r="293" spans="1:5" x14ac:dyDescent="0.2">
      <c r="A293" t="s">
        <v>12</v>
      </c>
      <c r="B293" s="5">
        <v>101.97518330513255</v>
      </c>
      <c r="D293" t="s">
        <v>6</v>
      </c>
      <c r="E293" s="5">
        <v>90</v>
      </c>
    </row>
    <row r="294" spans="1:5" x14ac:dyDescent="0.2">
      <c r="A294" t="s">
        <v>12</v>
      </c>
      <c r="B294" s="5">
        <v>106.4375</v>
      </c>
      <c r="D294" t="s">
        <v>6</v>
      </c>
      <c r="E294" s="5">
        <v>97.142857142857139</v>
      </c>
    </row>
    <row r="295" spans="1:5" x14ac:dyDescent="0.2">
      <c r="A295" t="s">
        <v>12</v>
      </c>
      <c r="B295" s="5">
        <v>29.975609756097562</v>
      </c>
      <c r="D295" t="s">
        <v>6</v>
      </c>
      <c r="E295" s="5">
        <v>32.967741935483872</v>
      </c>
    </row>
    <row r="296" spans="1:5" x14ac:dyDescent="0.2">
      <c r="A296" t="s">
        <v>12</v>
      </c>
      <c r="B296" s="5">
        <v>70.82022471910112</v>
      </c>
      <c r="D296" t="s">
        <v>6</v>
      </c>
      <c r="E296" s="5">
        <v>54.807692307692307</v>
      </c>
    </row>
    <row r="297" spans="1:5" x14ac:dyDescent="0.2">
      <c r="A297" t="s">
        <v>12</v>
      </c>
      <c r="B297" s="5">
        <v>88.054421768707485</v>
      </c>
      <c r="D297" t="s">
        <v>6</v>
      </c>
      <c r="E297" s="5">
        <v>60.017959183673469</v>
      </c>
    </row>
    <row r="298" spans="1:5" x14ac:dyDescent="0.2">
      <c r="A298" t="s">
        <v>12</v>
      </c>
      <c r="B298" s="5">
        <v>63.857142857142854</v>
      </c>
      <c r="D298" t="s">
        <v>6</v>
      </c>
      <c r="E298" s="5">
        <v>1</v>
      </c>
    </row>
    <row r="299" spans="1:5" x14ac:dyDescent="0.2">
      <c r="A299" t="s">
        <v>12</v>
      </c>
      <c r="B299" s="5">
        <v>82.996393146979258</v>
      </c>
      <c r="D299" t="s">
        <v>6</v>
      </c>
      <c r="E299" s="5">
        <v>73.611940298507463</v>
      </c>
    </row>
    <row r="300" spans="1:5" x14ac:dyDescent="0.2">
      <c r="A300" t="s">
        <v>12</v>
      </c>
      <c r="B300" s="5">
        <v>62.044554455445542</v>
      </c>
      <c r="D300" t="s">
        <v>6</v>
      </c>
      <c r="E300" s="5">
        <v>83.315789473684205</v>
      </c>
    </row>
    <row r="301" spans="1:5" x14ac:dyDescent="0.2">
      <c r="A301" t="s">
        <v>12</v>
      </c>
      <c r="B301" s="5">
        <v>104.97857142857143</v>
      </c>
      <c r="D301" t="s">
        <v>6</v>
      </c>
      <c r="E301" s="5">
        <v>42</v>
      </c>
    </row>
    <row r="302" spans="1:5" x14ac:dyDescent="0.2">
      <c r="A302" t="s">
        <v>12</v>
      </c>
      <c r="B302" s="5">
        <v>94.044676806083643</v>
      </c>
      <c r="D302" t="s">
        <v>6</v>
      </c>
      <c r="E302" s="5">
        <v>105.03681885125184</v>
      </c>
    </row>
    <row r="303" spans="1:5" x14ac:dyDescent="0.2">
      <c r="A303" t="s">
        <v>12</v>
      </c>
      <c r="B303" s="5">
        <v>57.072874493927124</v>
      </c>
      <c r="D303" t="s">
        <v>6</v>
      </c>
      <c r="E303" s="5">
        <v>81.944444444444443</v>
      </c>
    </row>
    <row r="304" spans="1:5" x14ac:dyDescent="0.2">
      <c r="A304" t="s">
        <v>12</v>
      </c>
      <c r="B304" s="5">
        <v>92.166666666666671</v>
      </c>
      <c r="D304" t="s">
        <v>6</v>
      </c>
      <c r="E304" s="5">
        <v>95.936170212765958</v>
      </c>
    </row>
    <row r="305" spans="1:5" x14ac:dyDescent="0.2">
      <c r="A305" t="s">
        <v>12</v>
      </c>
      <c r="B305" s="5">
        <v>78.068181818181813</v>
      </c>
      <c r="D305" t="s">
        <v>6</v>
      </c>
      <c r="E305" s="5">
        <v>69.98571428571428</v>
      </c>
    </row>
    <row r="306" spans="1:5" x14ac:dyDescent="0.2">
      <c r="A306" t="s">
        <v>12</v>
      </c>
      <c r="B306" s="5">
        <v>80.75</v>
      </c>
      <c r="D306" t="s">
        <v>6</v>
      </c>
      <c r="E306" s="5">
        <v>32.006493506493506</v>
      </c>
    </row>
    <row r="307" spans="1:5" x14ac:dyDescent="0.2">
      <c r="A307" t="s">
        <v>12</v>
      </c>
      <c r="B307" s="5">
        <v>59.991289782244557</v>
      </c>
      <c r="D307" t="s">
        <v>6</v>
      </c>
      <c r="E307" s="5">
        <v>64.727272727272734</v>
      </c>
    </row>
    <row r="308" spans="1:5" x14ac:dyDescent="0.2">
      <c r="A308" t="s">
        <v>12</v>
      </c>
      <c r="B308" s="5">
        <v>110.03018372703411</v>
      </c>
      <c r="D308" t="s">
        <v>6</v>
      </c>
      <c r="E308" s="5">
        <v>44.001706484641637</v>
      </c>
    </row>
    <row r="309" spans="1:5" x14ac:dyDescent="0.2">
      <c r="A309" t="s">
        <v>12</v>
      </c>
      <c r="B309" s="5">
        <v>26.007220216606498</v>
      </c>
      <c r="D309" t="s">
        <v>6</v>
      </c>
      <c r="E309" s="5">
        <v>64.744680851063833</v>
      </c>
    </row>
    <row r="310" spans="1:5" x14ac:dyDescent="0.2">
      <c r="A310" t="s">
        <v>12</v>
      </c>
      <c r="B310" s="5">
        <v>104.36296296296297</v>
      </c>
      <c r="D310" t="s">
        <v>6</v>
      </c>
      <c r="E310" s="5">
        <v>81.909090909090907</v>
      </c>
    </row>
    <row r="311" spans="1:5" x14ac:dyDescent="0.2">
      <c r="A311" t="s">
        <v>12</v>
      </c>
      <c r="B311" s="5">
        <v>102.18852459016394</v>
      </c>
      <c r="D311" t="s">
        <v>6</v>
      </c>
      <c r="E311" s="5">
        <v>1</v>
      </c>
    </row>
    <row r="312" spans="1:5" x14ac:dyDescent="0.2">
      <c r="A312" t="s">
        <v>12</v>
      </c>
      <c r="B312" s="5">
        <v>54.117647058823529</v>
      </c>
      <c r="D312" t="s">
        <v>6</v>
      </c>
      <c r="E312" s="5">
        <v>80.806451612903231</v>
      </c>
    </row>
    <row r="313" spans="1:5" x14ac:dyDescent="0.2">
      <c r="A313" t="s">
        <v>12</v>
      </c>
      <c r="B313" s="5">
        <v>63.222222222222221</v>
      </c>
      <c r="D313" t="s">
        <v>6</v>
      </c>
      <c r="E313" s="5">
        <v>79.371428571428567</v>
      </c>
    </row>
    <row r="314" spans="1:5" x14ac:dyDescent="0.2">
      <c r="A314" t="s">
        <v>12</v>
      </c>
      <c r="B314" s="5">
        <v>104.03228962818004</v>
      </c>
      <c r="D314" t="s">
        <v>6</v>
      </c>
      <c r="E314" s="5">
        <v>41.174603174603178</v>
      </c>
    </row>
    <row r="315" spans="1:5" x14ac:dyDescent="0.2">
      <c r="A315" t="s">
        <v>12</v>
      </c>
      <c r="B315" s="5">
        <v>49.994334277620396</v>
      </c>
      <c r="D315" t="s">
        <v>6</v>
      </c>
      <c r="E315" s="5">
        <v>72.958174904942965</v>
      </c>
    </row>
    <row r="316" spans="1:5" x14ac:dyDescent="0.2">
      <c r="A316" t="s">
        <v>12</v>
      </c>
      <c r="B316" s="5">
        <v>56.015151515151516</v>
      </c>
      <c r="D316" t="s">
        <v>6</v>
      </c>
      <c r="E316" s="5">
        <v>57.190082644628099</v>
      </c>
    </row>
    <row r="317" spans="1:5" x14ac:dyDescent="0.2">
      <c r="A317" t="s">
        <v>12</v>
      </c>
      <c r="B317" s="5">
        <v>60.082352941176474</v>
      </c>
      <c r="D317" t="s">
        <v>6</v>
      </c>
      <c r="E317" s="5">
        <v>81.567164179104481</v>
      </c>
    </row>
    <row r="318" spans="1:5" x14ac:dyDescent="0.2">
      <c r="A318" t="s">
        <v>12</v>
      </c>
      <c r="B318" s="5">
        <v>53.99499443826474</v>
      </c>
      <c r="D318" t="s">
        <v>6</v>
      </c>
      <c r="E318" s="5">
        <v>37.035087719298247</v>
      </c>
    </row>
    <row r="319" spans="1:5" x14ac:dyDescent="0.2">
      <c r="A319" t="s">
        <v>12</v>
      </c>
      <c r="B319" s="5">
        <v>60.922131147540981</v>
      </c>
      <c r="D319" t="s">
        <v>6</v>
      </c>
      <c r="E319" s="5">
        <v>103.033360455655</v>
      </c>
    </row>
    <row r="320" spans="1:5" x14ac:dyDescent="0.2">
      <c r="A320" t="s">
        <v>12</v>
      </c>
      <c r="B320" s="5">
        <v>26.0015444015444</v>
      </c>
      <c r="D320" t="s">
        <v>6</v>
      </c>
      <c r="E320" s="5">
        <v>84.333333333333329</v>
      </c>
    </row>
    <row r="321" spans="1:5" x14ac:dyDescent="0.2">
      <c r="A321" t="s">
        <v>12</v>
      </c>
      <c r="B321" s="5">
        <v>80.993208828522924</v>
      </c>
      <c r="D321" t="s">
        <v>6</v>
      </c>
      <c r="E321" s="5">
        <v>70.055309734513273</v>
      </c>
    </row>
    <row r="322" spans="1:5" x14ac:dyDescent="0.2">
      <c r="A322" t="s">
        <v>12</v>
      </c>
      <c r="B322" s="5">
        <v>34.995963302752294</v>
      </c>
      <c r="D322" t="s">
        <v>6</v>
      </c>
      <c r="E322" s="5">
        <v>57.992576882290564</v>
      </c>
    </row>
    <row r="323" spans="1:5" x14ac:dyDescent="0.2">
      <c r="A323" t="s">
        <v>12</v>
      </c>
      <c r="B323" s="5">
        <v>24.986666666666668</v>
      </c>
      <c r="D323" t="s">
        <v>6</v>
      </c>
      <c r="E323" s="5">
        <v>69.9972602739726</v>
      </c>
    </row>
    <row r="324" spans="1:5" x14ac:dyDescent="0.2">
      <c r="A324" t="s">
        <v>12</v>
      </c>
      <c r="B324" s="5">
        <v>69.215277777777771</v>
      </c>
      <c r="D324" t="s">
        <v>6</v>
      </c>
      <c r="E324" s="5">
        <v>73.838709677419359</v>
      </c>
    </row>
    <row r="325" spans="1:5" x14ac:dyDescent="0.2">
      <c r="A325" t="s">
        <v>12</v>
      </c>
      <c r="B325" s="5">
        <v>72.05747126436782</v>
      </c>
      <c r="D325" t="s">
        <v>6</v>
      </c>
      <c r="E325" s="5">
        <v>103.81308411214954</v>
      </c>
    </row>
    <row r="326" spans="1:5" x14ac:dyDescent="0.2">
      <c r="A326" t="s">
        <v>12</v>
      </c>
      <c r="B326" s="5">
        <v>48.003209242618745</v>
      </c>
      <c r="D326" t="s">
        <v>6</v>
      </c>
      <c r="E326" s="5">
        <v>90.259259259259252</v>
      </c>
    </row>
    <row r="327" spans="1:5" x14ac:dyDescent="0.2">
      <c r="A327" t="s">
        <v>12</v>
      </c>
      <c r="B327" s="5">
        <v>67.034103410341032</v>
      </c>
      <c r="D327" t="s">
        <v>6</v>
      </c>
      <c r="E327" s="5">
        <v>76.978705978705975</v>
      </c>
    </row>
    <row r="328" spans="1:5" x14ac:dyDescent="0.2">
      <c r="A328" t="s">
        <v>12</v>
      </c>
      <c r="B328" s="5">
        <v>64.01425914445133</v>
      </c>
      <c r="D328" t="s">
        <v>6</v>
      </c>
      <c r="E328" s="5">
        <v>2</v>
      </c>
    </row>
    <row r="329" spans="1:5" x14ac:dyDescent="0.2">
      <c r="A329" t="s">
        <v>12</v>
      </c>
      <c r="B329" s="5">
        <v>96.066176470588232</v>
      </c>
      <c r="D329" t="s">
        <v>6</v>
      </c>
      <c r="E329" s="5">
        <v>49.6875</v>
      </c>
    </row>
    <row r="330" spans="1:5" x14ac:dyDescent="0.2">
      <c r="A330" t="s">
        <v>12</v>
      </c>
      <c r="B330" s="5">
        <v>51.184615384615384</v>
      </c>
      <c r="D330" t="s">
        <v>6</v>
      </c>
      <c r="E330" s="5">
        <v>44.951219512195124</v>
      </c>
    </row>
    <row r="331" spans="1:5" x14ac:dyDescent="0.2">
      <c r="A331" t="s">
        <v>12</v>
      </c>
      <c r="B331" s="5">
        <v>61.03921568627451</v>
      </c>
      <c r="D331" t="s">
        <v>6</v>
      </c>
      <c r="E331" s="5">
        <v>67.946462715105156</v>
      </c>
    </row>
    <row r="332" spans="1:5" x14ac:dyDescent="0.2">
      <c r="A332" t="s">
        <v>12</v>
      </c>
      <c r="B332" s="5">
        <v>47.001497753369947</v>
      </c>
      <c r="D332" t="s">
        <v>6</v>
      </c>
      <c r="E332" s="5">
        <v>26.070921985815602</v>
      </c>
    </row>
    <row r="333" spans="1:5" x14ac:dyDescent="0.2">
      <c r="A333" t="s">
        <v>12</v>
      </c>
      <c r="B333" s="5">
        <v>89.99079189686924</v>
      </c>
      <c r="D333" t="s">
        <v>6</v>
      </c>
      <c r="E333" s="5">
        <v>25.826923076923077</v>
      </c>
    </row>
    <row r="334" spans="1:5" x14ac:dyDescent="0.2">
      <c r="A334" t="s">
        <v>12</v>
      </c>
      <c r="B334" s="5">
        <v>67.997714808043881</v>
      </c>
      <c r="D334" t="s">
        <v>6</v>
      </c>
      <c r="E334" s="5">
        <v>92.955555555555549</v>
      </c>
    </row>
    <row r="335" spans="1:5" x14ac:dyDescent="0.2">
      <c r="A335" t="s">
        <v>12</v>
      </c>
      <c r="B335" s="5">
        <v>73.004566210045667</v>
      </c>
      <c r="D335" t="s">
        <v>6</v>
      </c>
      <c r="E335" s="5">
        <v>31.842105263157894</v>
      </c>
    </row>
    <row r="336" spans="1:5" x14ac:dyDescent="0.2">
      <c r="A336" t="s">
        <v>12</v>
      </c>
      <c r="B336" s="5">
        <v>67.103092783505161</v>
      </c>
      <c r="D336" t="s">
        <v>6</v>
      </c>
      <c r="E336" s="5">
        <v>105.13333333333334</v>
      </c>
    </row>
    <row r="337" spans="1:5" x14ac:dyDescent="0.2">
      <c r="A337" t="s">
        <v>12</v>
      </c>
      <c r="B337" s="5">
        <v>79.978947368421046</v>
      </c>
      <c r="D337" t="s">
        <v>6</v>
      </c>
      <c r="E337" s="5">
        <v>89.21621621621621</v>
      </c>
    </row>
    <row r="338" spans="1:5" x14ac:dyDescent="0.2">
      <c r="A338" t="s">
        <v>12</v>
      </c>
      <c r="B338" s="5">
        <v>62.176470588235297</v>
      </c>
      <c r="D338" t="s">
        <v>6</v>
      </c>
      <c r="E338" s="5">
        <v>51.151785714285715</v>
      </c>
    </row>
    <row r="339" spans="1:5" x14ac:dyDescent="0.2">
      <c r="A339" t="s">
        <v>12</v>
      </c>
      <c r="B339" s="5">
        <v>53.005950297514879</v>
      </c>
      <c r="D339" t="s">
        <v>6</v>
      </c>
      <c r="E339" s="5">
        <v>80.476190476190482</v>
      </c>
    </row>
    <row r="340" spans="1:5" x14ac:dyDescent="0.2">
      <c r="A340" t="s">
        <v>12</v>
      </c>
      <c r="B340" s="5">
        <v>57.738317757009348</v>
      </c>
      <c r="D340" t="s">
        <v>6</v>
      </c>
      <c r="E340" s="5">
        <v>57.298507462686565</v>
      </c>
    </row>
    <row r="341" spans="1:5" x14ac:dyDescent="0.2">
      <c r="A341" t="s">
        <v>12</v>
      </c>
      <c r="B341" s="5">
        <v>40.03125</v>
      </c>
      <c r="D341" t="s">
        <v>6</v>
      </c>
      <c r="E341" s="5">
        <v>71.987179487179489</v>
      </c>
    </row>
    <row r="342" spans="1:5" x14ac:dyDescent="0.2">
      <c r="A342" t="s">
        <v>12</v>
      </c>
      <c r="B342" s="5">
        <v>81.016591928251117</v>
      </c>
      <c r="D342" t="s">
        <v>6</v>
      </c>
      <c r="E342" s="5">
        <v>92.611940298507463</v>
      </c>
    </row>
    <row r="343" spans="1:5" x14ac:dyDescent="0.2">
      <c r="A343" t="s">
        <v>12</v>
      </c>
      <c r="B343" s="5">
        <v>35.047468354430379</v>
      </c>
      <c r="D343" t="s">
        <v>6</v>
      </c>
      <c r="E343" s="5">
        <v>30.958174904942965</v>
      </c>
    </row>
    <row r="344" spans="1:5" x14ac:dyDescent="0.2">
      <c r="A344" t="s">
        <v>12</v>
      </c>
      <c r="B344" s="5">
        <v>102.92307692307692</v>
      </c>
      <c r="D344" t="s">
        <v>6</v>
      </c>
      <c r="E344" s="5">
        <v>33.001182732111175</v>
      </c>
    </row>
    <row r="345" spans="1:5" x14ac:dyDescent="0.2">
      <c r="A345" t="s">
        <v>12</v>
      </c>
      <c r="B345" s="5">
        <v>27.998126756166094</v>
      </c>
      <c r="D345" t="s">
        <v>6</v>
      </c>
      <c r="E345" s="5">
        <v>84.187845303867405</v>
      </c>
    </row>
    <row r="346" spans="1:5" x14ac:dyDescent="0.2">
      <c r="A346" t="s">
        <v>12</v>
      </c>
      <c r="B346" s="5">
        <v>45.026041666666664</v>
      </c>
      <c r="D346" t="s">
        <v>6</v>
      </c>
      <c r="E346" s="5">
        <v>73.92307692307692</v>
      </c>
    </row>
    <row r="347" spans="1:5" x14ac:dyDescent="0.2">
      <c r="A347" t="s">
        <v>12</v>
      </c>
      <c r="B347" s="5">
        <v>73.615384615384613</v>
      </c>
      <c r="D347" t="s">
        <v>6</v>
      </c>
      <c r="E347" s="5">
        <v>5</v>
      </c>
    </row>
    <row r="348" spans="1:5" x14ac:dyDescent="0.2">
      <c r="A348" t="s">
        <v>12</v>
      </c>
      <c r="B348" s="5">
        <v>56.991701244813278</v>
      </c>
      <c r="D348" t="s">
        <v>6</v>
      </c>
      <c r="E348" s="5">
        <v>94.285714285714292</v>
      </c>
    </row>
    <row r="349" spans="1:5" x14ac:dyDescent="0.2">
      <c r="A349" t="s">
        <v>12</v>
      </c>
      <c r="B349" s="5">
        <v>85.223529411764702</v>
      </c>
      <c r="D349" t="s">
        <v>6</v>
      </c>
      <c r="E349" s="5">
        <v>43.00963855421687</v>
      </c>
    </row>
    <row r="350" spans="1:5" x14ac:dyDescent="0.2">
      <c r="A350" t="s">
        <v>12</v>
      </c>
      <c r="B350" s="5">
        <v>50.962184873949582</v>
      </c>
      <c r="D350" t="s">
        <v>6</v>
      </c>
      <c r="E350" s="5">
        <v>51.007692307692309</v>
      </c>
    </row>
    <row r="351" spans="1:5" x14ac:dyDescent="0.2">
      <c r="A351" t="s">
        <v>12</v>
      </c>
      <c r="B351" s="5">
        <v>63.563636363636363</v>
      </c>
      <c r="D351" t="s">
        <v>6</v>
      </c>
      <c r="E351" s="5">
        <v>85.054545454545448</v>
      </c>
    </row>
    <row r="352" spans="1:5" x14ac:dyDescent="0.2">
      <c r="A352" t="s">
        <v>12</v>
      </c>
      <c r="B352" s="5">
        <v>90.0390625</v>
      </c>
      <c r="D352" t="s">
        <v>6</v>
      </c>
      <c r="E352" s="5">
        <v>43.833333333333336</v>
      </c>
    </row>
    <row r="353" spans="1:5" x14ac:dyDescent="0.2">
      <c r="A353" t="s">
        <v>12</v>
      </c>
      <c r="B353" s="5">
        <v>74.006063432835816</v>
      </c>
      <c r="D353" t="s">
        <v>6</v>
      </c>
      <c r="E353" s="5">
        <v>97.069023569023571</v>
      </c>
    </row>
    <row r="354" spans="1:5" x14ac:dyDescent="0.2">
      <c r="A354" t="s">
        <v>12</v>
      </c>
      <c r="B354" s="5">
        <v>55.999257333828446</v>
      </c>
      <c r="D354" t="s">
        <v>6</v>
      </c>
      <c r="E354" s="5">
        <v>58.916666666666664</v>
      </c>
    </row>
    <row r="355" spans="1:5" x14ac:dyDescent="0.2">
      <c r="A355" t="s">
        <v>12</v>
      </c>
      <c r="B355" s="5">
        <v>32.983796296296298</v>
      </c>
      <c r="D355" t="s">
        <v>6</v>
      </c>
      <c r="E355" s="5">
        <v>103.87301587301587</v>
      </c>
    </row>
    <row r="356" spans="1:5" x14ac:dyDescent="0.2">
      <c r="A356" t="s">
        <v>12</v>
      </c>
      <c r="B356" s="5">
        <v>69.867724867724874</v>
      </c>
      <c r="D356" t="s">
        <v>6</v>
      </c>
      <c r="E356" s="5">
        <v>77.268656716417908</v>
      </c>
    </row>
    <row r="357" spans="1:5" x14ac:dyDescent="0.2">
      <c r="A357" t="s">
        <v>12</v>
      </c>
      <c r="B357" s="5">
        <v>72.129870129870127</v>
      </c>
      <c r="D357" t="s">
        <v>6</v>
      </c>
      <c r="E357" s="5">
        <v>105.97035040431267</v>
      </c>
    </row>
    <row r="358" spans="1:5" x14ac:dyDescent="0.2">
      <c r="A358" t="s">
        <v>12</v>
      </c>
      <c r="B358" s="5">
        <v>30.041666666666668</v>
      </c>
      <c r="D358" t="s">
        <v>6</v>
      </c>
      <c r="E358" s="5">
        <v>81.533333333333331</v>
      </c>
    </row>
    <row r="359" spans="1:5" x14ac:dyDescent="0.2">
      <c r="A359" t="s">
        <v>12</v>
      </c>
      <c r="B359" s="5">
        <v>59.992164544564154</v>
      </c>
      <c r="D359" t="s">
        <v>6</v>
      </c>
      <c r="E359" s="5">
        <v>25.998410896708286</v>
      </c>
    </row>
    <row r="360" spans="1:5" x14ac:dyDescent="0.2">
      <c r="A360" t="s">
        <v>12</v>
      </c>
      <c r="B360" s="5">
        <v>69.986760812003524</v>
      </c>
      <c r="D360" t="s">
        <v>6</v>
      </c>
      <c r="E360" s="5">
        <v>34.173913043478258</v>
      </c>
    </row>
    <row r="361" spans="1:5" x14ac:dyDescent="0.2">
      <c r="A361" t="s">
        <v>12</v>
      </c>
      <c r="B361" s="5">
        <v>58.128865979381445</v>
      </c>
      <c r="D361" t="s">
        <v>6</v>
      </c>
      <c r="E361" s="5">
        <v>76.546875</v>
      </c>
    </row>
    <row r="362" spans="1:5" x14ac:dyDescent="0.2">
      <c r="A362" t="s">
        <v>12</v>
      </c>
      <c r="B362" s="5">
        <v>103.73643410852713</v>
      </c>
      <c r="D362" t="s">
        <v>6</v>
      </c>
      <c r="E362" s="5">
        <v>106.859375</v>
      </c>
    </row>
    <row r="363" spans="1:5" x14ac:dyDescent="0.2">
      <c r="A363" t="s">
        <v>12</v>
      </c>
      <c r="B363" s="5">
        <v>87.962666666666664</v>
      </c>
      <c r="D363" t="s">
        <v>6</v>
      </c>
      <c r="E363" s="5">
        <v>87.972684085510693</v>
      </c>
    </row>
    <row r="364" spans="1:5" x14ac:dyDescent="0.2">
      <c r="A364" t="s">
        <v>12</v>
      </c>
      <c r="B364" s="5">
        <v>31.012224938875306</v>
      </c>
      <c r="D364" t="s">
        <v>6</v>
      </c>
      <c r="E364" s="5">
        <v>42.982142857142854</v>
      </c>
    </row>
    <row r="365" spans="1:5" x14ac:dyDescent="0.2">
      <c r="A365" t="s">
        <v>12</v>
      </c>
      <c r="B365" s="5">
        <v>59.970085470085472</v>
      </c>
      <c r="D365" t="s">
        <v>6</v>
      </c>
      <c r="E365" s="5">
        <v>101.13101604278074</v>
      </c>
    </row>
    <row r="366" spans="1:5" x14ac:dyDescent="0.2">
      <c r="A366" t="s">
        <v>12</v>
      </c>
      <c r="B366" s="5">
        <v>58.9973474801061</v>
      </c>
    </row>
    <row r="367" spans="1:5" x14ac:dyDescent="0.2">
      <c r="A367" t="s">
        <v>12</v>
      </c>
      <c r="B367" s="5">
        <v>50.045454545454547</v>
      </c>
    </row>
    <row r="368" spans="1:5" x14ac:dyDescent="0.2">
      <c r="A368" t="s">
        <v>12</v>
      </c>
      <c r="B368" s="5">
        <v>44.922794117647058</v>
      </c>
    </row>
    <row r="369" spans="1:2" x14ac:dyDescent="0.2">
      <c r="A369" t="s">
        <v>12</v>
      </c>
      <c r="B369" s="5">
        <v>29.009546539379475</v>
      </c>
    </row>
    <row r="370" spans="1:2" x14ac:dyDescent="0.2">
      <c r="A370" t="s">
        <v>12</v>
      </c>
      <c r="B370" s="5">
        <v>107.97038864898211</v>
      </c>
    </row>
    <row r="371" spans="1:2" x14ac:dyDescent="0.2">
      <c r="A371" t="s">
        <v>12</v>
      </c>
      <c r="B371" s="5">
        <v>68.987284287011803</v>
      </c>
    </row>
    <row r="372" spans="1:2" x14ac:dyDescent="0.2">
      <c r="A372" t="s">
        <v>12</v>
      </c>
      <c r="B372" s="5">
        <v>111.02236719478098</v>
      </c>
    </row>
    <row r="373" spans="1:2" x14ac:dyDescent="0.2">
      <c r="A373" t="s">
        <v>12</v>
      </c>
      <c r="B373" s="5">
        <v>36.0392749244713</v>
      </c>
    </row>
    <row r="374" spans="1:2" x14ac:dyDescent="0.2">
      <c r="A374" t="s">
        <v>12</v>
      </c>
      <c r="B374" s="5">
        <v>101.03760683760684</v>
      </c>
    </row>
    <row r="375" spans="1:2" x14ac:dyDescent="0.2">
      <c r="A375" t="s">
        <v>12</v>
      </c>
      <c r="B375" s="5">
        <v>39.97520661157025</v>
      </c>
    </row>
    <row r="376" spans="1:2" x14ac:dyDescent="0.2">
      <c r="A376" t="s">
        <v>12</v>
      </c>
      <c r="B376" s="5">
        <v>78.728155339805824</v>
      </c>
    </row>
    <row r="377" spans="1:2" x14ac:dyDescent="0.2">
      <c r="A377" t="s">
        <v>12</v>
      </c>
      <c r="B377" s="5">
        <v>56.081632653061227</v>
      </c>
    </row>
    <row r="378" spans="1:2" x14ac:dyDescent="0.2">
      <c r="A378" t="s">
        <v>12</v>
      </c>
      <c r="B378" s="5">
        <v>69.090909090909093</v>
      </c>
    </row>
    <row r="379" spans="1:2" x14ac:dyDescent="0.2">
      <c r="A379" t="s">
        <v>12</v>
      </c>
      <c r="B379" s="5">
        <v>107.32089552238806</v>
      </c>
    </row>
    <row r="380" spans="1:2" x14ac:dyDescent="0.2">
      <c r="A380" t="s">
        <v>12</v>
      </c>
      <c r="B380" s="5">
        <v>51.970260223048328</v>
      </c>
    </row>
    <row r="381" spans="1:2" x14ac:dyDescent="0.2">
      <c r="A381" t="s">
        <v>12</v>
      </c>
      <c r="B381" s="5">
        <v>71.137142857142862</v>
      </c>
    </row>
    <row r="382" spans="1:2" x14ac:dyDescent="0.2">
      <c r="A382" t="s">
        <v>12</v>
      </c>
      <c r="B382" s="5">
        <v>106.49275362318841</v>
      </c>
    </row>
    <row r="383" spans="1:2" x14ac:dyDescent="0.2">
      <c r="A383" t="s">
        <v>12</v>
      </c>
      <c r="B383" s="5">
        <v>42.93684210526316</v>
      </c>
    </row>
    <row r="384" spans="1:2" x14ac:dyDescent="0.2">
      <c r="A384" t="s">
        <v>12</v>
      </c>
      <c r="B384" s="5">
        <v>30.037974683544302</v>
      </c>
    </row>
    <row r="385" spans="1:2" x14ac:dyDescent="0.2">
      <c r="A385" t="s">
        <v>12</v>
      </c>
      <c r="B385" s="5">
        <v>62.867346938775512</v>
      </c>
    </row>
    <row r="386" spans="1:2" x14ac:dyDescent="0.2">
      <c r="A386" t="s">
        <v>12</v>
      </c>
      <c r="B386" s="5">
        <v>26.999314599040439</v>
      </c>
    </row>
    <row r="387" spans="1:2" x14ac:dyDescent="0.2">
      <c r="A387" t="s">
        <v>12</v>
      </c>
      <c r="B387" s="5">
        <v>65.004147943311438</v>
      </c>
    </row>
    <row r="388" spans="1:2" x14ac:dyDescent="0.2">
      <c r="A388" t="s">
        <v>12</v>
      </c>
      <c r="B388" s="5">
        <v>110.99268292682927</v>
      </c>
    </row>
    <row r="389" spans="1:2" x14ac:dyDescent="0.2">
      <c r="A389" t="s">
        <v>12</v>
      </c>
      <c r="B389" s="5">
        <v>97.020608439646708</v>
      </c>
    </row>
    <row r="390" spans="1:2" x14ac:dyDescent="0.2">
      <c r="A390" t="s">
        <v>12</v>
      </c>
      <c r="B390" s="5">
        <v>92.08620689655173</v>
      </c>
    </row>
    <row r="391" spans="1:2" x14ac:dyDescent="0.2">
      <c r="A391" t="s">
        <v>12</v>
      </c>
      <c r="B391" s="5">
        <v>103.03791821561339</v>
      </c>
    </row>
    <row r="392" spans="1:2" x14ac:dyDescent="0.2">
      <c r="A392" t="s">
        <v>12</v>
      </c>
      <c r="B392" s="5">
        <v>68.922619047619051</v>
      </c>
    </row>
    <row r="393" spans="1:2" x14ac:dyDescent="0.2">
      <c r="A393" t="s">
        <v>12</v>
      </c>
      <c r="B393" s="5">
        <v>87.737226277372258</v>
      </c>
    </row>
    <row r="394" spans="1:2" x14ac:dyDescent="0.2">
      <c r="A394" t="s">
        <v>12</v>
      </c>
      <c r="B394" s="5">
        <v>75.021505376344081</v>
      </c>
    </row>
    <row r="395" spans="1:2" x14ac:dyDescent="0.2">
      <c r="A395" t="s">
        <v>12</v>
      </c>
      <c r="B395" s="5">
        <v>50.863999999999997</v>
      </c>
    </row>
    <row r="396" spans="1:2" x14ac:dyDescent="0.2">
      <c r="A396" t="s">
        <v>12</v>
      </c>
      <c r="B396" s="5">
        <v>72.896039603960389</v>
      </c>
    </row>
    <row r="397" spans="1:2" x14ac:dyDescent="0.2">
      <c r="A397" t="s">
        <v>12</v>
      </c>
      <c r="B397" s="5">
        <v>108.48543689320388</v>
      </c>
    </row>
    <row r="398" spans="1:2" x14ac:dyDescent="0.2">
      <c r="A398" t="s">
        <v>12</v>
      </c>
      <c r="B398" s="5">
        <v>101.98095238095237</v>
      </c>
    </row>
    <row r="399" spans="1:2" x14ac:dyDescent="0.2">
      <c r="A399" t="s">
        <v>12</v>
      </c>
      <c r="B399" s="5">
        <v>65.942675159235662</v>
      </c>
    </row>
    <row r="400" spans="1:2" x14ac:dyDescent="0.2">
      <c r="A400" t="s">
        <v>12</v>
      </c>
      <c r="B400" s="5">
        <v>24.987387387387386</v>
      </c>
    </row>
    <row r="401" spans="1:2" x14ac:dyDescent="0.2">
      <c r="A401" t="s">
        <v>12</v>
      </c>
      <c r="B401" s="5">
        <v>28.003367003367003</v>
      </c>
    </row>
    <row r="402" spans="1:2" x14ac:dyDescent="0.2">
      <c r="A402" t="s">
        <v>12</v>
      </c>
      <c r="B402" s="5">
        <v>85.829268292682926</v>
      </c>
    </row>
    <row r="403" spans="1:2" x14ac:dyDescent="0.2">
      <c r="A403" t="s">
        <v>12</v>
      </c>
      <c r="B403" s="5">
        <v>25.00197628458498</v>
      </c>
    </row>
    <row r="404" spans="1:2" x14ac:dyDescent="0.2">
      <c r="A404" t="s">
        <v>12</v>
      </c>
      <c r="B404" s="5">
        <v>92.013888888888886</v>
      </c>
    </row>
    <row r="405" spans="1:2" x14ac:dyDescent="0.2">
      <c r="A405" t="s">
        <v>12</v>
      </c>
      <c r="B405" s="5">
        <v>93.066115702479337</v>
      </c>
    </row>
    <row r="406" spans="1:2" x14ac:dyDescent="0.2">
      <c r="A406" t="s">
        <v>12</v>
      </c>
      <c r="B406" s="5">
        <v>81.132596685082873</v>
      </c>
    </row>
    <row r="407" spans="1:2" x14ac:dyDescent="0.2">
      <c r="A407" t="s">
        <v>12</v>
      </c>
      <c r="B407" s="5">
        <v>85.221311475409834</v>
      </c>
    </row>
    <row r="408" spans="1:2" x14ac:dyDescent="0.2">
      <c r="A408" t="s">
        <v>12</v>
      </c>
      <c r="B408" s="5">
        <v>110.96825396825396</v>
      </c>
    </row>
    <row r="409" spans="1:2" x14ac:dyDescent="0.2">
      <c r="A409" t="s">
        <v>12</v>
      </c>
      <c r="B409" s="5">
        <v>84.96632653061225</v>
      </c>
    </row>
    <row r="410" spans="1:2" x14ac:dyDescent="0.2">
      <c r="A410" t="s">
        <v>12</v>
      </c>
      <c r="B410" s="5">
        <v>25.007462686567163</v>
      </c>
    </row>
    <row r="411" spans="1:2" x14ac:dyDescent="0.2">
      <c r="A411" t="s">
        <v>12</v>
      </c>
      <c r="B411" s="5">
        <v>65.998995479658461</v>
      </c>
    </row>
    <row r="412" spans="1:2" x14ac:dyDescent="0.2">
      <c r="A412" t="s">
        <v>12</v>
      </c>
      <c r="B412" s="5">
        <v>27.933333333333334</v>
      </c>
    </row>
    <row r="413" spans="1:2" x14ac:dyDescent="0.2">
      <c r="A413" t="s">
        <v>12</v>
      </c>
      <c r="B413" s="5">
        <v>108.84615384615384</v>
      </c>
    </row>
    <row r="414" spans="1:2" x14ac:dyDescent="0.2">
      <c r="A414" t="s">
        <v>12</v>
      </c>
      <c r="B414" s="5">
        <v>110.76229508196721</v>
      </c>
    </row>
    <row r="415" spans="1:2" x14ac:dyDescent="0.2">
      <c r="A415" t="s">
        <v>12</v>
      </c>
      <c r="B415" s="5">
        <v>101.71428571428571</v>
      </c>
    </row>
    <row r="416" spans="1:2" x14ac:dyDescent="0.2">
      <c r="A416" t="s">
        <v>12</v>
      </c>
      <c r="B416" s="5">
        <v>35</v>
      </c>
    </row>
    <row r="417" spans="1:2" x14ac:dyDescent="0.2">
      <c r="A417" t="s">
        <v>12</v>
      </c>
      <c r="B417" s="5">
        <v>40.049999999999997</v>
      </c>
    </row>
    <row r="418" spans="1:2" x14ac:dyDescent="0.2">
      <c r="A418" t="s">
        <v>12</v>
      </c>
      <c r="B418" s="5">
        <v>36.959016393442624</v>
      </c>
    </row>
    <row r="419" spans="1:2" x14ac:dyDescent="0.2">
      <c r="A419" t="s">
        <v>12</v>
      </c>
      <c r="B419" s="5">
        <v>30.974074074074075</v>
      </c>
    </row>
    <row r="420" spans="1:2" x14ac:dyDescent="0.2">
      <c r="A420" t="s">
        <v>12</v>
      </c>
      <c r="B420" s="5">
        <v>88.065693430656935</v>
      </c>
    </row>
    <row r="421" spans="1:2" x14ac:dyDescent="0.2">
      <c r="A421" t="s">
        <v>12</v>
      </c>
      <c r="B421" s="5">
        <v>37.005616224648989</v>
      </c>
    </row>
    <row r="422" spans="1:2" x14ac:dyDescent="0.2">
      <c r="A422" t="s">
        <v>12</v>
      </c>
      <c r="B422" s="5">
        <v>26.027777777777779</v>
      </c>
    </row>
    <row r="423" spans="1:2" x14ac:dyDescent="0.2">
      <c r="A423" t="s">
        <v>12</v>
      </c>
      <c r="B423" s="5">
        <v>67.817567567567565</v>
      </c>
    </row>
    <row r="424" spans="1:2" x14ac:dyDescent="0.2">
      <c r="A424" t="s">
        <v>12</v>
      </c>
      <c r="B424" s="5">
        <v>49.964912280701753</v>
      </c>
    </row>
    <row r="425" spans="1:2" x14ac:dyDescent="0.2">
      <c r="A425" t="s">
        <v>12</v>
      </c>
      <c r="B425" s="5">
        <v>110.01646903820817</v>
      </c>
    </row>
    <row r="426" spans="1:2" x14ac:dyDescent="0.2">
      <c r="A426" t="s">
        <v>12</v>
      </c>
      <c r="B426" s="5">
        <v>86.867469879518069</v>
      </c>
    </row>
    <row r="427" spans="1:2" x14ac:dyDescent="0.2">
      <c r="A427" t="s">
        <v>12</v>
      </c>
      <c r="B427" s="5">
        <v>62.04</v>
      </c>
    </row>
    <row r="428" spans="1:2" x14ac:dyDescent="0.2">
      <c r="A428" t="s">
        <v>12</v>
      </c>
      <c r="B428" s="5">
        <v>26.970212765957445</v>
      </c>
    </row>
    <row r="429" spans="1:2" x14ac:dyDescent="0.2">
      <c r="A429" t="s">
        <v>12</v>
      </c>
      <c r="B429" s="5">
        <v>54.121621621621621</v>
      </c>
    </row>
    <row r="430" spans="1:2" x14ac:dyDescent="0.2">
      <c r="A430" t="s">
        <v>12</v>
      </c>
      <c r="B430" s="5">
        <v>41.035353535353536</v>
      </c>
    </row>
    <row r="431" spans="1:2" x14ac:dyDescent="0.2">
      <c r="A431" t="s">
        <v>12</v>
      </c>
      <c r="B431" s="5">
        <v>73.92</v>
      </c>
    </row>
    <row r="432" spans="1:2" x14ac:dyDescent="0.2">
      <c r="A432" t="s">
        <v>12</v>
      </c>
      <c r="B432" s="5">
        <v>53.898148148148145</v>
      </c>
    </row>
    <row r="433" spans="1:2" x14ac:dyDescent="0.2">
      <c r="A433" t="s">
        <v>12</v>
      </c>
      <c r="B433" s="5">
        <v>32.999805409612762</v>
      </c>
    </row>
    <row r="434" spans="1:2" x14ac:dyDescent="0.2">
      <c r="A434" t="s">
        <v>12</v>
      </c>
      <c r="B434" s="5">
        <v>43.00254993625159</v>
      </c>
    </row>
    <row r="435" spans="1:2" x14ac:dyDescent="0.2">
      <c r="A435" t="s">
        <v>12</v>
      </c>
      <c r="B435" s="5">
        <v>86.858974358974365</v>
      </c>
    </row>
    <row r="436" spans="1:2" x14ac:dyDescent="0.2">
      <c r="A436" t="s">
        <v>12</v>
      </c>
      <c r="B436" s="5">
        <v>58.867816091954026</v>
      </c>
    </row>
    <row r="437" spans="1:2" x14ac:dyDescent="0.2">
      <c r="A437" t="s">
        <v>12</v>
      </c>
      <c r="B437" s="5">
        <v>33.054878048780488</v>
      </c>
    </row>
    <row r="438" spans="1:2" x14ac:dyDescent="0.2">
      <c r="A438" t="s">
        <v>12</v>
      </c>
      <c r="B438" s="5">
        <v>68.204968944099377</v>
      </c>
    </row>
    <row r="439" spans="1:2" x14ac:dyDescent="0.2">
      <c r="A439" t="s">
        <v>12</v>
      </c>
      <c r="B439" s="5">
        <v>75.731884057971016</v>
      </c>
    </row>
    <row r="440" spans="1:2" x14ac:dyDescent="0.2">
      <c r="A440" t="s">
        <v>12</v>
      </c>
      <c r="B440" s="5">
        <v>30.996070133010882</v>
      </c>
    </row>
    <row r="441" spans="1:2" x14ac:dyDescent="0.2">
      <c r="A441" t="s">
        <v>12</v>
      </c>
      <c r="B441" s="5">
        <v>101.88188976377953</v>
      </c>
    </row>
    <row r="442" spans="1:2" x14ac:dyDescent="0.2">
      <c r="A442" t="s">
        <v>12</v>
      </c>
      <c r="B442" s="5">
        <v>52.879227053140099</v>
      </c>
    </row>
    <row r="443" spans="1:2" x14ac:dyDescent="0.2">
      <c r="A443" t="s">
        <v>12</v>
      </c>
      <c r="B443" s="5">
        <v>72.071823204419886</v>
      </c>
    </row>
    <row r="444" spans="1:2" x14ac:dyDescent="0.2">
      <c r="A444" t="s">
        <v>12</v>
      </c>
      <c r="B444" s="5">
        <v>75.236363636363635</v>
      </c>
    </row>
    <row r="445" spans="1:2" x14ac:dyDescent="0.2">
      <c r="A445" t="s">
        <v>12</v>
      </c>
      <c r="B445" s="5">
        <v>45.037837837837834</v>
      </c>
    </row>
    <row r="446" spans="1:2" x14ac:dyDescent="0.2">
      <c r="A446" t="s">
        <v>12</v>
      </c>
      <c r="B446" s="5">
        <v>52.958677685950413</v>
      </c>
    </row>
    <row r="447" spans="1:2" x14ac:dyDescent="0.2">
      <c r="A447" t="s">
        <v>12</v>
      </c>
      <c r="B447" s="5">
        <v>44.028301886792455</v>
      </c>
    </row>
    <row r="448" spans="1:2" x14ac:dyDescent="0.2">
      <c r="A448" t="s">
        <v>12</v>
      </c>
      <c r="B448" s="5">
        <v>86.028169014084511</v>
      </c>
    </row>
    <row r="449" spans="1:2" x14ac:dyDescent="0.2">
      <c r="A449" t="s">
        <v>12</v>
      </c>
      <c r="B449" s="5">
        <v>28.012875536480685</v>
      </c>
    </row>
    <row r="450" spans="1:2" x14ac:dyDescent="0.2">
      <c r="A450" t="s">
        <v>12</v>
      </c>
      <c r="B450" s="5">
        <v>32.050458715596328</v>
      </c>
    </row>
    <row r="451" spans="1:2" x14ac:dyDescent="0.2">
      <c r="A451" t="s">
        <v>12</v>
      </c>
      <c r="B451" s="5">
        <v>108.71052631578948</v>
      </c>
    </row>
    <row r="452" spans="1:2" x14ac:dyDescent="0.2">
      <c r="A452" t="s">
        <v>12</v>
      </c>
      <c r="B452" s="5">
        <v>42.97674418604651</v>
      </c>
    </row>
    <row r="453" spans="1:2" x14ac:dyDescent="0.2">
      <c r="A453" t="s">
        <v>12</v>
      </c>
      <c r="B453" s="5">
        <v>55.927601809954751</v>
      </c>
    </row>
    <row r="454" spans="1:2" x14ac:dyDescent="0.2">
      <c r="A454" t="s">
        <v>12</v>
      </c>
      <c r="B454" s="5">
        <v>48</v>
      </c>
    </row>
    <row r="455" spans="1:2" x14ac:dyDescent="0.2">
      <c r="A455" t="s">
        <v>12</v>
      </c>
      <c r="B455" s="5">
        <v>112.66176470588235</v>
      </c>
    </row>
    <row r="456" spans="1:2" x14ac:dyDescent="0.2">
      <c r="A456" t="s">
        <v>12</v>
      </c>
      <c r="B456" s="5">
        <v>64.049180327868854</v>
      </c>
    </row>
    <row r="457" spans="1:2" x14ac:dyDescent="0.2">
      <c r="A457" t="s">
        <v>12</v>
      </c>
      <c r="B457" s="5">
        <v>106.39097744360902</v>
      </c>
    </row>
    <row r="458" spans="1:2" x14ac:dyDescent="0.2">
      <c r="A458" t="s">
        <v>12</v>
      </c>
      <c r="B458" s="5">
        <v>76.011249497790274</v>
      </c>
    </row>
    <row r="459" spans="1:2" x14ac:dyDescent="0.2">
      <c r="A459" t="s">
        <v>12</v>
      </c>
      <c r="B459" s="5">
        <v>111.07246376811594</v>
      </c>
    </row>
    <row r="460" spans="1:2" x14ac:dyDescent="0.2">
      <c r="A460" t="s">
        <v>12</v>
      </c>
      <c r="B460" s="5">
        <v>43.043010752688176</v>
      </c>
    </row>
    <row r="461" spans="1:2" x14ac:dyDescent="0.2">
      <c r="A461" t="s">
        <v>12</v>
      </c>
      <c r="B461" s="5">
        <v>67.966666666666669</v>
      </c>
    </row>
    <row r="462" spans="1:2" x14ac:dyDescent="0.2">
      <c r="A462" t="s">
        <v>12</v>
      </c>
      <c r="B462" s="5">
        <v>89.991428571428571</v>
      </c>
    </row>
    <row r="463" spans="1:2" x14ac:dyDescent="0.2">
      <c r="A463" t="s">
        <v>12</v>
      </c>
      <c r="B463" s="5">
        <v>58.095238095238095</v>
      </c>
    </row>
    <row r="464" spans="1:2" x14ac:dyDescent="0.2">
      <c r="A464" t="s">
        <v>12</v>
      </c>
      <c r="B464" s="5">
        <v>83.996875000000003</v>
      </c>
    </row>
    <row r="465" spans="1:2" x14ac:dyDescent="0.2">
      <c r="A465" t="s">
        <v>12</v>
      </c>
      <c r="B465" s="5">
        <v>88.853503184713375</v>
      </c>
    </row>
    <row r="466" spans="1:2" x14ac:dyDescent="0.2">
      <c r="A466" t="s">
        <v>12</v>
      </c>
      <c r="B466" s="5">
        <v>65.963917525773198</v>
      </c>
    </row>
    <row r="467" spans="1:2" x14ac:dyDescent="0.2">
      <c r="A467" t="s">
        <v>12</v>
      </c>
      <c r="B467" s="5">
        <v>74.804878048780495</v>
      </c>
    </row>
    <row r="468" spans="1:2" x14ac:dyDescent="0.2">
      <c r="A468" t="s">
        <v>12</v>
      </c>
      <c r="B468" s="5">
        <v>24.998110087408456</v>
      </c>
    </row>
    <row r="469" spans="1:2" x14ac:dyDescent="0.2">
      <c r="A469" t="s">
        <v>12</v>
      </c>
      <c r="B469" s="5">
        <v>104.97764070932922</v>
      </c>
    </row>
    <row r="470" spans="1:2" x14ac:dyDescent="0.2">
      <c r="A470" t="s">
        <v>12</v>
      </c>
      <c r="B470" s="5">
        <v>64.987878787878785</v>
      </c>
    </row>
    <row r="471" spans="1:2" x14ac:dyDescent="0.2">
      <c r="A471" t="s">
        <v>12</v>
      </c>
      <c r="B471" s="5">
        <v>94.352941176470594</v>
      </c>
    </row>
    <row r="472" spans="1:2" x14ac:dyDescent="0.2">
      <c r="A472" t="s">
        <v>12</v>
      </c>
      <c r="B472" s="5">
        <v>84.00667779632721</v>
      </c>
    </row>
    <row r="473" spans="1:2" x14ac:dyDescent="0.2">
      <c r="A473" t="s">
        <v>12</v>
      </c>
      <c r="B473" s="5">
        <v>34.061302681992338</v>
      </c>
    </row>
    <row r="474" spans="1:2" x14ac:dyDescent="0.2">
      <c r="A474" t="s">
        <v>12</v>
      </c>
      <c r="B474" s="5">
        <v>93.273885350318466</v>
      </c>
    </row>
    <row r="475" spans="1:2" x14ac:dyDescent="0.2">
      <c r="A475" t="s">
        <v>12</v>
      </c>
      <c r="B475" s="5">
        <v>32.998301726577978</v>
      </c>
    </row>
    <row r="476" spans="1:2" x14ac:dyDescent="0.2">
      <c r="A476" t="s">
        <v>12</v>
      </c>
      <c r="B476" s="5">
        <v>83.812903225806451</v>
      </c>
    </row>
    <row r="477" spans="1:2" x14ac:dyDescent="0.2">
      <c r="A477" t="s">
        <v>12</v>
      </c>
      <c r="B477" s="5">
        <v>63.992424242424242</v>
      </c>
    </row>
    <row r="478" spans="1:2" x14ac:dyDescent="0.2">
      <c r="A478" t="s">
        <v>12</v>
      </c>
      <c r="B478" s="5">
        <v>101.98449039881831</v>
      </c>
    </row>
    <row r="479" spans="1:2" x14ac:dyDescent="0.2">
      <c r="A479" t="s">
        <v>12</v>
      </c>
      <c r="B479" s="5">
        <v>105.9375</v>
      </c>
    </row>
    <row r="480" spans="1:2" x14ac:dyDescent="0.2">
      <c r="A480" t="s">
        <v>12</v>
      </c>
      <c r="B480" s="5">
        <v>101.58181818181818</v>
      </c>
    </row>
    <row r="481" spans="1:2" x14ac:dyDescent="0.2">
      <c r="A481" t="s">
        <v>12</v>
      </c>
      <c r="B481" s="5">
        <v>62.970930232558139</v>
      </c>
    </row>
    <row r="482" spans="1:2" x14ac:dyDescent="0.2">
      <c r="A482" t="s">
        <v>12</v>
      </c>
      <c r="B482" s="5">
        <v>29.045602605863191</v>
      </c>
    </row>
    <row r="483" spans="1:2" x14ac:dyDescent="0.2">
      <c r="A483" t="s">
        <v>12</v>
      </c>
      <c r="B483" s="5">
        <v>77.924999999999997</v>
      </c>
    </row>
    <row r="484" spans="1:2" x14ac:dyDescent="0.2">
      <c r="A484" t="s">
        <v>12</v>
      </c>
      <c r="B484" s="5">
        <v>76.006816632583508</v>
      </c>
    </row>
    <row r="485" spans="1:2" x14ac:dyDescent="0.2">
      <c r="A485" t="s">
        <v>12</v>
      </c>
      <c r="B485" s="5">
        <v>72.993613824192337</v>
      </c>
    </row>
    <row r="486" spans="1:2" x14ac:dyDescent="0.2">
      <c r="A486" t="s">
        <v>12</v>
      </c>
      <c r="B486" s="5">
        <v>53</v>
      </c>
    </row>
    <row r="487" spans="1:2" x14ac:dyDescent="0.2">
      <c r="A487" t="s">
        <v>12</v>
      </c>
      <c r="B487" s="5">
        <v>54.164556962025316</v>
      </c>
    </row>
    <row r="488" spans="1:2" x14ac:dyDescent="0.2">
      <c r="A488" t="s">
        <v>12</v>
      </c>
      <c r="B488" s="5">
        <v>32.946666666666665</v>
      </c>
    </row>
    <row r="489" spans="1:2" x14ac:dyDescent="0.2">
      <c r="A489" t="s">
        <v>12</v>
      </c>
      <c r="B489" s="5">
        <v>77.430769230769229</v>
      </c>
    </row>
    <row r="490" spans="1:2" x14ac:dyDescent="0.2">
      <c r="A490" t="s">
        <v>12</v>
      </c>
      <c r="B490" s="5">
        <v>57.159509202453989</v>
      </c>
    </row>
    <row r="491" spans="1:2" x14ac:dyDescent="0.2">
      <c r="A491" t="s">
        <v>12</v>
      </c>
      <c r="B491" s="5">
        <v>77.17647058823529</v>
      </c>
    </row>
    <row r="492" spans="1:2" x14ac:dyDescent="0.2">
      <c r="A492" t="s">
        <v>12</v>
      </c>
      <c r="B492" s="5">
        <v>24.953917050691246</v>
      </c>
    </row>
    <row r="493" spans="1:2" x14ac:dyDescent="0.2">
      <c r="A493" t="s">
        <v>12</v>
      </c>
      <c r="B493" s="5">
        <v>97.18</v>
      </c>
    </row>
    <row r="494" spans="1:2" x14ac:dyDescent="0.2">
      <c r="A494" t="s">
        <v>12</v>
      </c>
      <c r="B494" s="5">
        <v>46.000916870415651</v>
      </c>
    </row>
    <row r="495" spans="1:2" x14ac:dyDescent="0.2">
      <c r="A495" t="s">
        <v>12</v>
      </c>
      <c r="B495" s="5">
        <v>25.99</v>
      </c>
    </row>
    <row r="496" spans="1:2" x14ac:dyDescent="0.2">
      <c r="A496" t="s">
        <v>12</v>
      </c>
      <c r="B496" s="5">
        <v>102.69047619047619</v>
      </c>
    </row>
    <row r="497" spans="1:2" x14ac:dyDescent="0.2">
      <c r="A497" t="s">
        <v>12</v>
      </c>
      <c r="B497" s="5">
        <v>84.013793103448279</v>
      </c>
    </row>
    <row r="498" spans="1:2" x14ac:dyDescent="0.2">
      <c r="A498" t="s">
        <v>12</v>
      </c>
      <c r="B498" s="5">
        <v>98.666666666666671</v>
      </c>
    </row>
    <row r="499" spans="1:2" x14ac:dyDescent="0.2">
      <c r="A499" t="s">
        <v>12</v>
      </c>
      <c r="B499" s="5">
        <v>42.007419183889773</v>
      </c>
    </row>
    <row r="500" spans="1:2" x14ac:dyDescent="0.2">
      <c r="A500" t="s">
        <v>12</v>
      </c>
      <c r="B500" s="5">
        <v>32.002753556677376</v>
      </c>
    </row>
    <row r="501" spans="1:2" x14ac:dyDescent="0.2">
      <c r="A501" t="s">
        <v>12</v>
      </c>
      <c r="B501" s="5">
        <v>102.60377358490567</v>
      </c>
    </row>
    <row r="502" spans="1:2" x14ac:dyDescent="0.2">
      <c r="A502" t="s">
        <v>12</v>
      </c>
      <c r="B502" s="5">
        <v>79.992129246064621</v>
      </c>
    </row>
    <row r="503" spans="1:2" x14ac:dyDescent="0.2">
      <c r="A503" t="s">
        <v>12</v>
      </c>
      <c r="B503" s="5">
        <v>37</v>
      </c>
    </row>
    <row r="504" spans="1:2" x14ac:dyDescent="0.2">
      <c r="A504" t="s">
        <v>12</v>
      </c>
      <c r="B504" s="5">
        <v>41.911917098445599</v>
      </c>
    </row>
    <row r="505" spans="1:2" x14ac:dyDescent="0.2">
      <c r="A505" t="s">
        <v>12</v>
      </c>
      <c r="B505" s="5">
        <v>40.942307692307693</v>
      </c>
    </row>
    <row r="506" spans="1:2" x14ac:dyDescent="0.2">
      <c r="A506" t="s">
        <v>12</v>
      </c>
      <c r="B506" s="5">
        <v>41.979310344827589</v>
      </c>
    </row>
    <row r="507" spans="1:2" x14ac:dyDescent="0.2">
      <c r="A507" t="s">
        <v>12</v>
      </c>
      <c r="B507" s="5">
        <v>77.93442622950819</v>
      </c>
    </row>
    <row r="508" spans="1:2" x14ac:dyDescent="0.2">
      <c r="A508" t="s">
        <v>12</v>
      </c>
      <c r="B508" s="5">
        <v>106.01972789115646</v>
      </c>
    </row>
    <row r="509" spans="1:2" x14ac:dyDescent="0.2">
      <c r="A509" t="s">
        <v>12</v>
      </c>
      <c r="B509" s="5">
        <v>47.018181818181816</v>
      </c>
    </row>
    <row r="510" spans="1:2" x14ac:dyDescent="0.2">
      <c r="A510" t="s">
        <v>12</v>
      </c>
      <c r="B510" s="5">
        <v>76.016483516483518</v>
      </c>
    </row>
    <row r="511" spans="1:2" x14ac:dyDescent="0.2">
      <c r="A511" t="s">
        <v>12</v>
      </c>
      <c r="B511" s="5">
        <v>54.120603015075375</v>
      </c>
    </row>
    <row r="512" spans="1:2" x14ac:dyDescent="0.2">
      <c r="A512" t="s">
        <v>12</v>
      </c>
      <c r="B512" s="5">
        <v>57.285714285714285</v>
      </c>
    </row>
    <row r="513" spans="1:2" x14ac:dyDescent="0.2">
      <c r="A513" t="s">
        <v>12</v>
      </c>
      <c r="B513" s="5">
        <v>105.02602739726028</v>
      </c>
    </row>
    <row r="514" spans="1:2" x14ac:dyDescent="0.2">
      <c r="A514" t="s">
        <v>12</v>
      </c>
      <c r="B514" s="5">
        <v>102.60162601626017</v>
      </c>
    </row>
    <row r="515" spans="1:2" x14ac:dyDescent="0.2">
      <c r="A515" t="s">
        <v>12</v>
      </c>
      <c r="B515" s="5">
        <v>55.0062893081761</v>
      </c>
    </row>
    <row r="516" spans="1:2" x14ac:dyDescent="0.2">
      <c r="A516" t="s">
        <v>12</v>
      </c>
      <c r="B516" s="5">
        <v>32.127272727272725</v>
      </c>
    </row>
    <row r="517" spans="1:2" x14ac:dyDescent="0.2">
      <c r="A517" t="s">
        <v>12</v>
      </c>
      <c r="B517" s="5">
        <v>54.894067796610166</v>
      </c>
    </row>
    <row r="518" spans="1:2" x14ac:dyDescent="0.2">
      <c r="A518" t="s">
        <v>12</v>
      </c>
      <c r="B518" s="5">
        <v>46.931937172774866</v>
      </c>
    </row>
    <row r="519" spans="1:2" x14ac:dyDescent="0.2">
      <c r="A519" t="s">
        <v>12</v>
      </c>
      <c r="B519" s="5">
        <v>30.99898322318251</v>
      </c>
    </row>
    <row r="520" spans="1:2" x14ac:dyDescent="0.2">
      <c r="A520" t="s">
        <v>12</v>
      </c>
      <c r="B520" s="5">
        <v>107.7625</v>
      </c>
    </row>
    <row r="521" spans="1:2" x14ac:dyDescent="0.2">
      <c r="A521" t="s">
        <v>12</v>
      </c>
      <c r="B521" s="5">
        <v>24.976190476190474</v>
      </c>
    </row>
    <row r="522" spans="1:2" x14ac:dyDescent="0.2">
      <c r="A522" t="s">
        <v>12</v>
      </c>
      <c r="B522" s="5">
        <v>79.944134078212286</v>
      </c>
    </row>
    <row r="523" spans="1:2" x14ac:dyDescent="0.2">
      <c r="A523" t="s">
        <v>12</v>
      </c>
      <c r="B523" s="5">
        <v>105.0032154340836</v>
      </c>
    </row>
    <row r="524" spans="1:2" x14ac:dyDescent="0.2">
      <c r="A524" t="s">
        <v>12</v>
      </c>
      <c r="B524" s="5">
        <v>57.82692307692308</v>
      </c>
    </row>
    <row r="525" spans="1:2" x14ac:dyDescent="0.2">
      <c r="A525" t="s">
        <v>12</v>
      </c>
      <c r="B525" s="5">
        <v>37.945098039215686</v>
      </c>
    </row>
    <row r="526" spans="1:2" x14ac:dyDescent="0.2">
      <c r="A526" t="s">
        <v>12</v>
      </c>
      <c r="B526" s="5">
        <v>40</v>
      </c>
    </row>
    <row r="527" spans="1:2" x14ac:dyDescent="0.2">
      <c r="A527" t="s">
        <v>12</v>
      </c>
      <c r="B527" s="5">
        <v>101.1</v>
      </c>
    </row>
    <row r="528" spans="1:2" x14ac:dyDescent="0.2">
      <c r="A528" t="s">
        <v>12</v>
      </c>
      <c r="B528" s="5">
        <v>84.006989951944078</v>
      </c>
    </row>
    <row r="529" spans="1:2" x14ac:dyDescent="0.2">
      <c r="A529" t="s">
        <v>12</v>
      </c>
      <c r="B529" s="5">
        <v>103.41538461538461</v>
      </c>
    </row>
    <row r="530" spans="1:2" x14ac:dyDescent="0.2">
      <c r="A530" t="s">
        <v>12</v>
      </c>
      <c r="B530" s="5">
        <v>51.995234312946785</v>
      </c>
    </row>
    <row r="531" spans="1:2" x14ac:dyDescent="0.2">
      <c r="A531" t="s">
        <v>12</v>
      </c>
      <c r="B531" s="5">
        <v>64.956521739130437</v>
      </c>
    </row>
    <row r="532" spans="1:2" x14ac:dyDescent="0.2">
      <c r="A532" t="s">
        <v>12</v>
      </c>
      <c r="B532" s="5">
        <v>46.235294117647058</v>
      </c>
    </row>
    <row r="533" spans="1:2" x14ac:dyDescent="0.2">
      <c r="A533" t="s">
        <v>12</v>
      </c>
      <c r="B533" s="5">
        <v>33.909722222222221</v>
      </c>
    </row>
    <row r="534" spans="1:2" x14ac:dyDescent="0.2">
      <c r="A534" t="s">
        <v>12</v>
      </c>
      <c r="B534" s="5">
        <v>92.016298633017882</v>
      </c>
    </row>
    <row r="535" spans="1:2" x14ac:dyDescent="0.2">
      <c r="A535" t="s">
        <v>12</v>
      </c>
      <c r="B535" s="5">
        <v>107.42857142857143</v>
      </c>
    </row>
    <row r="536" spans="1:2" x14ac:dyDescent="0.2">
      <c r="A536" t="s">
        <v>12</v>
      </c>
      <c r="B536" s="5">
        <v>75.848484848484844</v>
      </c>
    </row>
    <row r="537" spans="1:2" x14ac:dyDescent="0.2">
      <c r="A537" t="s">
        <v>12</v>
      </c>
      <c r="B537" s="5">
        <v>105.13541666666667</v>
      </c>
    </row>
    <row r="538" spans="1:2" x14ac:dyDescent="0.2">
      <c r="A538" t="s">
        <v>12</v>
      </c>
      <c r="B538" s="5">
        <v>104.99122807017544</v>
      </c>
    </row>
    <row r="539" spans="1:2" x14ac:dyDescent="0.2">
      <c r="A539" t="s">
        <v>12</v>
      </c>
      <c r="B539" s="5">
        <v>46.896551724137929</v>
      </c>
    </row>
    <row r="540" spans="1:2" x14ac:dyDescent="0.2">
      <c r="A540" t="s">
        <v>12</v>
      </c>
      <c r="B540" s="5">
        <v>102.02437459910199</v>
      </c>
    </row>
    <row r="541" spans="1:2" x14ac:dyDescent="0.2">
      <c r="A541" t="s">
        <v>12</v>
      </c>
      <c r="B541" s="5">
        <v>101.02325581395348</v>
      </c>
    </row>
    <row r="542" spans="1:2" x14ac:dyDescent="0.2">
      <c r="A542" t="s">
        <v>12</v>
      </c>
      <c r="B542" s="5">
        <v>97.037499999999994</v>
      </c>
    </row>
    <row r="543" spans="1:2" x14ac:dyDescent="0.2">
      <c r="A543" t="s">
        <v>12</v>
      </c>
      <c r="B543" s="5">
        <v>94.916030534351151</v>
      </c>
    </row>
    <row r="544" spans="1:2" x14ac:dyDescent="0.2">
      <c r="A544" t="s">
        <v>12</v>
      </c>
      <c r="B544" s="5">
        <v>72.151785714285708</v>
      </c>
    </row>
    <row r="545" spans="1:2" x14ac:dyDescent="0.2">
      <c r="A545" t="s">
        <v>12</v>
      </c>
      <c r="B545" s="5">
        <v>43.87096774193548</v>
      </c>
    </row>
    <row r="546" spans="1:2" x14ac:dyDescent="0.2">
      <c r="A546" t="s">
        <v>12</v>
      </c>
      <c r="B546" s="5">
        <v>40.063909774436091</v>
      </c>
    </row>
    <row r="547" spans="1:2" x14ac:dyDescent="0.2">
      <c r="A547" t="s">
        <v>12</v>
      </c>
      <c r="B547" s="5">
        <v>84.92903225806451</v>
      </c>
    </row>
    <row r="548" spans="1:2" x14ac:dyDescent="0.2">
      <c r="A548" t="s">
        <v>12</v>
      </c>
      <c r="B548" s="5">
        <v>41.067632850241544</v>
      </c>
    </row>
    <row r="549" spans="1:2" x14ac:dyDescent="0.2">
      <c r="A549" t="s">
        <v>12</v>
      </c>
      <c r="B549" s="5">
        <v>54.971428571428568</v>
      </c>
    </row>
    <row r="550" spans="1:2" x14ac:dyDescent="0.2">
      <c r="A550" t="s">
        <v>12</v>
      </c>
      <c r="B550" s="5">
        <v>77.010807374443743</v>
      </c>
    </row>
    <row r="551" spans="1:2" x14ac:dyDescent="0.2">
      <c r="A551" t="s">
        <v>12</v>
      </c>
      <c r="B551" s="5">
        <v>71.201754385964918</v>
      </c>
    </row>
    <row r="552" spans="1:2" x14ac:dyDescent="0.2">
      <c r="A552" t="s">
        <v>12</v>
      </c>
      <c r="B552" s="5">
        <v>91.935483870967744</v>
      </c>
    </row>
    <row r="553" spans="1:2" x14ac:dyDescent="0.2">
      <c r="A553" t="s">
        <v>12</v>
      </c>
      <c r="B553" s="5">
        <v>58.015466983938133</v>
      </c>
    </row>
    <row r="554" spans="1:2" x14ac:dyDescent="0.2">
      <c r="A554" t="s">
        <v>12</v>
      </c>
      <c r="B554" s="5">
        <v>93.46875</v>
      </c>
    </row>
    <row r="555" spans="1:2" x14ac:dyDescent="0.2">
      <c r="A555" t="s">
        <v>12</v>
      </c>
      <c r="B555" s="5">
        <v>61.970370370370368</v>
      </c>
    </row>
    <row r="556" spans="1:2" x14ac:dyDescent="0.2">
      <c r="A556" t="s">
        <v>12</v>
      </c>
      <c r="B556" s="5">
        <v>92.042857142857144</v>
      </c>
    </row>
    <row r="557" spans="1:2" x14ac:dyDescent="0.2">
      <c r="A557" t="s">
        <v>12</v>
      </c>
      <c r="B557" s="5">
        <v>93.923913043478265</v>
      </c>
    </row>
    <row r="558" spans="1:2" x14ac:dyDescent="0.2">
      <c r="A558" t="s">
        <v>12</v>
      </c>
      <c r="B558" s="5">
        <v>84.969458128078813</v>
      </c>
    </row>
    <row r="559" spans="1:2" x14ac:dyDescent="0.2">
      <c r="A559" t="s">
        <v>12</v>
      </c>
      <c r="B559" s="5">
        <v>36.969040247678016</v>
      </c>
    </row>
    <row r="560" spans="1:2" x14ac:dyDescent="0.2">
      <c r="A560" t="s">
        <v>12</v>
      </c>
      <c r="B560" s="5">
        <v>80.999140154772135</v>
      </c>
    </row>
    <row r="561" spans="1:2" x14ac:dyDescent="0.2">
      <c r="A561" t="s">
        <v>12</v>
      </c>
      <c r="B561" s="5">
        <v>26.010498687664043</v>
      </c>
    </row>
    <row r="562" spans="1:2" x14ac:dyDescent="0.2">
      <c r="A562" t="s">
        <v>12</v>
      </c>
      <c r="B562" s="5">
        <v>28.002083333333335</v>
      </c>
    </row>
    <row r="563" spans="1:2" x14ac:dyDescent="0.2">
      <c r="A563" t="s">
        <v>12</v>
      </c>
      <c r="B563" s="5">
        <v>53.053097345132741</v>
      </c>
    </row>
    <row r="564" spans="1:2" x14ac:dyDescent="0.2">
      <c r="A564" t="s">
        <v>12</v>
      </c>
      <c r="B564" s="5">
        <v>46.020746887966808</v>
      </c>
    </row>
    <row r="565" spans="1:2" x14ac:dyDescent="0.2">
      <c r="A565" t="s">
        <v>12</v>
      </c>
      <c r="B565" s="5">
        <v>100.17424242424242</v>
      </c>
    </row>
    <row r="566" spans="1:2" x14ac:dyDescent="0.2">
      <c r="A566" t="s">
        <v>12</v>
      </c>
      <c r="B566" s="5">
        <v>74.995594713656388</v>
      </c>
    </row>
    <row r="567" spans="1:2" x14ac:dyDescent="0.2">
      <c r="A567" t="s">
        <v>12</v>
      </c>
      <c r="B567">
        <v>3596</v>
      </c>
    </row>
    <row r="568" spans="1:2" x14ac:dyDescent="0.2">
      <c r="A568" t="s">
        <v>6</v>
      </c>
      <c r="B568">
        <v>37</v>
      </c>
    </row>
    <row r="569" spans="1:2" x14ac:dyDescent="0.2">
      <c r="A569" t="s">
        <v>12</v>
      </c>
      <c r="B569">
        <v>244</v>
      </c>
    </row>
    <row r="570" spans="1:2" x14ac:dyDescent="0.2">
      <c r="A570" t="s">
        <v>12</v>
      </c>
      <c r="B570">
        <v>5180</v>
      </c>
    </row>
    <row r="571" spans="1:2" x14ac:dyDescent="0.2">
      <c r="A571" t="s">
        <v>12</v>
      </c>
      <c r="B571">
        <v>589</v>
      </c>
    </row>
    <row r="572" spans="1:2" x14ac:dyDescent="0.2">
      <c r="A572" t="s">
        <v>12</v>
      </c>
      <c r="B572">
        <v>2725</v>
      </c>
    </row>
    <row r="573" spans="1:2" x14ac:dyDescent="0.2">
      <c r="A573" t="s">
        <v>6</v>
      </c>
      <c r="B573">
        <v>35</v>
      </c>
    </row>
    <row r="574" spans="1:2" x14ac:dyDescent="0.2">
      <c r="A574" t="s">
        <v>66</v>
      </c>
      <c r="B574">
        <v>94</v>
      </c>
    </row>
    <row r="575" spans="1:2" x14ac:dyDescent="0.2">
      <c r="A575" t="s">
        <v>12</v>
      </c>
      <c r="B575">
        <v>300</v>
      </c>
    </row>
    <row r="576" spans="1:2" x14ac:dyDescent="0.2">
      <c r="A576" t="s">
        <v>12</v>
      </c>
      <c r="B576">
        <v>144</v>
      </c>
    </row>
    <row r="577" spans="1:2" x14ac:dyDescent="0.2">
      <c r="A577" t="s">
        <v>6</v>
      </c>
      <c r="B577">
        <v>558</v>
      </c>
    </row>
    <row r="578" spans="1:2" x14ac:dyDescent="0.2">
      <c r="A578" t="s">
        <v>6</v>
      </c>
      <c r="B578">
        <v>64</v>
      </c>
    </row>
    <row r="579" spans="1:2" x14ac:dyDescent="0.2">
      <c r="A579" t="s">
        <v>66</v>
      </c>
      <c r="B579">
        <v>37</v>
      </c>
    </row>
    <row r="580" spans="1:2" x14ac:dyDescent="0.2">
      <c r="A580" t="s">
        <v>6</v>
      </c>
      <c r="B580">
        <v>245</v>
      </c>
    </row>
    <row r="581" spans="1:2" x14ac:dyDescent="0.2">
      <c r="A581" t="s">
        <v>12</v>
      </c>
      <c r="B581">
        <v>87</v>
      </c>
    </row>
    <row r="582" spans="1:2" x14ac:dyDescent="0.2">
      <c r="A582" t="s">
        <v>12</v>
      </c>
      <c r="B582">
        <v>3116</v>
      </c>
    </row>
    <row r="583" spans="1:2" x14ac:dyDescent="0.2">
      <c r="A583" t="s">
        <v>6</v>
      </c>
      <c r="B583">
        <v>71</v>
      </c>
    </row>
    <row r="584" spans="1:2" x14ac:dyDescent="0.2">
      <c r="A584" t="s">
        <v>6</v>
      </c>
      <c r="B584">
        <v>42</v>
      </c>
    </row>
    <row r="585" spans="1:2" x14ac:dyDescent="0.2">
      <c r="A585" t="s">
        <v>12</v>
      </c>
      <c r="B585">
        <v>909</v>
      </c>
    </row>
    <row r="586" spans="1:2" x14ac:dyDescent="0.2">
      <c r="A586" t="s">
        <v>12</v>
      </c>
      <c r="B586">
        <v>1613</v>
      </c>
    </row>
    <row r="587" spans="1:2" x14ac:dyDescent="0.2">
      <c r="A587" t="s">
        <v>12</v>
      </c>
      <c r="B587">
        <v>136</v>
      </c>
    </row>
    <row r="588" spans="1:2" x14ac:dyDescent="0.2">
      <c r="A588" t="s">
        <v>12</v>
      </c>
      <c r="B588">
        <v>130</v>
      </c>
    </row>
    <row r="589" spans="1:2" x14ac:dyDescent="0.2">
      <c r="A589" t="s">
        <v>6</v>
      </c>
      <c r="B589">
        <v>156</v>
      </c>
    </row>
    <row r="590" spans="1:2" x14ac:dyDescent="0.2">
      <c r="A590" t="s">
        <v>6</v>
      </c>
      <c r="B590">
        <v>1368</v>
      </c>
    </row>
    <row r="591" spans="1:2" x14ac:dyDescent="0.2">
      <c r="A591" t="s">
        <v>6</v>
      </c>
      <c r="B591">
        <v>102</v>
      </c>
    </row>
    <row r="592" spans="1:2" x14ac:dyDescent="0.2">
      <c r="A592" t="s">
        <v>6</v>
      </c>
      <c r="B592">
        <v>86</v>
      </c>
    </row>
    <row r="593" spans="1:2" x14ac:dyDescent="0.2">
      <c r="A593" t="s">
        <v>12</v>
      </c>
      <c r="B593">
        <v>102</v>
      </c>
    </row>
    <row r="594" spans="1:2" x14ac:dyDescent="0.2">
      <c r="A594" t="s">
        <v>6</v>
      </c>
      <c r="B594">
        <v>253</v>
      </c>
    </row>
    <row r="595" spans="1:2" x14ac:dyDescent="0.2">
      <c r="A595" t="s">
        <v>12</v>
      </c>
      <c r="B595">
        <v>4006</v>
      </c>
    </row>
    <row r="596" spans="1:2" x14ac:dyDescent="0.2">
      <c r="A596" t="s">
        <v>6</v>
      </c>
      <c r="B596">
        <v>157</v>
      </c>
    </row>
    <row r="597" spans="1:2" x14ac:dyDescent="0.2">
      <c r="A597" t="s">
        <v>12</v>
      </c>
      <c r="B597">
        <v>1629</v>
      </c>
    </row>
    <row r="598" spans="1:2" x14ac:dyDescent="0.2">
      <c r="A598" t="s">
        <v>6</v>
      </c>
      <c r="B598">
        <v>183</v>
      </c>
    </row>
    <row r="599" spans="1:2" x14ac:dyDescent="0.2">
      <c r="A599" t="s">
        <v>12</v>
      </c>
      <c r="B599">
        <v>2188</v>
      </c>
    </row>
    <row r="600" spans="1:2" x14ac:dyDescent="0.2">
      <c r="A600" t="s">
        <v>12</v>
      </c>
      <c r="B600">
        <v>2409</v>
      </c>
    </row>
    <row r="601" spans="1:2" x14ac:dyDescent="0.2">
      <c r="A601" t="s">
        <v>6</v>
      </c>
      <c r="B601">
        <v>82</v>
      </c>
    </row>
    <row r="602" spans="1:2" x14ac:dyDescent="0.2">
      <c r="A602" t="s">
        <v>6</v>
      </c>
      <c r="B602">
        <v>1</v>
      </c>
    </row>
    <row r="603" spans="1:2" x14ac:dyDescent="0.2">
      <c r="A603" t="s">
        <v>12</v>
      </c>
      <c r="B603">
        <v>194</v>
      </c>
    </row>
    <row r="604" spans="1:2" x14ac:dyDescent="0.2">
      <c r="A604" t="s">
        <v>12</v>
      </c>
      <c r="B604">
        <v>1140</v>
      </c>
    </row>
    <row r="605" spans="1:2" x14ac:dyDescent="0.2">
      <c r="A605" t="s">
        <v>12</v>
      </c>
      <c r="B605">
        <v>102</v>
      </c>
    </row>
    <row r="606" spans="1:2" x14ac:dyDescent="0.2">
      <c r="A606" t="s">
        <v>12</v>
      </c>
      <c r="B606">
        <v>2857</v>
      </c>
    </row>
    <row r="607" spans="1:2" x14ac:dyDescent="0.2">
      <c r="A607" t="s">
        <v>12</v>
      </c>
      <c r="B607">
        <v>107</v>
      </c>
    </row>
    <row r="608" spans="1:2" x14ac:dyDescent="0.2">
      <c r="A608" t="s">
        <v>12</v>
      </c>
      <c r="B608">
        <v>160</v>
      </c>
    </row>
    <row r="609" spans="1:2" x14ac:dyDescent="0.2">
      <c r="A609" t="s">
        <v>12</v>
      </c>
      <c r="B609">
        <v>2230</v>
      </c>
    </row>
    <row r="610" spans="1:2" x14ac:dyDescent="0.2">
      <c r="A610" t="s">
        <v>12</v>
      </c>
      <c r="B610">
        <v>316</v>
      </c>
    </row>
    <row r="611" spans="1:2" x14ac:dyDescent="0.2">
      <c r="A611" t="s">
        <v>12</v>
      </c>
      <c r="B611">
        <v>117</v>
      </c>
    </row>
    <row r="612" spans="1:2" x14ac:dyDescent="0.2">
      <c r="A612" t="s">
        <v>12</v>
      </c>
      <c r="B612">
        <v>6406</v>
      </c>
    </row>
    <row r="613" spans="1:2" x14ac:dyDescent="0.2">
      <c r="A613" t="s">
        <v>66</v>
      </c>
      <c r="B613">
        <v>15</v>
      </c>
    </row>
    <row r="614" spans="1:2" x14ac:dyDescent="0.2">
      <c r="A614" t="s">
        <v>12</v>
      </c>
      <c r="B614">
        <v>192</v>
      </c>
    </row>
    <row r="615" spans="1:2" x14ac:dyDescent="0.2">
      <c r="A615" t="s">
        <v>12</v>
      </c>
      <c r="B615">
        <v>26</v>
      </c>
    </row>
    <row r="616" spans="1:2" x14ac:dyDescent="0.2">
      <c r="A616" t="s">
        <v>12</v>
      </c>
      <c r="B616">
        <v>723</v>
      </c>
    </row>
    <row r="617" spans="1:2" x14ac:dyDescent="0.2">
      <c r="A617" t="s">
        <v>12</v>
      </c>
      <c r="B617">
        <v>170</v>
      </c>
    </row>
    <row r="618" spans="1:2" x14ac:dyDescent="0.2">
      <c r="A618" t="s">
        <v>12</v>
      </c>
      <c r="B618">
        <v>238</v>
      </c>
    </row>
    <row r="619" spans="1:2" x14ac:dyDescent="0.2">
      <c r="A619" t="s">
        <v>12</v>
      </c>
      <c r="B619">
        <v>55</v>
      </c>
    </row>
    <row r="620" spans="1:2" x14ac:dyDescent="0.2">
      <c r="A620" t="s">
        <v>6</v>
      </c>
      <c r="B620">
        <v>1198</v>
      </c>
    </row>
    <row r="621" spans="1:2" x14ac:dyDescent="0.2">
      <c r="A621" t="s">
        <v>6</v>
      </c>
      <c r="B621">
        <v>648</v>
      </c>
    </row>
    <row r="622" spans="1:2" x14ac:dyDescent="0.2">
      <c r="A622" t="s">
        <v>12</v>
      </c>
      <c r="B622">
        <v>128</v>
      </c>
    </row>
    <row r="623" spans="1:2" x14ac:dyDescent="0.2">
      <c r="A623" t="s">
        <v>12</v>
      </c>
      <c r="B623">
        <v>2144</v>
      </c>
    </row>
    <row r="624" spans="1:2" x14ac:dyDescent="0.2">
      <c r="A624" t="s">
        <v>6</v>
      </c>
      <c r="B624">
        <v>64</v>
      </c>
    </row>
    <row r="625" spans="1:2" x14ac:dyDescent="0.2">
      <c r="A625" t="s">
        <v>12</v>
      </c>
      <c r="B625">
        <v>2693</v>
      </c>
    </row>
    <row r="626" spans="1:2" x14ac:dyDescent="0.2">
      <c r="A626" t="s">
        <v>12</v>
      </c>
      <c r="B626">
        <v>432</v>
      </c>
    </row>
    <row r="627" spans="1:2" x14ac:dyDescent="0.2">
      <c r="A627" t="s">
        <v>6</v>
      </c>
      <c r="B627">
        <v>62</v>
      </c>
    </row>
    <row r="628" spans="1:2" x14ac:dyDescent="0.2">
      <c r="A628" t="s">
        <v>12</v>
      </c>
      <c r="B628">
        <v>189</v>
      </c>
    </row>
    <row r="629" spans="1:2" x14ac:dyDescent="0.2">
      <c r="A629" t="s">
        <v>12</v>
      </c>
      <c r="B629">
        <v>154</v>
      </c>
    </row>
    <row r="630" spans="1:2" x14ac:dyDescent="0.2">
      <c r="A630" t="s">
        <v>12</v>
      </c>
      <c r="B630">
        <v>96</v>
      </c>
    </row>
    <row r="631" spans="1:2" x14ac:dyDescent="0.2">
      <c r="A631" t="s">
        <v>6</v>
      </c>
      <c r="B631">
        <v>750</v>
      </c>
    </row>
    <row r="632" spans="1:2" x14ac:dyDescent="0.2">
      <c r="A632" t="s">
        <v>66</v>
      </c>
      <c r="B632">
        <v>87</v>
      </c>
    </row>
    <row r="633" spans="1:2" x14ac:dyDescent="0.2">
      <c r="A633" t="s">
        <v>12</v>
      </c>
      <c r="B633">
        <v>3063</v>
      </c>
    </row>
    <row r="634" spans="1:2" x14ac:dyDescent="0.2">
      <c r="A634" t="s">
        <v>39</v>
      </c>
      <c r="B634">
        <v>278</v>
      </c>
    </row>
    <row r="635" spans="1:2" x14ac:dyDescent="0.2">
      <c r="A635" t="s">
        <v>6</v>
      </c>
      <c r="B635">
        <v>105</v>
      </c>
    </row>
    <row r="636" spans="1:2" x14ac:dyDescent="0.2">
      <c r="A636" t="s">
        <v>66</v>
      </c>
      <c r="B636">
        <v>1658</v>
      </c>
    </row>
    <row r="637" spans="1:2" x14ac:dyDescent="0.2">
      <c r="A637" t="s">
        <v>12</v>
      </c>
      <c r="B637">
        <v>2266</v>
      </c>
    </row>
    <row r="638" spans="1:2" x14ac:dyDescent="0.2">
      <c r="A638" t="s">
        <v>6</v>
      </c>
      <c r="B638">
        <v>2604</v>
      </c>
    </row>
    <row r="639" spans="1:2" x14ac:dyDescent="0.2">
      <c r="A639" t="s">
        <v>6</v>
      </c>
      <c r="B639">
        <v>65</v>
      </c>
    </row>
    <row r="640" spans="1:2" x14ac:dyDescent="0.2">
      <c r="A640" t="s">
        <v>6</v>
      </c>
      <c r="B640">
        <v>94</v>
      </c>
    </row>
    <row r="641" spans="1:2" x14ac:dyDescent="0.2">
      <c r="A641" t="s">
        <v>39</v>
      </c>
      <c r="B641">
        <v>45</v>
      </c>
    </row>
    <row r="642" spans="1:2" x14ac:dyDescent="0.2">
      <c r="A642" t="s">
        <v>6</v>
      </c>
      <c r="B642">
        <v>257</v>
      </c>
    </row>
    <row r="643" spans="1:2" x14ac:dyDescent="0.2">
      <c r="A643" t="s">
        <v>12</v>
      </c>
      <c r="B643">
        <v>194</v>
      </c>
    </row>
    <row r="644" spans="1:2" x14ac:dyDescent="0.2">
      <c r="A644" t="s">
        <v>12</v>
      </c>
      <c r="B644">
        <v>129</v>
      </c>
    </row>
    <row r="645" spans="1:2" x14ac:dyDescent="0.2">
      <c r="A645" t="s">
        <v>12</v>
      </c>
      <c r="B645">
        <v>375</v>
      </c>
    </row>
    <row r="646" spans="1:2" x14ac:dyDescent="0.2">
      <c r="A646" t="s">
        <v>6</v>
      </c>
      <c r="B646">
        <v>2928</v>
      </c>
    </row>
    <row r="647" spans="1:2" x14ac:dyDescent="0.2">
      <c r="A647" t="s">
        <v>6</v>
      </c>
      <c r="B647">
        <v>4697</v>
      </c>
    </row>
    <row r="648" spans="1:2" x14ac:dyDescent="0.2">
      <c r="A648" t="s">
        <v>6</v>
      </c>
      <c r="B648">
        <v>2915</v>
      </c>
    </row>
    <row r="649" spans="1:2" x14ac:dyDescent="0.2">
      <c r="A649" t="s">
        <v>6</v>
      </c>
      <c r="B649">
        <v>18</v>
      </c>
    </row>
    <row r="650" spans="1:2" x14ac:dyDescent="0.2">
      <c r="A650" t="s">
        <v>66</v>
      </c>
      <c r="B650">
        <v>723</v>
      </c>
    </row>
    <row r="651" spans="1:2" x14ac:dyDescent="0.2">
      <c r="A651" t="s">
        <v>6</v>
      </c>
      <c r="B651">
        <v>602</v>
      </c>
    </row>
    <row r="652" spans="1:2" x14ac:dyDescent="0.2">
      <c r="A652" t="s">
        <v>6</v>
      </c>
      <c r="B652">
        <v>1</v>
      </c>
    </row>
    <row r="653" spans="1:2" x14ac:dyDescent="0.2">
      <c r="A653" t="s">
        <v>6</v>
      </c>
      <c r="B653">
        <v>3868</v>
      </c>
    </row>
    <row r="654" spans="1:2" x14ac:dyDescent="0.2">
      <c r="A654" t="s">
        <v>12</v>
      </c>
      <c r="B654">
        <v>409</v>
      </c>
    </row>
    <row r="655" spans="1:2" x14ac:dyDescent="0.2">
      <c r="A655" t="s">
        <v>12</v>
      </c>
      <c r="B655">
        <v>234</v>
      </c>
    </row>
    <row r="656" spans="1:2" x14ac:dyDescent="0.2">
      <c r="A656" t="s">
        <v>12</v>
      </c>
      <c r="B656">
        <v>3016</v>
      </c>
    </row>
    <row r="657" spans="1:2" x14ac:dyDescent="0.2">
      <c r="A657" t="s">
        <v>12</v>
      </c>
      <c r="B657">
        <v>264</v>
      </c>
    </row>
    <row r="658" spans="1:2" x14ac:dyDescent="0.2">
      <c r="A658" t="s">
        <v>6</v>
      </c>
      <c r="B658">
        <v>504</v>
      </c>
    </row>
    <row r="659" spans="1:2" x14ac:dyDescent="0.2">
      <c r="A659" t="s">
        <v>6</v>
      </c>
      <c r="B659">
        <v>14</v>
      </c>
    </row>
    <row r="660" spans="1:2" x14ac:dyDescent="0.2">
      <c r="A660" t="s">
        <v>66</v>
      </c>
      <c r="B660">
        <v>390</v>
      </c>
    </row>
    <row r="661" spans="1:2" x14ac:dyDescent="0.2">
      <c r="A661" t="s">
        <v>6</v>
      </c>
      <c r="B661">
        <v>750</v>
      </c>
    </row>
    <row r="662" spans="1:2" x14ac:dyDescent="0.2">
      <c r="A662" t="s">
        <v>6</v>
      </c>
      <c r="B662">
        <v>77</v>
      </c>
    </row>
    <row r="663" spans="1:2" x14ac:dyDescent="0.2">
      <c r="A663" t="s">
        <v>6</v>
      </c>
      <c r="B663">
        <v>752</v>
      </c>
    </row>
    <row r="664" spans="1:2" x14ac:dyDescent="0.2">
      <c r="A664" t="s">
        <v>6</v>
      </c>
      <c r="B664">
        <v>131</v>
      </c>
    </row>
    <row r="665" spans="1:2" x14ac:dyDescent="0.2">
      <c r="A665" t="s">
        <v>6</v>
      </c>
      <c r="B665">
        <v>87</v>
      </c>
    </row>
    <row r="666" spans="1:2" x14ac:dyDescent="0.2">
      <c r="A666" t="s">
        <v>6</v>
      </c>
      <c r="B666">
        <v>1063</v>
      </c>
    </row>
    <row r="667" spans="1:2" x14ac:dyDescent="0.2">
      <c r="A667" t="s">
        <v>12</v>
      </c>
      <c r="B667">
        <v>272</v>
      </c>
    </row>
    <row r="668" spans="1:2" x14ac:dyDescent="0.2">
      <c r="A668" t="s">
        <v>66</v>
      </c>
      <c r="B668">
        <v>25</v>
      </c>
    </row>
    <row r="669" spans="1:2" x14ac:dyDescent="0.2">
      <c r="A669" t="s">
        <v>12</v>
      </c>
      <c r="B669">
        <v>419</v>
      </c>
    </row>
    <row r="670" spans="1:2" x14ac:dyDescent="0.2">
      <c r="A670" t="s">
        <v>6</v>
      </c>
      <c r="B670">
        <v>76</v>
      </c>
    </row>
    <row r="671" spans="1:2" x14ac:dyDescent="0.2">
      <c r="A671" t="s">
        <v>12</v>
      </c>
      <c r="B671">
        <v>1621</v>
      </c>
    </row>
    <row r="672" spans="1:2" x14ac:dyDescent="0.2">
      <c r="A672" t="s">
        <v>12</v>
      </c>
      <c r="B672">
        <v>1101</v>
      </c>
    </row>
    <row r="673" spans="1:2" x14ac:dyDescent="0.2">
      <c r="A673" t="s">
        <v>12</v>
      </c>
      <c r="B673">
        <v>1073</v>
      </c>
    </row>
    <row r="674" spans="1:2" x14ac:dyDescent="0.2">
      <c r="A674" t="s">
        <v>6</v>
      </c>
      <c r="B674">
        <v>4428</v>
      </c>
    </row>
    <row r="675" spans="1:2" x14ac:dyDescent="0.2">
      <c r="A675" t="s">
        <v>6</v>
      </c>
      <c r="B675">
        <v>58</v>
      </c>
    </row>
    <row r="676" spans="1:2" x14ac:dyDescent="0.2">
      <c r="A676" t="s">
        <v>66</v>
      </c>
      <c r="B676">
        <v>1218</v>
      </c>
    </row>
    <row r="677" spans="1:2" x14ac:dyDescent="0.2">
      <c r="A677" t="s">
        <v>12</v>
      </c>
      <c r="B677">
        <v>331</v>
      </c>
    </row>
    <row r="678" spans="1:2" x14ac:dyDescent="0.2">
      <c r="A678" t="s">
        <v>12</v>
      </c>
      <c r="B678">
        <v>1170</v>
      </c>
    </row>
    <row r="679" spans="1:2" x14ac:dyDescent="0.2">
      <c r="A679" t="s">
        <v>6</v>
      </c>
      <c r="B679">
        <v>111</v>
      </c>
    </row>
    <row r="680" spans="1:2" x14ac:dyDescent="0.2">
      <c r="A680" t="s">
        <v>66</v>
      </c>
      <c r="B680">
        <v>215</v>
      </c>
    </row>
    <row r="681" spans="1:2" x14ac:dyDescent="0.2">
      <c r="A681" t="s">
        <v>12</v>
      </c>
      <c r="B681">
        <v>363</v>
      </c>
    </row>
    <row r="682" spans="1:2" x14ac:dyDescent="0.2">
      <c r="A682" t="s">
        <v>6</v>
      </c>
      <c r="B682">
        <v>2955</v>
      </c>
    </row>
    <row r="683" spans="1:2" x14ac:dyDescent="0.2">
      <c r="A683" t="s">
        <v>6</v>
      </c>
      <c r="B683">
        <v>1657</v>
      </c>
    </row>
    <row r="684" spans="1:2" x14ac:dyDescent="0.2">
      <c r="A684" t="s">
        <v>12</v>
      </c>
      <c r="B684">
        <v>103</v>
      </c>
    </row>
    <row r="685" spans="1:2" x14ac:dyDescent="0.2">
      <c r="A685" t="s">
        <v>12</v>
      </c>
      <c r="B685">
        <v>147</v>
      </c>
    </row>
    <row r="686" spans="1:2" x14ac:dyDescent="0.2">
      <c r="A686" t="s">
        <v>12</v>
      </c>
      <c r="B686">
        <v>110</v>
      </c>
    </row>
    <row r="687" spans="1:2" x14ac:dyDescent="0.2">
      <c r="A687" t="s">
        <v>6</v>
      </c>
      <c r="B687">
        <v>926</v>
      </c>
    </row>
    <row r="688" spans="1:2" x14ac:dyDescent="0.2">
      <c r="A688" t="s">
        <v>12</v>
      </c>
      <c r="B688">
        <v>134</v>
      </c>
    </row>
    <row r="689" spans="1:2" x14ac:dyDescent="0.2">
      <c r="A689" t="s">
        <v>12</v>
      </c>
      <c r="B689">
        <v>269</v>
      </c>
    </row>
    <row r="690" spans="1:2" x14ac:dyDescent="0.2">
      <c r="A690" t="s">
        <v>12</v>
      </c>
      <c r="B690">
        <v>175</v>
      </c>
    </row>
    <row r="691" spans="1:2" x14ac:dyDescent="0.2">
      <c r="A691" t="s">
        <v>12</v>
      </c>
      <c r="B691">
        <v>69</v>
      </c>
    </row>
    <row r="692" spans="1:2" x14ac:dyDescent="0.2">
      <c r="A692" t="s">
        <v>12</v>
      </c>
      <c r="B692">
        <v>190</v>
      </c>
    </row>
    <row r="693" spans="1:2" x14ac:dyDescent="0.2">
      <c r="A693" t="s">
        <v>12</v>
      </c>
      <c r="B693">
        <v>237</v>
      </c>
    </row>
    <row r="694" spans="1:2" x14ac:dyDescent="0.2">
      <c r="A694" t="s">
        <v>6</v>
      </c>
      <c r="B694">
        <v>77</v>
      </c>
    </row>
    <row r="695" spans="1:2" x14ac:dyDescent="0.2">
      <c r="A695" t="s">
        <v>6</v>
      </c>
      <c r="B695">
        <v>1748</v>
      </c>
    </row>
    <row r="696" spans="1:2" x14ac:dyDescent="0.2">
      <c r="A696" t="s">
        <v>6</v>
      </c>
      <c r="B696">
        <v>79</v>
      </c>
    </row>
    <row r="697" spans="1:2" x14ac:dyDescent="0.2">
      <c r="A697" t="s">
        <v>12</v>
      </c>
      <c r="B697">
        <v>196</v>
      </c>
    </row>
    <row r="698" spans="1:2" x14ac:dyDescent="0.2">
      <c r="A698" t="s">
        <v>6</v>
      </c>
      <c r="B698">
        <v>889</v>
      </c>
    </row>
    <row r="699" spans="1:2" x14ac:dyDescent="0.2">
      <c r="A699" t="s">
        <v>12</v>
      </c>
      <c r="B699">
        <v>7295</v>
      </c>
    </row>
    <row r="700" spans="1:2" x14ac:dyDescent="0.2">
      <c r="A700" t="s">
        <v>12</v>
      </c>
      <c r="B700">
        <v>2893</v>
      </c>
    </row>
    <row r="701" spans="1:2" x14ac:dyDescent="0.2">
      <c r="A701" t="s">
        <v>6</v>
      </c>
      <c r="B701">
        <v>56</v>
      </c>
    </row>
    <row r="702" spans="1:2" x14ac:dyDescent="0.2">
      <c r="A702" t="s">
        <v>6</v>
      </c>
      <c r="B702">
        <v>1</v>
      </c>
    </row>
    <row r="703" spans="1:2" x14ac:dyDescent="0.2">
      <c r="A703" t="s">
        <v>12</v>
      </c>
      <c r="B703">
        <v>820</v>
      </c>
    </row>
    <row r="704" spans="1:2" x14ac:dyDescent="0.2">
      <c r="A704" t="s">
        <v>6</v>
      </c>
      <c r="B704">
        <v>83</v>
      </c>
    </row>
    <row r="705" spans="1:2" x14ac:dyDescent="0.2">
      <c r="A705" t="s">
        <v>12</v>
      </c>
      <c r="B705">
        <v>2038</v>
      </c>
    </row>
    <row r="706" spans="1:2" x14ac:dyDescent="0.2">
      <c r="A706" t="s">
        <v>12</v>
      </c>
      <c r="B706">
        <v>116</v>
      </c>
    </row>
    <row r="707" spans="1:2" x14ac:dyDescent="0.2">
      <c r="A707" t="s">
        <v>6</v>
      </c>
      <c r="B707">
        <v>2025</v>
      </c>
    </row>
    <row r="708" spans="1:2" x14ac:dyDescent="0.2">
      <c r="A708" t="s">
        <v>12</v>
      </c>
      <c r="B708">
        <v>1345</v>
      </c>
    </row>
    <row r="709" spans="1:2" x14ac:dyDescent="0.2">
      <c r="A709" t="s">
        <v>12</v>
      </c>
      <c r="B709">
        <v>168</v>
      </c>
    </row>
    <row r="710" spans="1:2" x14ac:dyDescent="0.2">
      <c r="A710" t="s">
        <v>12</v>
      </c>
      <c r="B710">
        <v>137</v>
      </c>
    </row>
    <row r="711" spans="1:2" x14ac:dyDescent="0.2">
      <c r="A711" t="s">
        <v>12</v>
      </c>
      <c r="B711">
        <v>186</v>
      </c>
    </row>
    <row r="712" spans="1:2" x14ac:dyDescent="0.2">
      <c r="A712" t="s">
        <v>12</v>
      </c>
      <c r="B712">
        <v>125</v>
      </c>
    </row>
    <row r="713" spans="1:2" x14ac:dyDescent="0.2">
      <c r="A713" t="s">
        <v>6</v>
      </c>
      <c r="B713">
        <v>14</v>
      </c>
    </row>
    <row r="714" spans="1:2" x14ac:dyDescent="0.2">
      <c r="A714" t="s">
        <v>12</v>
      </c>
      <c r="B714">
        <v>202</v>
      </c>
    </row>
    <row r="715" spans="1:2" x14ac:dyDescent="0.2">
      <c r="A715" t="s">
        <v>12</v>
      </c>
      <c r="B715">
        <v>103</v>
      </c>
    </row>
    <row r="716" spans="1:2" x14ac:dyDescent="0.2">
      <c r="A716" t="s">
        <v>12</v>
      </c>
      <c r="B716">
        <v>1785</v>
      </c>
    </row>
    <row r="717" spans="1:2" x14ac:dyDescent="0.2">
      <c r="A717" t="s">
        <v>6</v>
      </c>
      <c r="B717">
        <v>656</v>
      </c>
    </row>
    <row r="718" spans="1:2" x14ac:dyDescent="0.2">
      <c r="A718" t="s">
        <v>12</v>
      </c>
      <c r="B718">
        <v>157</v>
      </c>
    </row>
    <row r="719" spans="1:2" x14ac:dyDescent="0.2">
      <c r="A719" t="s">
        <v>12</v>
      </c>
      <c r="B719">
        <v>555</v>
      </c>
    </row>
    <row r="720" spans="1:2" x14ac:dyDescent="0.2">
      <c r="A720" t="s">
        <v>12</v>
      </c>
      <c r="B720">
        <v>297</v>
      </c>
    </row>
    <row r="721" spans="1:2" x14ac:dyDescent="0.2">
      <c r="A721" t="s">
        <v>12</v>
      </c>
      <c r="B721">
        <v>123</v>
      </c>
    </row>
    <row r="722" spans="1:2" x14ac:dyDescent="0.2">
      <c r="A722" t="s">
        <v>66</v>
      </c>
      <c r="B722">
        <v>38</v>
      </c>
    </row>
    <row r="723" spans="1:2" x14ac:dyDescent="0.2">
      <c r="A723" t="s">
        <v>66</v>
      </c>
      <c r="B723">
        <v>60</v>
      </c>
    </row>
    <row r="724" spans="1:2" x14ac:dyDescent="0.2">
      <c r="A724" t="s">
        <v>12</v>
      </c>
      <c r="B724">
        <v>3036</v>
      </c>
    </row>
    <row r="725" spans="1:2" x14ac:dyDescent="0.2">
      <c r="A725" t="s">
        <v>12</v>
      </c>
      <c r="B725">
        <v>144</v>
      </c>
    </row>
    <row r="726" spans="1:2" x14ac:dyDescent="0.2">
      <c r="A726" t="s">
        <v>12</v>
      </c>
      <c r="B726">
        <v>121</v>
      </c>
    </row>
    <row r="727" spans="1:2" x14ac:dyDescent="0.2">
      <c r="A727" t="s">
        <v>6</v>
      </c>
      <c r="B727">
        <v>1596</v>
      </c>
    </row>
    <row r="728" spans="1:2" x14ac:dyDescent="0.2">
      <c r="A728" t="s">
        <v>66</v>
      </c>
      <c r="B728">
        <v>524</v>
      </c>
    </row>
    <row r="729" spans="1:2" x14ac:dyDescent="0.2">
      <c r="A729" t="s">
        <v>12</v>
      </c>
      <c r="B729">
        <v>181</v>
      </c>
    </row>
    <row r="730" spans="1:2" x14ac:dyDescent="0.2">
      <c r="A730" t="s">
        <v>6</v>
      </c>
      <c r="B730">
        <v>10</v>
      </c>
    </row>
    <row r="731" spans="1:2" x14ac:dyDescent="0.2">
      <c r="A731" t="s">
        <v>12</v>
      </c>
      <c r="B731">
        <v>122</v>
      </c>
    </row>
    <row r="732" spans="1:2" x14ac:dyDescent="0.2">
      <c r="A732" t="s">
        <v>12</v>
      </c>
      <c r="B732">
        <v>1071</v>
      </c>
    </row>
    <row r="733" spans="1:2" x14ac:dyDescent="0.2">
      <c r="A733" t="s">
        <v>66</v>
      </c>
      <c r="B733">
        <v>219</v>
      </c>
    </row>
    <row r="734" spans="1:2" x14ac:dyDescent="0.2">
      <c r="A734" t="s">
        <v>6</v>
      </c>
      <c r="B734">
        <v>1121</v>
      </c>
    </row>
    <row r="735" spans="1:2" x14ac:dyDescent="0.2">
      <c r="A735" t="s">
        <v>12</v>
      </c>
      <c r="B735">
        <v>980</v>
      </c>
    </row>
    <row r="736" spans="1:2" x14ac:dyDescent="0.2">
      <c r="A736" t="s">
        <v>12</v>
      </c>
      <c r="B736">
        <v>536</v>
      </c>
    </row>
    <row r="737" spans="1:2" x14ac:dyDescent="0.2">
      <c r="A737" t="s">
        <v>12</v>
      </c>
      <c r="B737">
        <v>1991</v>
      </c>
    </row>
    <row r="738" spans="1:2" x14ac:dyDescent="0.2">
      <c r="A738" t="s">
        <v>66</v>
      </c>
      <c r="B738">
        <v>29</v>
      </c>
    </row>
    <row r="739" spans="1:2" x14ac:dyDescent="0.2">
      <c r="A739" t="s">
        <v>12</v>
      </c>
      <c r="B739">
        <v>180</v>
      </c>
    </row>
    <row r="740" spans="1:2" x14ac:dyDescent="0.2">
      <c r="A740" t="s">
        <v>6</v>
      </c>
      <c r="B740">
        <v>15</v>
      </c>
    </row>
    <row r="741" spans="1:2" x14ac:dyDescent="0.2">
      <c r="A741" t="s">
        <v>6</v>
      </c>
      <c r="B741">
        <v>191</v>
      </c>
    </row>
    <row r="742" spans="1:2" x14ac:dyDescent="0.2">
      <c r="A742" t="s">
        <v>6</v>
      </c>
      <c r="B742">
        <v>16</v>
      </c>
    </row>
    <row r="743" spans="1:2" x14ac:dyDescent="0.2">
      <c r="A743" t="s">
        <v>12</v>
      </c>
      <c r="B743">
        <v>130</v>
      </c>
    </row>
    <row r="744" spans="1:2" x14ac:dyDescent="0.2">
      <c r="A744" t="s">
        <v>12</v>
      </c>
      <c r="B744">
        <v>122</v>
      </c>
    </row>
    <row r="745" spans="1:2" x14ac:dyDescent="0.2">
      <c r="A745" t="s">
        <v>6</v>
      </c>
      <c r="B745">
        <v>17</v>
      </c>
    </row>
    <row r="746" spans="1:2" x14ac:dyDescent="0.2">
      <c r="A746" t="s">
        <v>12</v>
      </c>
      <c r="B746">
        <v>140</v>
      </c>
    </row>
    <row r="747" spans="1:2" x14ac:dyDescent="0.2">
      <c r="A747" t="s">
        <v>6</v>
      </c>
      <c r="B747">
        <v>34</v>
      </c>
    </row>
    <row r="748" spans="1:2" x14ac:dyDescent="0.2">
      <c r="A748" t="s">
        <v>12</v>
      </c>
      <c r="B748">
        <v>3388</v>
      </c>
    </row>
    <row r="749" spans="1:2" x14ac:dyDescent="0.2">
      <c r="A749" t="s">
        <v>12</v>
      </c>
      <c r="B749">
        <v>280</v>
      </c>
    </row>
    <row r="750" spans="1:2" x14ac:dyDescent="0.2">
      <c r="A750" t="s">
        <v>66</v>
      </c>
      <c r="B750">
        <v>614</v>
      </c>
    </row>
    <row r="751" spans="1:2" x14ac:dyDescent="0.2">
      <c r="A751" t="s">
        <v>12</v>
      </c>
      <c r="B751">
        <v>366</v>
      </c>
    </row>
    <row r="752" spans="1:2" x14ac:dyDescent="0.2">
      <c r="A752" t="s">
        <v>6</v>
      </c>
      <c r="B752">
        <v>1</v>
      </c>
    </row>
    <row r="753" spans="1:2" x14ac:dyDescent="0.2">
      <c r="A753" t="s">
        <v>12</v>
      </c>
      <c r="B753">
        <v>270</v>
      </c>
    </row>
    <row r="754" spans="1:2" x14ac:dyDescent="0.2">
      <c r="A754" t="s">
        <v>66</v>
      </c>
      <c r="B754">
        <v>114</v>
      </c>
    </row>
    <row r="755" spans="1:2" x14ac:dyDescent="0.2">
      <c r="A755" t="s">
        <v>12</v>
      </c>
      <c r="B755">
        <v>137</v>
      </c>
    </row>
    <row r="756" spans="1:2" x14ac:dyDescent="0.2">
      <c r="A756" t="s">
        <v>12</v>
      </c>
      <c r="B756">
        <v>3205</v>
      </c>
    </row>
    <row r="757" spans="1:2" x14ac:dyDescent="0.2">
      <c r="A757" t="s">
        <v>12</v>
      </c>
      <c r="B757">
        <v>288</v>
      </c>
    </row>
    <row r="758" spans="1:2" x14ac:dyDescent="0.2">
      <c r="A758" t="s">
        <v>12</v>
      </c>
      <c r="B758">
        <v>148</v>
      </c>
    </row>
    <row r="759" spans="1:2" x14ac:dyDescent="0.2">
      <c r="A759" t="s">
        <v>12</v>
      </c>
      <c r="B759">
        <v>114</v>
      </c>
    </row>
    <row r="760" spans="1:2" x14ac:dyDescent="0.2">
      <c r="A760" t="s">
        <v>12</v>
      </c>
      <c r="B760">
        <v>1518</v>
      </c>
    </row>
    <row r="761" spans="1:2" x14ac:dyDescent="0.2">
      <c r="A761" t="s">
        <v>6</v>
      </c>
      <c r="B761">
        <v>1274</v>
      </c>
    </row>
    <row r="762" spans="1:2" x14ac:dyDescent="0.2">
      <c r="A762" t="s">
        <v>6</v>
      </c>
      <c r="B762">
        <v>210</v>
      </c>
    </row>
    <row r="763" spans="1:2" x14ac:dyDescent="0.2">
      <c r="A763" t="s">
        <v>12</v>
      </c>
      <c r="B763">
        <v>166</v>
      </c>
    </row>
    <row r="764" spans="1:2" x14ac:dyDescent="0.2">
      <c r="A764" t="s">
        <v>12</v>
      </c>
      <c r="B764">
        <v>100</v>
      </c>
    </row>
    <row r="765" spans="1:2" x14ac:dyDescent="0.2">
      <c r="A765" t="s">
        <v>12</v>
      </c>
      <c r="B765">
        <v>235</v>
      </c>
    </row>
    <row r="766" spans="1:2" x14ac:dyDescent="0.2">
      <c r="A766" t="s">
        <v>12</v>
      </c>
      <c r="B766">
        <v>148</v>
      </c>
    </row>
    <row r="767" spans="1:2" x14ac:dyDescent="0.2">
      <c r="A767" t="s">
        <v>12</v>
      </c>
      <c r="B767">
        <v>198</v>
      </c>
    </row>
    <row r="768" spans="1:2" x14ac:dyDescent="0.2">
      <c r="A768" t="s">
        <v>6</v>
      </c>
      <c r="B768">
        <v>248</v>
      </c>
    </row>
    <row r="769" spans="1:2" x14ac:dyDescent="0.2">
      <c r="A769" t="s">
        <v>6</v>
      </c>
      <c r="B769">
        <v>513</v>
      </c>
    </row>
    <row r="770" spans="1:2" x14ac:dyDescent="0.2">
      <c r="A770" t="s">
        <v>12</v>
      </c>
      <c r="B770">
        <v>150</v>
      </c>
    </row>
    <row r="771" spans="1:2" x14ac:dyDescent="0.2">
      <c r="A771" t="s">
        <v>6</v>
      </c>
      <c r="B771">
        <v>3410</v>
      </c>
    </row>
    <row r="772" spans="1:2" x14ac:dyDescent="0.2">
      <c r="A772" t="s">
        <v>12</v>
      </c>
      <c r="B772">
        <v>216</v>
      </c>
    </row>
    <row r="773" spans="1:2" x14ac:dyDescent="0.2">
      <c r="A773" t="s">
        <v>66</v>
      </c>
      <c r="B773">
        <v>26</v>
      </c>
    </row>
    <row r="774" spans="1:2" x14ac:dyDescent="0.2">
      <c r="A774" t="s">
        <v>12</v>
      </c>
      <c r="B774">
        <v>5139</v>
      </c>
    </row>
    <row r="775" spans="1:2" x14ac:dyDescent="0.2">
      <c r="A775" t="s">
        <v>12</v>
      </c>
      <c r="B775">
        <v>2353</v>
      </c>
    </row>
    <row r="776" spans="1:2" x14ac:dyDescent="0.2">
      <c r="A776" t="s">
        <v>12</v>
      </c>
      <c r="B776">
        <v>78</v>
      </c>
    </row>
    <row r="777" spans="1:2" x14ac:dyDescent="0.2">
      <c r="A777" t="s">
        <v>6</v>
      </c>
      <c r="B777">
        <v>10</v>
      </c>
    </row>
    <row r="778" spans="1:2" x14ac:dyDescent="0.2">
      <c r="A778" t="s">
        <v>6</v>
      </c>
      <c r="B778">
        <v>2201</v>
      </c>
    </row>
    <row r="779" spans="1:2" x14ac:dyDescent="0.2">
      <c r="A779" t="s">
        <v>6</v>
      </c>
      <c r="B779">
        <v>676</v>
      </c>
    </row>
    <row r="780" spans="1:2" x14ac:dyDescent="0.2">
      <c r="A780" t="s">
        <v>12</v>
      </c>
      <c r="B780">
        <v>174</v>
      </c>
    </row>
    <row r="781" spans="1:2" x14ac:dyDescent="0.2">
      <c r="A781" t="s">
        <v>6</v>
      </c>
      <c r="B781">
        <v>831</v>
      </c>
    </row>
    <row r="782" spans="1:2" x14ac:dyDescent="0.2">
      <c r="A782" t="s">
        <v>12</v>
      </c>
      <c r="B782">
        <v>164</v>
      </c>
    </row>
    <row r="783" spans="1:2" x14ac:dyDescent="0.2">
      <c r="A783" t="s">
        <v>66</v>
      </c>
      <c r="B783">
        <v>56</v>
      </c>
    </row>
    <row r="784" spans="1:2" x14ac:dyDescent="0.2">
      <c r="A784" t="s">
        <v>12</v>
      </c>
      <c r="B784">
        <v>161</v>
      </c>
    </row>
    <row r="785" spans="1:2" x14ac:dyDescent="0.2">
      <c r="A785" t="s">
        <v>12</v>
      </c>
      <c r="B785">
        <v>138</v>
      </c>
    </row>
    <row r="786" spans="1:2" x14ac:dyDescent="0.2">
      <c r="A786" t="s">
        <v>12</v>
      </c>
      <c r="B786">
        <v>3308</v>
      </c>
    </row>
    <row r="787" spans="1:2" x14ac:dyDescent="0.2">
      <c r="A787" t="s">
        <v>12</v>
      </c>
      <c r="B787">
        <v>127</v>
      </c>
    </row>
    <row r="788" spans="1:2" x14ac:dyDescent="0.2">
      <c r="A788" t="s">
        <v>12</v>
      </c>
      <c r="B788">
        <v>207</v>
      </c>
    </row>
    <row r="789" spans="1:2" x14ac:dyDescent="0.2">
      <c r="A789" t="s">
        <v>6</v>
      </c>
      <c r="B789">
        <v>859</v>
      </c>
    </row>
    <row r="790" spans="1:2" x14ac:dyDescent="0.2">
      <c r="A790" t="s">
        <v>39</v>
      </c>
      <c r="B790">
        <v>31</v>
      </c>
    </row>
    <row r="791" spans="1:2" x14ac:dyDescent="0.2">
      <c r="A791" t="s">
        <v>6</v>
      </c>
      <c r="B791">
        <v>45</v>
      </c>
    </row>
    <row r="792" spans="1:2" x14ac:dyDescent="0.2">
      <c r="A792" t="s">
        <v>66</v>
      </c>
      <c r="B792">
        <v>1113</v>
      </c>
    </row>
    <row r="793" spans="1:2" x14ac:dyDescent="0.2">
      <c r="A793" t="s">
        <v>6</v>
      </c>
      <c r="B793">
        <v>6</v>
      </c>
    </row>
    <row r="794" spans="1:2" x14ac:dyDescent="0.2">
      <c r="A794" t="s">
        <v>6</v>
      </c>
      <c r="B794">
        <v>7</v>
      </c>
    </row>
    <row r="795" spans="1:2" x14ac:dyDescent="0.2">
      <c r="A795" t="s">
        <v>12</v>
      </c>
      <c r="B795">
        <v>181</v>
      </c>
    </row>
    <row r="796" spans="1:2" x14ac:dyDescent="0.2">
      <c r="A796" t="s">
        <v>12</v>
      </c>
      <c r="B796">
        <v>110</v>
      </c>
    </row>
    <row r="797" spans="1:2" x14ac:dyDescent="0.2">
      <c r="A797" t="s">
        <v>6</v>
      </c>
      <c r="B797">
        <v>31</v>
      </c>
    </row>
    <row r="798" spans="1:2" x14ac:dyDescent="0.2">
      <c r="A798" t="s">
        <v>6</v>
      </c>
      <c r="B798">
        <v>78</v>
      </c>
    </row>
    <row r="799" spans="1:2" x14ac:dyDescent="0.2">
      <c r="A799" t="s">
        <v>12</v>
      </c>
      <c r="B799">
        <v>185</v>
      </c>
    </row>
    <row r="800" spans="1:2" x14ac:dyDescent="0.2">
      <c r="A800" t="s">
        <v>12</v>
      </c>
      <c r="B800">
        <v>121</v>
      </c>
    </row>
    <row r="801" spans="1:2" x14ac:dyDescent="0.2">
      <c r="A801" t="s">
        <v>6</v>
      </c>
      <c r="B801">
        <v>1225</v>
      </c>
    </row>
    <row r="802" spans="1:2" x14ac:dyDescent="0.2">
      <c r="A802" t="s">
        <v>6</v>
      </c>
      <c r="B802">
        <v>1</v>
      </c>
    </row>
    <row r="803" spans="1:2" x14ac:dyDescent="0.2">
      <c r="A803" t="s">
        <v>12</v>
      </c>
      <c r="B803">
        <v>106</v>
      </c>
    </row>
    <row r="804" spans="1:2" x14ac:dyDescent="0.2">
      <c r="A804" t="s">
        <v>12</v>
      </c>
      <c r="B804">
        <v>142</v>
      </c>
    </row>
    <row r="805" spans="1:2" x14ac:dyDescent="0.2">
      <c r="A805" t="s">
        <v>12</v>
      </c>
      <c r="B805">
        <v>233</v>
      </c>
    </row>
    <row r="806" spans="1:2" x14ac:dyDescent="0.2">
      <c r="A806" t="s">
        <v>12</v>
      </c>
      <c r="B806">
        <v>218</v>
      </c>
    </row>
    <row r="807" spans="1:2" x14ac:dyDescent="0.2">
      <c r="A807" t="s">
        <v>6</v>
      </c>
      <c r="B807">
        <v>67</v>
      </c>
    </row>
    <row r="808" spans="1:2" x14ac:dyDescent="0.2">
      <c r="A808" t="s">
        <v>12</v>
      </c>
      <c r="B808">
        <v>76</v>
      </c>
    </row>
    <row r="809" spans="1:2" x14ac:dyDescent="0.2">
      <c r="A809" t="s">
        <v>12</v>
      </c>
      <c r="B809">
        <v>43</v>
      </c>
    </row>
    <row r="810" spans="1:2" x14ac:dyDescent="0.2">
      <c r="A810" t="s">
        <v>6</v>
      </c>
      <c r="B810">
        <v>19</v>
      </c>
    </row>
    <row r="811" spans="1:2" x14ac:dyDescent="0.2">
      <c r="A811" t="s">
        <v>6</v>
      </c>
      <c r="B811">
        <v>2108</v>
      </c>
    </row>
    <row r="812" spans="1:2" x14ac:dyDescent="0.2">
      <c r="A812" t="s">
        <v>12</v>
      </c>
      <c r="B812">
        <v>221</v>
      </c>
    </row>
    <row r="813" spans="1:2" x14ac:dyDescent="0.2">
      <c r="A813" t="s">
        <v>6</v>
      </c>
      <c r="B813">
        <v>679</v>
      </c>
    </row>
    <row r="814" spans="1:2" x14ac:dyDescent="0.2">
      <c r="A814" t="s">
        <v>12</v>
      </c>
      <c r="B814">
        <v>2805</v>
      </c>
    </row>
    <row r="815" spans="1:2" x14ac:dyDescent="0.2">
      <c r="A815" t="s">
        <v>12</v>
      </c>
      <c r="B815">
        <v>68</v>
      </c>
    </row>
    <row r="816" spans="1:2" x14ac:dyDescent="0.2">
      <c r="A816" t="s">
        <v>6</v>
      </c>
      <c r="B816">
        <v>36</v>
      </c>
    </row>
    <row r="817" spans="1:2" x14ac:dyDescent="0.2">
      <c r="A817" t="s">
        <v>12</v>
      </c>
      <c r="B817">
        <v>183</v>
      </c>
    </row>
    <row r="818" spans="1:2" x14ac:dyDescent="0.2">
      <c r="A818" t="s">
        <v>12</v>
      </c>
      <c r="B818">
        <v>133</v>
      </c>
    </row>
    <row r="819" spans="1:2" x14ac:dyDescent="0.2">
      <c r="A819" t="s">
        <v>12</v>
      </c>
      <c r="B819">
        <v>2489</v>
      </c>
    </row>
    <row r="820" spans="1:2" x14ac:dyDescent="0.2">
      <c r="A820" t="s">
        <v>12</v>
      </c>
      <c r="B820">
        <v>69</v>
      </c>
    </row>
    <row r="821" spans="1:2" x14ac:dyDescent="0.2">
      <c r="A821" t="s">
        <v>6</v>
      </c>
      <c r="B821">
        <v>47</v>
      </c>
    </row>
    <row r="822" spans="1:2" x14ac:dyDescent="0.2">
      <c r="A822" t="s">
        <v>12</v>
      </c>
      <c r="B822">
        <v>279</v>
      </c>
    </row>
    <row r="823" spans="1:2" x14ac:dyDescent="0.2">
      <c r="A823" t="s">
        <v>12</v>
      </c>
      <c r="B823">
        <v>210</v>
      </c>
    </row>
    <row r="824" spans="1:2" x14ac:dyDescent="0.2">
      <c r="A824" t="s">
        <v>12</v>
      </c>
      <c r="B824">
        <v>2100</v>
      </c>
    </row>
    <row r="825" spans="1:2" x14ac:dyDescent="0.2">
      <c r="A825" t="s">
        <v>12</v>
      </c>
      <c r="B825">
        <v>252</v>
      </c>
    </row>
    <row r="826" spans="1:2" x14ac:dyDescent="0.2">
      <c r="A826" t="s">
        <v>12</v>
      </c>
      <c r="B826">
        <v>1280</v>
      </c>
    </row>
    <row r="827" spans="1:2" x14ac:dyDescent="0.2">
      <c r="A827" t="s">
        <v>12</v>
      </c>
      <c r="B827">
        <v>157</v>
      </c>
    </row>
    <row r="828" spans="1:2" x14ac:dyDescent="0.2">
      <c r="A828" t="s">
        <v>12</v>
      </c>
      <c r="B828">
        <v>194</v>
      </c>
    </row>
    <row r="829" spans="1:2" x14ac:dyDescent="0.2">
      <c r="A829" t="s">
        <v>12</v>
      </c>
      <c r="B829">
        <v>82</v>
      </c>
    </row>
    <row r="830" spans="1:2" x14ac:dyDescent="0.2">
      <c r="A830" t="s">
        <v>6</v>
      </c>
      <c r="B830">
        <v>70</v>
      </c>
    </row>
    <row r="831" spans="1:2" x14ac:dyDescent="0.2">
      <c r="A831" t="s">
        <v>6</v>
      </c>
      <c r="B831">
        <v>154</v>
      </c>
    </row>
    <row r="832" spans="1:2" x14ac:dyDescent="0.2">
      <c r="A832" t="s">
        <v>6</v>
      </c>
      <c r="B832">
        <v>22</v>
      </c>
    </row>
    <row r="833" spans="1:2" x14ac:dyDescent="0.2">
      <c r="A833" t="s">
        <v>12</v>
      </c>
      <c r="B833">
        <v>4233</v>
      </c>
    </row>
    <row r="834" spans="1:2" x14ac:dyDescent="0.2">
      <c r="A834" t="s">
        <v>12</v>
      </c>
      <c r="B834">
        <v>1297</v>
      </c>
    </row>
    <row r="835" spans="1:2" x14ac:dyDescent="0.2">
      <c r="A835" t="s">
        <v>12</v>
      </c>
      <c r="B835">
        <v>165</v>
      </c>
    </row>
    <row r="836" spans="1:2" x14ac:dyDescent="0.2">
      <c r="A836" t="s">
        <v>12</v>
      </c>
      <c r="B836">
        <v>119</v>
      </c>
    </row>
    <row r="837" spans="1:2" x14ac:dyDescent="0.2">
      <c r="A837" t="s">
        <v>6</v>
      </c>
      <c r="B837">
        <v>1758</v>
      </c>
    </row>
    <row r="838" spans="1:2" x14ac:dyDescent="0.2">
      <c r="A838" t="s">
        <v>6</v>
      </c>
      <c r="B838">
        <v>94</v>
      </c>
    </row>
    <row r="839" spans="1:2" x14ac:dyDescent="0.2">
      <c r="A839" t="s">
        <v>12</v>
      </c>
      <c r="B839">
        <v>1797</v>
      </c>
    </row>
    <row r="840" spans="1:2" x14ac:dyDescent="0.2">
      <c r="A840" t="s">
        <v>12</v>
      </c>
      <c r="B840">
        <v>261</v>
      </c>
    </row>
    <row r="841" spans="1:2" x14ac:dyDescent="0.2">
      <c r="A841" t="s">
        <v>12</v>
      </c>
      <c r="B841">
        <v>157</v>
      </c>
    </row>
    <row r="842" spans="1:2" x14ac:dyDescent="0.2">
      <c r="A842" t="s">
        <v>12</v>
      </c>
      <c r="B842">
        <v>3533</v>
      </c>
    </row>
    <row r="843" spans="1:2" x14ac:dyDescent="0.2">
      <c r="A843" t="s">
        <v>12</v>
      </c>
      <c r="B843">
        <v>155</v>
      </c>
    </row>
    <row r="844" spans="1:2" x14ac:dyDescent="0.2">
      <c r="A844" t="s">
        <v>12</v>
      </c>
      <c r="B844">
        <v>132</v>
      </c>
    </row>
    <row r="845" spans="1:2" x14ac:dyDescent="0.2">
      <c r="A845" t="s">
        <v>6</v>
      </c>
      <c r="B845">
        <v>33</v>
      </c>
    </row>
    <row r="846" spans="1:2" x14ac:dyDescent="0.2">
      <c r="A846" t="s">
        <v>66</v>
      </c>
      <c r="B846">
        <v>94</v>
      </c>
    </row>
    <row r="847" spans="1:2" x14ac:dyDescent="0.2">
      <c r="A847" t="s">
        <v>12</v>
      </c>
      <c r="B847">
        <v>1354</v>
      </c>
    </row>
    <row r="848" spans="1:2" x14ac:dyDescent="0.2">
      <c r="A848" t="s">
        <v>12</v>
      </c>
      <c r="B848">
        <v>48</v>
      </c>
    </row>
    <row r="849" spans="1:2" x14ac:dyDescent="0.2">
      <c r="A849" t="s">
        <v>12</v>
      </c>
      <c r="B849">
        <v>110</v>
      </c>
    </row>
    <row r="850" spans="1:2" x14ac:dyDescent="0.2">
      <c r="A850" t="s">
        <v>12</v>
      </c>
      <c r="B850">
        <v>172</v>
      </c>
    </row>
    <row r="851" spans="1:2" x14ac:dyDescent="0.2">
      <c r="A851" t="s">
        <v>12</v>
      </c>
      <c r="B851">
        <v>307</v>
      </c>
    </row>
    <row r="852" spans="1:2" x14ac:dyDescent="0.2">
      <c r="A852" t="s">
        <v>6</v>
      </c>
      <c r="B852">
        <v>1</v>
      </c>
    </row>
    <row r="853" spans="1:2" x14ac:dyDescent="0.2">
      <c r="A853" t="s">
        <v>12</v>
      </c>
      <c r="B853">
        <v>160</v>
      </c>
    </row>
    <row r="854" spans="1:2" x14ac:dyDescent="0.2">
      <c r="A854" t="s">
        <v>6</v>
      </c>
      <c r="B854">
        <v>31</v>
      </c>
    </row>
    <row r="855" spans="1:2" x14ac:dyDescent="0.2">
      <c r="A855" t="s">
        <v>12</v>
      </c>
      <c r="B855">
        <v>1467</v>
      </c>
    </row>
    <row r="856" spans="1:2" x14ac:dyDescent="0.2">
      <c r="A856" t="s">
        <v>12</v>
      </c>
      <c r="B856">
        <v>2662</v>
      </c>
    </row>
    <row r="857" spans="1:2" x14ac:dyDescent="0.2">
      <c r="A857" t="s">
        <v>12</v>
      </c>
      <c r="B857">
        <v>452</v>
      </c>
    </row>
    <row r="858" spans="1:2" x14ac:dyDescent="0.2">
      <c r="A858" t="s">
        <v>12</v>
      </c>
      <c r="B858">
        <v>158</v>
      </c>
    </row>
    <row r="859" spans="1:2" x14ac:dyDescent="0.2">
      <c r="A859" t="s">
        <v>12</v>
      </c>
      <c r="B859">
        <v>225</v>
      </c>
    </row>
    <row r="860" spans="1:2" x14ac:dyDescent="0.2">
      <c r="A860" t="s">
        <v>6</v>
      </c>
      <c r="B860">
        <v>35</v>
      </c>
    </row>
    <row r="861" spans="1:2" x14ac:dyDescent="0.2">
      <c r="A861" t="s">
        <v>6</v>
      </c>
      <c r="B861">
        <v>63</v>
      </c>
    </row>
    <row r="862" spans="1:2" x14ac:dyDescent="0.2">
      <c r="A862" t="s">
        <v>12</v>
      </c>
      <c r="B862">
        <v>65</v>
      </c>
    </row>
    <row r="863" spans="1:2" x14ac:dyDescent="0.2">
      <c r="A863" t="s">
        <v>12</v>
      </c>
      <c r="B863">
        <v>163</v>
      </c>
    </row>
    <row r="864" spans="1:2" x14ac:dyDescent="0.2">
      <c r="A864" t="s">
        <v>12</v>
      </c>
      <c r="B864">
        <v>85</v>
      </c>
    </row>
    <row r="865" spans="1:2" x14ac:dyDescent="0.2">
      <c r="A865" t="s">
        <v>12</v>
      </c>
      <c r="B865">
        <v>217</v>
      </c>
    </row>
    <row r="866" spans="1:2" x14ac:dyDescent="0.2">
      <c r="A866" t="s">
        <v>12</v>
      </c>
      <c r="B866">
        <v>150</v>
      </c>
    </row>
    <row r="867" spans="1:2" x14ac:dyDescent="0.2">
      <c r="A867" t="s">
        <v>12</v>
      </c>
      <c r="B867">
        <v>3272</v>
      </c>
    </row>
    <row r="868" spans="1:2" x14ac:dyDescent="0.2">
      <c r="A868" t="s">
        <v>66</v>
      </c>
      <c r="B868">
        <v>898</v>
      </c>
    </row>
    <row r="869" spans="1:2" x14ac:dyDescent="0.2">
      <c r="A869" t="s">
        <v>12</v>
      </c>
      <c r="B869">
        <v>300</v>
      </c>
    </row>
    <row r="870" spans="1:2" x14ac:dyDescent="0.2">
      <c r="A870" t="s">
        <v>12</v>
      </c>
      <c r="B870">
        <v>126</v>
      </c>
    </row>
    <row r="871" spans="1:2" x14ac:dyDescent="0.2">
      <c r="A871" t="s">
        <v>6</v>
      </c>
      <c r="B871">
        <v>526</v>
      </c>
    </row>
    <row r="872" spans="1:2" x14ac:dyDescent="0.2">
      <c r="A872" t="s">
        <v>6</v>
      </c>
      <c r="B872">
        <v>121</v>
      </c>
    </row>
    <row r="873" spans="1:2" x14ac:dyDescent="0.2">
      <c r="A873" t="s">
        <v>12</v>
      </c>
      <c r="B873">
        <v>2320</v>
      </c>
    </row>
    <row r="874" spans="1:2" x14ac:dyDescent="0.2">
      <c r="A874" t="s">
        <v>12</v>
      </c>
      <c r="B874">
        <v>81</v>
      </c>
    </row>
    <row r="875" spans="1:2" x14ac:dyDescent="0.2">
      <c r="A875" t="s">
        <v>12</v>
      </c>
      <c r="B875">
        <v>1887</v>
      </c>
    </row>
    <row r="876" spans="1:2" x14ac:dyDescent="0.2">
      <c r="A876" t="s">
        <v>12</v>
      </c>
      <c r="B876">
        <v>4358</v>
      </c>
    </row>
    <row r="877" spans="1:2" x14ac:dyDescent="0.2">
      <c r="A877" t="s">
        <v>6</v>
      </c>
      <c r="B877">
        <v>67</v>
      </c>
    </row>
    <row r="878" spans="1:2" x14ac:dyDescent="0.2">
      <c r="A878" t="s">
        <v>6</v>
      </c>
      <c r="B878">
        <v>57</v>
      </c>
    </row>
    <row r="879" spans="1:2" x14ac:dyDescent="0.2">
      <c r="A879" t="s">
        <v>6</v>
      </c>
      <c r="B879">
        <v>1229</v>
      </c>
    </row>
    <row r="880" spans="1:2" x14ac:dyDescent="0.2">
      <c r="A880" t="s">
        <v>6</v>
      </c>
      <c r="B880">
        <v>12</v>
      </c>
    </row>
    <row r="881" spans="1:2" x14ac:dyDescent="0.2">
      <c r="A881" t="s">
        <v>12</v>
      </c>
      <c r="B881">
        <v>53</v>
      </c>
    </row>
    <row r="882" spans="1:2" x14ac:dyDescent="0.2">
      <c r="A882" t="s">
        <v>12</v>
      </c>
      <c r="B882">
        <v>2414</v>
      </c>
    </row>
    <row r="883" spans="1:2" x14ac:dyDescent="0.2">
      <c r="A883" t="s">
        <v>6</v>
      </c>
      <c r="B883">
        <v>452</v>
      </c>
    </row>
    <row r="884" spans="1:2" x14ac:dyDescent="0.2">
      <c r="A884" t="s">
        <v>12</v>
      </c>
      <c r="B884">
        <v>80</v>
      </c>
    </row>
    <row r="885" spans="1:2" x14ac:dyDescent="0.2">
      <c r="A885" t="s">
        <v>12</v>
      </c>
      <c r="B885">
        <v>193</v>
      </c>
    </row>
    <row r="886" spans="1:2" x14ac:dyDescent="0.2">
      <c r="A886" t="s">
        <v>6</v>
      </c>
      <c r="B886">
        <v>1886</v>
      </c>
    </row>
    <row r="887" spans="1:2" x14ac:dyDescent="0.2">
      <c r="A887" t="s">
        <v>12</v>
      </c>
      <c r="B887">
        <v>52</v>
      </c>
    </row>
    <row r="888" spans="1:2" x14ac:dyDescent="0.2">
      <c r="A888" t="s">
        <v>6</v>
      </c>
      <c r="B888">
        <v>1825</v>
      </c>
    </row>
    <row r="889" spans="1:2" x14ac:dyDescent="0.2">
      <c r="A889" t="s">
        <v>6</v>
      </c>
      <c r="B889">
        <v>31</v>
      </c>
    </row>
    <row r="890" spans="1:2" x14ac:dyDescent="0.2">
      <c r="A890" t="s">
        <v>12</v>
      </c>
      <c r="B890">
        <v>290</v>
      </c>
    </row>
    <row r="891" spans="1:2" x14ac:dyDescent="0.2">
      <c r="A891" t="s">
        <v>12</v>
      </c>
      <c r="B891">
        <v>122</v>
      </c>
    </row>
    <row r="892" spans="1:2" x14ac:dyDescent="0.2">
      <c r="A892" t="s">
        <v>12</v>
      </c>
      <c r="B892">
        <v>1470</v>
      </c>
    </row>
    <row r="893" spans="1:2" x14ac:dyDescent="0.2">
      <c r="A893" t="s">
        <v>12</v>
      </c>
      <c r="B893">
        <v>165</v>
      </c>
    </row>
    <row r="894" spans="1:2" x14ac:dyDescent="0.2">
      <c r="A894" t="s">
        <v>12</v>
      </c>
      <c r="B894">
        <v>182</v>
      </c>
    </row>
    <row r="895" spans="1:2" x14ac:dyDescent="0.2">
      <c r="A895" t="s">
        <v>12</v>
      </c>
      <c r="B895">
        <v>199</v>
      </c>
    </row>
    <row r="896" spans="1:2" x14ac:dyDescent="0.2">
      <c r="A896" t="s">
        <v>12</v>
      </c>
      <c r="B896">
        <v>56</v>
      </c>
    </row>
    <row r="897" spans="1:2" x14ac:dyDescent="0.2">
      <c r="A897" t="s">
        <v>6</v>
      </c>
      <c r="B897">
        <v>107</v>
      </c>
    </row>
    <row r="898" spans="1:2" x14ac:dyDescent="0.2">
      <c r="A898" t="s">
        <v>12</v>
      </c>
      <c r="B898">
        <v>1460</v>
      </c>
    </row>
    <row r="899" spans="1:2" x14ac:dyDescent="0.2">
      <c r="A899" t="s">
        <v>6</v>
      </c>
      <c r="B899">
        <v>27</v>
      </c>
    </row>
    <row r="900" spans="1:2" x14ac:dyDescent="0.2">
      <c r="A900" t="s">
        <v>6</v>
      </c>
      <c r="B900">
        <v>1221</v>
      </c>
    </row>
    <row r="901" spans="1:2" x14ac:dyDescent="0.2">
      <c r="A901" t="s">
        <v>12</v>
      </c>
      <c r="B901">
        <v>123</v>
      </c>
    </row>
    <row r="902" spans="1:2" x14ac:dyDescent="0.2">
      <c r="A902" t="s">
        <v>6</v>
      </c>
      <c r="B902">
        <v>1</v>
      </c>
    </row>
    <row r="903" spans="1:2" x14ac:dyDescent="0.2">
      <c r="A903" t="s">
        <v>12</v>
      </c>
      <c r="B903">
        <v>159</v>
      </c>
    </row>
    <row r="904" spans="1:2" x14ac:dyDescent="0.2">
      <c r="A904" t="s">
        <v>12</v>
      </c>
      <c r="B904">
        <v>110</v>
      </c>
    </row>
    <row r="905" spans="1:2" x14ac:dyDescent="0.2">
      <c r="A905" t="s">
        <v>39</v>
      </c>
      <c r="B905">
        <v>14</v>
      </c>
    </row>
    <row r="906" spans="1:2" x14ac:dyDescent="0.2">
      <c r="A906" t="s">
        <v>6</v>
      </c>
      <c r="B906">
        <v>16</v>
      </c>
    </row>
    <row r="907" spans="1:2" x14ac:dyDescent="0.2">
      <c r="A907" t="s">
        <v>12</v>
      </c>
      <c r="B907">
        <v>236</v>
      </c>
    </row>
    <row r="908" spans="1:2" x14ac:dyDescent="0.2">
      <c r="A908" t="s">
        <v>12</v>
      </c>
      <c r="B908">
        <v>191</v>
      </c>
    </row>
    <row r="909" spans="1:2" x14ac:dyDescent="0.2">
      <c r="A909" t="s">
        <v>6</v>
      </c>
      <c r="B909">
        <v>41</v>
      </c>
    </row>
    <row r="910" spans="1:2" x14ac:dyDescent="0.2">
      <c r="A910" t="s">
        <v>12</v>
      </c>
      <c r="B910">
        <v>3934</v>
      </c>
    </row>
    <row r="911" spans="1:2" x14ac:dyDescent="0.2">
      <c r="A911" t="s">
        <v>12</v>
      </c>
      <c r="B911">
        <v>80</v>
      </c>
    </row>
    <row r="912" spans="1:2" x14ac:dyDescent="0.2">
      <c r="A912" t="s">
        <v>66</v>
      </c>
      <c r="B912">
        <v>296</v>
      </c>
    </row>
    <row r="913" spans="1:2" x14ac:dyDescent="0.2">
      <c r="A913" t="s">
        <v>12</v>
      </c>
      <c r="B913">
        <v>462</v>
      </c>
    </row>
    <row r="914" spans="1:2" x14ac:dyDescent="0.2">
      <c r="A914" t="s">
        <v>12</v>
      </c>
      <c r="B914">
        <v>179</v>
      </c>
    </row>
    <row r="915" spans="1:2" x14ac:dyDescent="0.2">
      <c r="A915" t="s">
        <v>6</v>
      </c>
      <c r="B915">
        <v>523</v>
      </c>
    </row>
    <row r="916" spans="1:2" x14ac:dyDescent="0.2">
      <c r="A916" t="s">
        <v>6</v>
      </c>
      <c r="B916">
        <v>141</v>
      </c>
    </row>
    <row r="917" spans="1:2" x14ac:dyDescent="0.2">
      <c r="A917" t="s">
        <v>12</v>
      </c>
      <c r="B917">
        <v>1866</v>
      </c>
    </row>
    <row r="918" spans="1:2" x14ac:dyDescent="0.2">
      <c r="A918" t="s">
        <v>6</v>
      </c>
      <c r="B918">
        <v>52</v>
      </c>
    </row>
    <row r="919" spans="1:2" x14ac:dyDescent="0.2">
      <c r="A919" t="s">
        <v>39</v>
      </c>
      <c r="B919">
        <v>27</v>
      </c>
    </row>
    <row r="920" spans="1:2" x14ac:dyDescent="0.2">
      <c r="A920" t="s">
        <v>12</v>
      </c>
      <c r="B920">
        <v>156</v>
      </c>
    </row>
    <row r="921" spans="1:2" x14ac:dyDescent="0.2">
      <c r="A921" t="s">
        <v>6</v>
      </c>
      <c r="B921">
        <v>225</v>
      </c>
    </row>
    <row r="922" spans="1:2" x14ac:dyDescent="0.2">
      <c r="A922" t="s">
        <v>12</v>
      </c>
      <c r="B922">
        <v>255</v>
      </c>
    </row>
    <row r="923" spans="1:2" x14ac:dyDescent="0.2">
      <c r="A923" t="s">
        <v>6</v>
      </c>
      <c r="B923">
        <v>38</v>
      </c>
    </row>
    <row r="924" spans="1:2" x14ac:dyDescent="0.2">
      <c r="A924" t="s">
        <v>12</v>
      </c>
      <c r="B924">
        <v>2261</v>
      </c>
    </row>
    <row r="925" spans="1:2" x14ac:dyDescent="0.2">
      <c r="A925" t="s">
        <v>12</v>
      </c>
      <c r="B925">
        <v>40</v>
      </c>
    </row>
    <row r="926" spans="1:2" x14ac:dyDescent="0.2">
      <c r="A926" t="s">
        <v>12</v>
      </c>
      <c r="B926">
        <v>2289</v>
      </c>
    </row>
    <row r="927" spans="1:2" x14ac:dyDescent="0.2">
      <c r="A927" t="s">
        <v>12</v>
      </c>
      <c r="B927">
        <v>65</v>
      </c>
    </row>
    <row r="928" spans="1:2" x14ac:dyDescent="0.2">
      <c r="A928" t="s">
        <v>6</v>
      </c>
      <c r="B928">
        <v>15</v>
      </c>
    </row>
    <row r="929" spans="1:2" x14ac:dyDescent="0.2">
      <c r="A929" t="s">
        <v>6</v>
      </c>
      <c r="B929">
        <v>37</v>
      </c>
    </row>
    <row r="930" spans="1:2" x14ac:dyDescent="0.2">
      <c r="A930" t="s">
        <v>12</v>
      </c>
      <c r="B930">
        <v>3777</v>
      </c>
    </row>
    <row r="931" spans="1:2" x14ac:dyDescent="0.2">
      <c r="A931" t="s">
        <v>12</v>
      </c>
      <c r="B931">
        <v>184</v>
      </c>
    </row>
    <row r="932" spans="1:2" x14ac:dyDescent="0.2">
      <c r="A932" t="s">
        <v>12</v>
      </c>
      <c r="B932">
        <v>85</v>
      </c>
    </row>
    <row r="933" spans="1:2" x14ac:dyDescent="0.2">
      <c r="A933" t="s">
        <v>6</v>
      </c>
      <c r="B933">
        <v>112</v>
      </c>
    </row>
    <row r="934" spans="1:2" x14ac:dyDescent="0.2">
      <c r="A934" t="s">
        <v>12</v>
      </c>
      <c r="B934">
        <v>144</v>
      </c>
    </row>
    <row r="935" spans="1:2" x14ac:dyDescent="0.2">
      <c r="A935" t="s">
        <v>12</v>
      </c>
      <c r="B935">
        <v>1902</v>
      </c>
    </row>
    <row r="936" spans="1:2" x14ac:dyDescent="0.2">
      <c r="A936" t="s">
        <v>12</v>
      </c>
      <c r="B936">
        <v>105</v>
      </c>
    </row>
    <row r="937" spans="1:2" x14ac:dyDescent="0.2">
      <c r="A937" t="s">
        <v>12</v>
      </c>
      <c r="B937">
        <v>132</v>
      </c>
    </row>
    <row r="938" spans="1:2" x14ac:dyDescent="0.2">
      <c r="A938" t="s">
        <v>6</v>
      </c>
      <c r="B938">
        <v>21</v>
      </c>
    </row>
    <row r="939" spans="1:2" x14ac:dyDescent="0.2">
      <c r="A939" t="s">
        <v>66</v>
      </c>
      <c r="B939">
        <v>976</v>
      </c>
    </row>
    <row r="940" spans="1:2" x14ac:dyDescent="0.2">
      <c r="A940" t="s">
        <v>12</v>
      </c>
      <c r="B940">
        <v>96</v>
      </c>
    </row>
    <row r="941" spans="1:2" x14ac:dyDescent="0.2">
      <c r="A941" t="s">
        <v>6</v>
      </c>
      <c r="B941">
        <v>67</v>
      </c>
    </row>
    <row r="942" spans="1:2" x14ac:dyDescent="0.2">
      <c r="A942" t="s">
        <v>39</v>
      </c>
      <c r="B942">
        <v>66</v>
      </c>
    </row>
    <row r="943" spans="1:2" x14ac:dyDescent="0.2">
      <c r="A943" t="s">
        <v>6</v>
      </c>
      <c r="B943">
        <v>78</v>
      </c>
    </row>
    <row r="944" spans="1:2" x14ac:dyDescent="0.2">
      <c r="A944" t="s">
        <v>6</v>
      </c>
      <c r="B944">
        <v>67</v>
      </c>
    </row>
    <row r="945" spans="1:2" x14ac:dyDescent="0.2">
      <c r="A945" t="s">
        <v>12</v>
      </c>
      <c r="B945">
        <v>114</v>
      </c>
    </row>
    <row r="946" spans="1:2" x14ac:dyDescent="0.2">
      <c r="A946" t="s">
        <v>6</v>
      </c>
      <c r="B946">
        <v>263</v>
      </c>
    </row>
    <row r="947" spans="1:2" x14ac:dyDescent="0.2">
      <c r="A947" t="s">
        <v>6</v>
      </c>
      <c r="B947">
        <v>1691</v>
      </c>
    </row>
    <row r="948" spans="1:2" x14ac:dyDescent="0.2">
      <c r="A948" t="s">
        <v>6</v>
      </c>
      <c r="B948">
        <v>181</v>
      </c>
    </row>
    <row r="949" spans="1:2" x14ac:dyDescent="0.2">
      <c r="A949" t="s">
        <v>6</v>
      </c>
      <c r="B949">
        <v>13</v>
      </c>
    </row>
    <row r="950" spans="1:2" x14ac:dyDescent="0.2">
      <c r="A950" t="s">
        <v>66</v>
      </c>
      <c r="B950">
        <v>160</v>
      </c>
    </row>
    <row r="951" spans="1:2" x14ac:dyDescent="0.2">
      <c r="A951" t="s">
        <v>12</v>
      </c>
      <c r="B951">
        <v>203</v>
      </c>
    </row>
    <row r="952" spans="1:2" x14ac:dyDescent="0.2">
      <c r="A952" t="s">
        <v>6</v>
      </c>
      <c r="B952">
        <v>1</v>
      </c>
    </row>
    <row r="953" spans="1:2" x14ac:dyDescent="0.2">
      <c r="A953" t="s">
        <v>12</v>
      </c>
      <c r="B953">
        <v>1559</v>
      </c>
    </row>
    <row r="954" spans="1:2" x14ac:dyDescent="0.2">
      <c r="A954" t="s">
        <v>66</v>
      </c>
      <c r="B954">
        <v>2266</v>
      </c>
    </row>
    <row r="955" spans="1:2" x14ac:dyDescent="0.2">
      <c r="A955" t="s">
        <v>6</v>
      </c>
      <c r="B955">
        <v>21</v>
      </c>
    </row>
    <row r="956" spans="1:2" x14ac:dyDescent="0.2">
      <c r="A956" t="s">
        <v>12</v>
      </c>
      <c r="B956">
        <v>1548</v>
      </c>
    </row>
    <row r="957" spans="1:2" x14ac:dyDescent="0.2">
      <c r="A957" t="s">
        <v>12</v>
      </c>
      <c r="B957">
        <v>80</v>
      </c>
    </row>
    <row r="958" spans="1:2" x14ac:dyDescent="0.2">
      <c r="A958" t="s">
        <v>6</v>
      </c>
      <c r="B958">
        <v>830</v>
      </c>
    </row>
    <row r="959" spans="1:2" x14ac:dyDescent="0.2">
      <c r="A959" t="s">
        <v>12</v>
      </c>
      <c r="B959">
        <v>131</v>
      </c>
    </row>
    <row r="960" spans="1:2" x14ac:dyDescent="0.2">
      <c r="A960" t="s">
        <v>12</v>
      </c>
      <c r="B960">
        <v>112</v>
      </c>
    </row>
    <row r="961" spans="1:2" x14ac:dyDescent="0.2">
      <c r="A961" t="s">
        <v>6</v>
      </c>
      <c r="B961">
        <v>130</v>
      </c>
    </row>
    <row r="962" spans="1:2" x14ac:dyDescent="0.2">
      <c r="A962" t="s">
        <v>6</v>
      </c>
      <c r="B962">
        <v>55</v>
      </c>
    </row>
    <row r="963" spans="1:2" x14ac:dyDescent="0.2">
      <c r="A963" t="s">
        <v>12</v>
      </c>
      <c r="B963">
        <v>155</v>
      </c>
    </row>
    <row r="964" spans="1:2" x14ac:dyDescent="0.2">
      <c r="A964" t="s">
        <v>12</v>
      </c>
      <c r="B964">
        <v>266</v>
      </c>
    </row>
    <row r="965" spans="1:2" x14ac:dyDescent="0.2">
      <c r="A965" t="s">
        <v>6</v>
      </c>
      <c r="B965">
        <v>114</v>
      </c>
    </row>
    <row r="966" spans="1:2" x14ac:dyDescent="0.2">
      <c r="A966" t="s">
        <v>12</v>
      </c>
      <c r="B966">
        <v>155</v>
      </c>
    </row>
    <row r="967" spans="1:2" x14ac:dyDescent="0.2">
      <c r="A967" t="s">
        <v>12</v>
      </c>
      <c r="B967">
        <v>207</v>
      </c>
    </row>
    <row r="968" spans="1:2" x14ac:dyDescent="0.2">
      <c r="A968" t="s">
        <v>12</v>
      </c>
      <c r="B968">
        <v>245</v>
      </c>
    </row>
    <row r="969" spans="1:2" x14ac:dyDescent="0.2">
      <c r="A969" t="s">
        <v>12</v>
      </c>
      <c r="B969">
        <v>1573</v>
      </c>
    </row>
    <row r="970" spans="1:2" x14ac:dyDescent="0.2">
      <c r="A970" t="s">
        <v>12</v>
      </c>
      <c r="B970">
        <v>114</v>
      </c>
    </row>
    <row r="971" spans="1:2" x14ac:dyDescent="0.2">
      <c r="A971" t="s">
        <v>12</v>
      </c>
      <c r="B971">
        <v>93</v>
      </c>
    </row>
    <row r="972" spans="1:2" x14ac:dyDescent="0.2">
      <c r="A972" t="s">
        <v>6</v>
      </c>
      <c r="B972">
        <v>594</v>
      </c>
    </row>
    <row r="973" spans="1:2" x14ac:dyDescent="0.2">
      <c r="A973" t="s">
        <v>6</v>
      </c>
      <c r="B973">
        <v>24</v>
      </c>
    </row>
    <row r="974" spans="1:2" x14ac:dyDescent="0.2">
      <c r="A974" t="s">
        <v>12</v>
      </c>
      <c r="B974">
        <v>1681</v>
      </c>
    </row>
    <row r="975" spans="1:2" x14ac:dyDescent="0.2">
      <c r="A975" t="s">
        <v>6</v>
      </c>
      <c r="B975">
        <v>252</v>
      </c>
    </row>
    <row r="976" spans="1:2" x14ac:dyDescent="0.2">
      <c r="A976" t="s">
        <v>12</v>
      </c>
      <c r="B976">
        <v>32</v>
      </c>
    </row>
    <row r="977" spans="1:2" x14ac:dyDescent="0.2">
      <c r="A977" t="s">
        <v>12</v>
      </c>
      <c r="B977">
        <v>135</v>
      </c>
    </row>
    <row r="978" spans="1:2" x14ac:dyDescent="0.2">
      <c r="A978" t="s">
        <v>12</v>
      </c>
      <c r="B978">
        <v>140</v>
      </c>
    </row>
    <row r="979" spans="1:2" x14ac:dyDescent="0.2">
      <c r="A979" t="s">
        <v>6</v>
      </c>
      <c r="B979">
        <v>67</v>
      </c>
    </row>
    <row r="980" spans="1:2" x14ac:dyDescent="0.2">
      <c r="A980" t="s">
        <v>12</v>
      </c>
      <c r="B980">
        <v>92</v>
      </c>
    </row>
    <row r="981" spans="1:2" x14ac:dyDescent="0.2">
      <c r="A981" t="s">
        <v>12</v>
      </c>
      <c r="B981">
        <v>1015</v>
      </c>
    </row>
    <row r="982" spans="1:2" x14ac:dyDescent="0.2">
      <c r="A982" t="s">
        <v>6</v>
      </c>
      <c r="B982">
        <v>742</v>
      </c>
    </row>
    <row r="983" spans="1:2" x14ac:dyDescent="0.2">
      <c r="A983" t="s">
        <v>12</v>
      </c>
      <c r="B983">
        <v>323</v>
      </c>
    </row>
    <row r="984" spans="1:2" x14ac:dyDescent="0.2">
      <c r="A984" t="s">
        <v>6</v>
      </c>
      <c r="B984">
        <v>75</v>
      </c>
    </row>
    <row r="985" spans="1:2" x14ac:dyDescent="0.2">
      <c r="A985" t="s">
        <v>12</v>
      </c>
      <c r="B985">
        <v>2326</v>
      </c>
    </row>
    <row r="986" spans="1:2" x14ac:dyDescent="0.2">
      <c r="A986" t="s">
        <v>12</v>
      </c>
      <c r="B986">
        <v>381</v>
      </c>
    </row>
    <row r="987" spans="1:2" x14ac:dyDescent="0.2">
      <c r="A987" t="s">
        <v>6</v>
      </c>
      <c r="B987">
        <v>4405</v>
      </c>
    </row>
    <row r="988" spans="1:2" x14ac:dyDescent="0.2">
      <c r="A988" t="s">
        <v>6</v>
      </c>
      <c r="B988">
        <v>92</v>
      </c>
    </row>
    <row r="989" spans="1:2" x14ac:dyDescent="0.2">
      <c r="A989" t="s">
        <v>12</v>
      </c>
      <c r="B989">
        <v>480</v>
      </c>
    </row>
    <row r="990" spans="1:2" x14ac:dyDescent="0.2">
      <c r="A990" t="s">
        <v>6</v>
      </c>
      <c r="B990">
        <v>64</v>
      </c>
    </row>
    <row r="991" spans="1:2" x14ac:dyDescent="0.2">
      <c r="A991" t="s">
        <v>12</v>
      </c>
      <c r="B991">
        <v>226</v>
      </c>
    </row>
    <row r="992" spans="1:2" x14ac:dyDescent="0.2">
      <c r="A992" t="s">
        <v>6</v>
      </c>
      <c r="B992">
        <v>64</v>
      </c>
    </row>
    <row r="993" spans="1:2" x14ac:dyDescent="0.2">
      <c r="A993" t="s">
        <v>12</v>
      </c>
      <c r="B993">
        <v>241</v>
      </c>
    </row>
    <row r="994" spans="1:2" x14ac:dyDescent="0.2">
      <c r="A994" t="s">
        <v>12</v>
      </c>
      <c r="B994">
        <v>132</v>
      </c>
    </row>
    <row r="995" spans="1:2" x14ac:dyDescent="0.2">
      <c r="A995" t="s">
        <v>66</v>
      </c>
      <c r="B995">
        <v>75</v>
      </c>
    </row>
    <row r="996" spans="1:2" x14ac:dyDescent="0.2">
      <c r="A996" t="s">
        <v>6</v>
      </c>
      <c r="B996">
        <v>842</v>
      </c>
    </row>
    <row r="997" spans="1:2" x14ac:dyDescent="0.2">
      <c r="A997" t="s">
        <v>12</v>
      </c>
      <c r="B997">
        <v>2043</v>
      </c>
    </row>
    <row r="998" spans="1:2" x14ac:dyDescent="0.2">
      <c r="A998" t="s">
        <v>6</v>
      </c>
      <c r="B998">
        <v>112</v>
      </c>
    </row>
    <row r="999" spans="1:2" x14ac:dyDescent="0.2">
      <c r="A999" t="s">
        <v>66</v>
      </c>
      <c r="B999">
        <v>139</v>
      </c>
    </row>
    <row r="1000" spans="1:2" x14ac:dyDescent="0.2">
      <c r="A1000" t="s">
        <v>6</v>
      </c>
      <c r="B1000">
        <v>374</v>
      </c>
    </row>
    <row r="1001" spans="1:2" x14ac:dyDescent="0.2">
      <c r="A1001" s="12" t="s">
        <v>66</v>
      </c>
      <c r="B1001">
        <v>1122</v>
      </c>
    </row>
  </sheetData>
  <conditionalFormatting sqref="A567:A1001">
    <cfRule type="cellIs" dxfId="51" priority="25" operator="equal">
      <formula>"live"</formula>
    </cfRule>
    <cfRule type="cellIs" dxfId="50" priority="26" operator="equal">
      <formula>"live"</formula>
    </cfRule>
    <cfRule type="cellIs" dxfId="49" priority="27" operator="equal">
      <formula>"live"</formula>
    </cfRule>
    <cfRule type="cellIs" dxfId="48" priority="28" operator="equal">
      <formula>"live"</formula>
    </cfRule>
    <cfRule type="cellIs" dxfId="47" priority="29" operator="equal">
      <formula>"canceled"</formula>
    </cfRule>
    <cfRule type="cellIs" dxfId="46" priority="30" operator="equal">
      <formula>"live"</formula>
    </cfRule>
    <cfRule type="cellIs" dxfId="45" priority="31" operator="equal">
      <formula>"failed"</formula>
    </cfRule>
    <cfRule type="cellIs" dxfId="44" priority="32" operator="equal">
      <formula>"successful"</formula>
    </cfRule>
  </conditionalFormatting>
  <conditionalFormatting sqref="A2:B566">
    <cfRule type="cellIs" dxfId="16" priority="9" operator="equal">
      <formula>"live"</formula>
    </cfRule>
    <cfRule type="cellIs" dxfId="15" priority="10" operator="equal">
      <formula>"live"</formula>
    </cfRule>
    <cfRule type="cellIs" dxfId="14" priority="11" operator="equal">
      <formula>"live"</formula>
    </cfRule>
    <cfRule type="cellIs" dxfId="13" priority="12" operator="equal">
      <formula>"live"</formula>
    </cfRule>
    <cfRule type="cellIs" dxfId="12" priority="13" operator="equal">
      <formula>"canceled"</formula>
    </cfRule>
    <cfRule type="cellIs" dxfId="11" priority="14" operator="equal">
      <formula>"live"</formula>
    </cfRule>
    <cfRule type="cellIs" dxfId="10" priority="15" operator="equal">
      <formula>"failed"</formula>
    </cfRule>
    <cfRule type="cellIs" dxfId="9" priority="16" operator="equal">
      <formula>"successful"</formula>
    </cfRule>
  </conditionalFormatting>
  <conditionalFormatting sqref="D2:E365">
    <cfRule type="cellIs" dxfId="8" priority="1" operator="equal">
      <formula>"live"</formula>
    </cfRule>
    <cfRule type="cellIs" dxfId="7" priority="2" operator="equal">
      <formula>"live"</formula>
    </cfRule>
    <cfRule type="cellIs" dxfId="6" priority="3" operator="equal">
      <formula>"live"</formula>
    </cfRule>
    <cfRule type="cellIs" dxfId="5" priority="4" operator="equal">
      <formula>"live"</formula>
    </cfRule>
    <cfRule type="cellIs" dxfId="4" priority="5" operator="equal">
      <formula>"canceled"</formula>
    </cfRule>
    <cfRule type="cellIs" dxfId="3" priority="6" operator="equal">
      <formula>"live"</formula>
    </cfRule>
    <cfRule type="cellIs" dxfId="2" priority="7" operator="equal">
      <formula>"failed"</formula>
    </cfRule>
    <cfRule type="cellIs" dxfId="1" priority="8" operator="equal">
      <formula>"successful"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08"/>
  <sheetViews>
    <sheetView zoomScale="61" workbookViewId="0">
      <selection sqref="A1:T1208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6.5" style="5" customWidth="1"/>
    <col min="8" max="8" width="17.33203125" style="5" customWidth="1"/>
    <col min="9" max="9" width="13" bestFit="1" customWidth="1"/>
    <col min="12" max="12" width="11.1640625" bestFit="1" customWidth="1"/>
    <col min="13" max="13" width="14.1640625" customWidth="1"/>
    <col min="14" max="15" width="28.6640625" style="7" customWidth="1"/>
    <col min="16" max="16" width="14.1640625" customWidth="1"/>
    <col min="17" max="17" width="13.83203125" customWidth="1"/>
    <col min="18" max="18" width="28" bestFit="1" customWidth="1"/>
    <col min="19" max="19" width="15.33203125" customWidth="1"/>
    <col min="20" max="20" width="28.1640625" customWidth="1"/>
  </cols>
  <sheetData>
    <row r="1" spans="1:20" s="1" customFormat="1" ht="17" x14ac:dyDescent="0.2">
      <c r="A1" s="1" t="s">
        <v>2019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2020</v>
      </c>
      <c r="G1" s="1" t="s">
        <v>2038</v>
      </c>
      <c r="H1" s="4" t="s">
        <v>2021</v>
      </c>
      <c r="I1" s="1" t="s">
        <v>2039</v>
      </c>
      <c r="J1" s="1" t="s">
        <v>2040</v>
      </c>
      <c r="K1" s="1" t="s">
        <v>2041</v>
      </c>
      <c r="L1" s="1" t="s">
        <v>2042</v>
      </c>
      <c r="M1" s="1" t="s">
        <v>2043</v>
      </c>
      <c r="N1" s="6" t="s">
        <v>2024</v>
      </c>
      <c r="O1" s="8" t="s">
        <v>2025</v>
      </c>
      <c r="P1" s="1" t="s">
        <v>2044</v>
      </c>
      <c r="Q1" s="1" t="s">
        <v>2045</v>
      </c>
      <c r="R1" s="1" t="s">
        <v>2046</v>
      </c>
      <c r="S1" s="1" t="s">
        <v>2023</v>
      </c>
      <c r="T1" s="1" t="s">
        <v>2022</v>
      </c>
    </row>
    <row r="2" spans="1:20" ht="18" x14ac:dyDescent="0.25">
      <c r="A2">
        <v>0</v>
      </c>
      <c r="B2" t="s">
        <v>4</v>
      </c>
      <c r="C2" s="3" t="s">
        <v>5</v>
      </c>
      <c r="D2">
        <v>100</v>
      </c>
      <c r="E2">
        <v>0</v>
      </c>
      <c r="F2" s="5">
        <f>(E2/D2)*100</f>
        <v>0</v>
      </c>
      <c r="G2" t="s">
        <v>6</v>
      </c>
      <c r="H2" s="5">
        <f>IFERROR(E2/I2,0)</f>
        <v>0</v>
      </c>
      <c r="I2">
        <v>0</v>
      </c>
      <c r="J2" t="s">
        <v>7</v>
      </c>
      <c r="K2" t="s">
        <v>8</v>
      </c>
      <c r="L2">
        <v>1448690400</v>
      </c>
      <c r="M2">
        <v>1450159200</v>
      </c>
      <c r="N2" s="9">
        <f>(((L2/60)/60)/24)+DATE(1970,1,1)</f>
        <v>42336.25</v>
      </c>
      <c r="O2" s="7">
        <f>(((M2/60)/60)/24)+DATE(1970,1,1)</f>
        <v>42353.25</v>
      </c>
      <c r="P2" t="b">
        <v>0</v>
      </c>
      <c r="Q2" t="b">
        <v>0</v>
      </c>
      <c r="R2" t="s">
        <v>9</v>
      </c>
      <c r="S2" t="str">
        <f>IFERROR(LEFT(R2, FIND("/", R2) - 1), R2)</f>
        <v>food</v>
      </c>
      <c r="T2" t="str">
        <f>IFERROR(MID(R2, FIND("/", R2) + 1, LEN(R2)), "")</f>
        <v>food trucks</v>
      </c>
    </row>
    <row r="3" spans="1:20" ht="18" x14ac:dyDescent="0.25">
      <c r="A3">
        <v>1</v>
      </c>
      <c r="B3" t="s">
        <v>10</v>
      </c>
      <c r="C3" s="3" t="s">
        <v>11</v>
      </c>
      <c r="D3">
        <v>1400</v>
      </c>
      <c r="E3">
        <v>14560</v>
      </c>
      <c r="F3" s="5">
        <f t="shared" ref="F3:F66" si="0">(E3/D3)*100</f>
        <v>1040</v>
      </c>
      <c r="G3" t="s">
        <v>12</v>
      </c>
      <c r="H3" s="5">
        <f t="shared" ref="H3:H66" si="1">IFERROR(E3/I3,0)</f>
        <v>92.151898734177209</v>
      </c>
      <c r="I3">
        <v>158</v>
      </c>
      <c r="J3" t="s">
        <v>13</v>
      </c>
      <c r="K3" t="s">
        <v>14</v>
      </c>
      <c r="L3">
        <v>1408424400</v>
      </c>
      <c r="M3">
        <v>1408597200</v>
      </c>
      <c r="N3" s="9">
        <f t="shared" ref="N3:N66" si="2">(((L3/60)/60)/24)+DATE(1970,1,1)</f>
        <v>41870.208333333336</v>
      </c>
      <c r="O3" s="7">
        <f t="shared" ref="O3:O66" si="3">(((M3/60)/60)/24)+DATE(1970,1,1)</f>
        <v>41872.208333333336</v>
      </c>
      <c r="P3" t="b">
        <v>0</v>
      </c>
      <c r="Q3" t="b">
        <v>1</v>
      </c>
      <c r="R3" t="s">
        <v>15</v>
      </c>
      <c r="S3" t="str">
        <f t="shared" ref="S3:S66" si="4">IFERROR(LEFT(R3, FIND("/", R3) - 1), R3)</f>
        <v>music</v>
      </c>
      <c r="T3" t="str">
        <f t="shared" ref="T3:T66" si="5">IFERROR(MID(R3, FIND("/", R3) + 1, LEN(R3)), "")</f>
        <v>rock</v>
      </c>
    </row>
    <row r="4" spans="1:20" ht="35" x14ac:dyDescent="0.25">
      <c r="A4">
        <v>2</v>
      </c>
      <c r="B4" t="s">
        <v>16</v>
      </c>
      <c r="C4" s="3" t="s">
        <v>17</v>
      </c>
      <c r="D4">
        <v>108400</v>
      </c>
      <c r="E4">
        <v>142523</v>
      </c>
      <c r="F4" s="5">
        <f t="shared" si="0"/>
        <v>131.4787822878229</v>
      </c>
      <c r="G4" t="s">
        <v>12</v>
      </c>
      <c r="H4" s="5">
        <f t="shared" si="1"/>
        <v>100.01614035087719</v>
      </c>
      <c r="I4">
        <v>1425</v>
      </c>
      <c r="J4" t="s">
        <v>18</v>
      </c>
      <c r="K4" t="s">
        <v>19</v>
      </c>
      <c r="L4">
        <v>1384668000</v>
      </c>
      <c r="M4">
        <v>1384840800</v>
      </c>
      <c r="N4" s="9">
        <f t="shared" si="2"/>
        <v>41595.25</v>
      </c>
      <c r="O4" s="7">
        <f t="shared" si="3"/>
        <v>41597.25</v>
      </c>
      <c r="P4" t="b">
        <v>0</v>
      </c>
      <c r="Q4" t="b">
        <v>0</v>
      </c>
      <c r="R4" t="s">
        <v>20</v>
      </c>
      <c r="S4" t="str">
        <f t="shared" si="4"/>
        <v>technology</v>
      </c>
      <c r="T4" t="str">
        <f t="shared" si="5"/>
        <v>web</v>
      </c>
    </row>
    <row r="5" spans="1:20" ht="35" x14ac:dyDescent="0.25">
      <c r="A5">
        <v>3</v>
      </c>
      <c r="B5" t="s">
        <v>21</v>
      </c>
      <c r="C5" s="3" t="s">
        <v>22</v>
      </c>
      <c r="D5">
        <v>4200</v>
      </c>
      <c r="E5">
        <v>2477</v>
      </c>
      <c r="F5" s="5">
        <f t="shared" si="0"/>
        <v>58.976190476190467</v>
      </c>
      <c r="G5" t="s">
        <v>6</v>
      </c>
      <c r="H5" s="5">
        <f t="shared" si="1"/>
        <v>103.20833333333333</v>
      </c>
      <c r="I5">
        <v>24</v>
      </c>
      <c r="J5" t="s">
        <v>13</v>
      </c>
      <c r="K5" t="s">
        <v>14</v>
      </c>
      <c r="L5">
        <v>1565499600</v>
      </c>
      <c r="M5">
        <v>1568955600</v>
      </c>
      <c r="N5" s="9">
        <f t="shared" si="2"/>
        <v>43688.208333333328</v>
      </c>
      <c r="O5" s="7">
        <f t="shared" si="3"/>
        <v>43728.208333333328</v>
      </c>
      <c r="P5" t="b">
        <v>0</v>
      </c>
      <c r="Q5" t="b">
        <v>0</v>
      </c>
      <c r="R5" t="s">
        <v>15</v>
      </c>
      <c r="S5" t="str">
        <f t="shared" si="4"/>
        <v>music</v>
      </c>
      <c r="T5" t="str">
        <f t="shared" si="5"/>
        <v>rock</v>
      </c>
    </row>
    <row r="6" spans="1:20" ht="18" x14ac:dyDescent="0.25">
      <c r="A6">
        <v>4</v>
      </c>
      <c r="B6" t="s">
        <v>23</v>
      </c>
      <c r="C6" s="3" t="s">
        <v>24</v>
      </c>
      <c r="D6">
        <v>7600</v>
      </c>
      <c r="E6">
        <v>5265</v>
      </c>
      <c r="F6" s="5">
        <f t="shared" si="0"/>
        <v>69.276315789473685</v>
      </c>
      <c r="G6" t="s">
        <v>6</v>
      </c>
      <c r="H6" s="5">
        <f t="shared" si="1"/>
        <v>99.339622641509436</v>
      </c>
      <c r="I6">
        <v>53</v>
      </c>
      <c r="J6" t="s">
        <v>13</v>
      </c>
      <c r="K6" t="s">
        <v>14</v>
      </c>
      <c r="L6">
        <v>1547964000</v>
      </c>
      <c r="M6">
        <v>1548309600</v>
      </c>
      <c r="N6" s="9">
        <f t="shared" si="2"/>
        <v>43485.25</v>
      </c>
      <c r="O6" s="7">
        <f t="shared" si="3"/>
        <v>43489.25</v>
      </c>
      <c r="P6" t="b">
        <v>0</v>
      </c>
      <c r="Q6" t="b">
        <v>0</v>
      </c>
      <c r="R6" t="s">
        <v>25</v>
      </c>
      <c r="S6" t="str">
        <f t="shared" si="4"/>
        <v>theater</v>
      </c>
      <c r="T6" t="str">
        <f t="shared" si="5"/>
        <v>plays</v>
      </c>
    </row>
    <row r="7" spans="1:20" ht="18" x14ac:dyDescent="0.25">
      <c r="A7">
        <v>5</v>
      </c>
      <c r="B7" t="s">
        <v>26</v>
      </c>
      <c r="C7" s="3" t="s">
        <v>27</v>
      </c>
      <c r="D7">
        <v>7600</v>
      </c>
      <c r="E7">
        <v>13195</v>
      </c>
      <c r="F7" s="5">
        <f t="shared" si="0"/>
        <v>173.61842105263159</v>
      </c>
      <c r="G7" t="s">
        <v>12</v>
      </c>
      <c r="H7" s="5">
        <f t="shared" si="1"/>
        <v>75.833333333333329</v>
      </c>
      <c r="I7">
        <v>174</v>
      </c>
      <c r="J7" t="s">
        <v>28</v>
      </c>
      <c r="K7" t="s">
        <v>29</v>
      </c>
      <c r="L7">
        <v>1346130000</v>
      </c>
      <c r="M7">
        <v>1347080400</v>
      </c>
      <c r="N7" s="9">
        <f t="shared" si="2"/>
        <v>41149.208333333336</v>
      </c>
      <c r="O7" s="7">
        <f t="shared" si="3"/>
        <v>41160.208333333336</v>
      </c>
      <c r="P7" t="b">
        <v>0</v>
      </c>
      <c r="Q7" t="b">
        <v>0</v>
      </c>
      <c r="R7" t="s">
        <v>25</v>
      </c>
      <c r="S7" t="str">
        <f t="shared" si="4"/>
        <v>theater</v>
      </c>
      <c r="T7" t="str">
        <f t="shared" si="5"/>
        <v>plays</v>
      </c>
    </row>
    <row r="8" spans="1:20" ht="18" x14ac:dyDescent="0.25">
      <c r="A8">
        <v>6</v>
      </c>
      <c r="B8" t="s">
        <v>30</v>
      </c>
      <c r="C8" s="3" t="s">
        <v>31</v>
      </c>
      <c r="D8">
        <v>5200</v>
      </c>
      <c r="E8">
        <v>1090</v>
      </c>
      <c r="F8" s="5">
        <f t="shared" si="0"/>
        <v>20.961538461538463</v>
      </c>
      <c r="G8" t="s">
        <v>6</v>
      </c>
      <c r="H8" s="5">
        <f t="shared" si="1"/>
        <v>60.555555555555557</v>
      </c>
      <c r="I8">
        <v>18</v>
      </c>
      <c r="J8" t="s">
        <v>32</v>
      </c>
      <c r="K8" t="s">
        <v>33</v>
      </c>
      <c r="L8">
        <v>1505278800</v>
      </c>
      <c r="M8">
        <v>1505365200</v>
      </c>
      <c r="N8" s="9">
        <f t="shared" si="2"/>
        <v>42991.208333333328</v>
      </c>
      <c r="O8" s="7">
        <f t="shared" si="3"/>
        <v>42992.208333333328</v>
      </c>
      <c r="P8" t="b">
        <v>0</v>
      </c>
      <c r="Q8" t="b">
        <v>0</v>
      </c>
      <c r="R8" t="s">
        <v>34</v>
      </c>
      <c r="S8" t="str">
        <f t="shared" si="4"/>
        <v>film &amp; video</v>
      </c>
      <c r="T8" t="str">
        <f t="shared" si="5"/>
        <v>documentary</v>
      </c>
    </row>
    <row r="9" spans="1:20" ht="18" x14ac:dyDescent="0.25">
      <c r="A9">
        <v>7</v>
      </c>
      <c r="B9" t="s">
        <v>35</v>
      </c>
      <c r="C9" s="3" t="s">
        <v>36</v>
      </c>
      <c r="D9">
        <v>4500</v>
      </c>
      <c r="E9">
        <v>14741</v>
      </c>
      <c r="F9" s="5">
        <f t="shared" si="0"/>
        <v>327.57777777777778</v>
      </c>
      <c r="G9" t="s">
        <v>12</v>
      </c>
      <c r="H9" s="5">
        <f t="shared" si="1"/>
        <v>64.93832599118943</v>
      </c>
      <c r="I9">
        <v>227</v>
      </c>
      <c r="J9" t="s">
        <v>28</v>
      </c>
      <c r="K9" t="s">
        <v>29</v>
      </c>
      <c r="L9">
        <v>1439442000</v>
      </c>
      <c r="M9">
        <v>1439614800</v>
      </c>
      <c r="N9" s="9">
        <f t="shared" si="2"/>
        <v>42229.208333333328</v>
      </c>
      <c r="O9" s="7">
        <f t="shared" si="3"/>
        <v>42231.208333333328</v>
      </c>
      <c r="P9" t="b">
        <v>0</v>
      </c>
      <c r="Q9" t="b">
        <v>0</v>
      </c>
      <c r="R9" t="s">
        <v>25</v>
      </c>
      <c r="S9" t="str">
        <f t="shared" si="4"/>
        <v>theater</v>
      </c>
      <c r="T9" t="str">
        <f t="shared" si="5"/>
        <v>plays</v>
      </c>
    </row>
    <row r="10" spans="1:20" ht="18" x14ac:dyDescent="0.25">
      <c r="A10">
        <v>8</v>
      </c>
      <c r="B10" t="s">
        <v>37</v>
      </c>
      <c r="C10" s="3" t="s">
        <v>38</v>
      </c>
      <c r="D10">
        <v>110100</v>
      </c>
      <c r="E10">
        <v>21946</v>
      </c>
      <c r="F10" s="5">
        <f t="shared" si="0"/>
        <v>19.932788374205266</v>
      </c>
      <c r="G10" t="s">
        <v>39</v>
      </c>
      <c r="H10" s="5">
        <f t="shared" si="1"/>
        <v>30.997175141242938</v>
      </c>
      <c r="I10">
        <v>708</v>
      </c>
      <c r="J10" t="s">
        <v>28</v>
      </c>
      <c r="K10" t="s">
        <v>29</v>
      </c>
      <c r="L10">
        <v>1281330000</v>
      </c>
      <c r="M10">
        <v>1281502800</v>
      </c>
      <c r="N10" s="9">
        <f t="shared" si="2"/>
        <v>40399.208333333336</v>
      </c>
      <c r="O10" s="7">
        <f t="shared" si="3"/>
        <v>40401.208333333336</v>
      </c>
      <c r="P10" t="b">
        <v>0</v>
      </c>
      <c r="Q10" t="b">
        <v>0</v>
      </c>
      <c r="R10" t="s">
        <v>25</v>
      </c>
      <c r="S10" t="str">
        <f t="shared" si="4"/>
        <v>theater</v>
      </c>
      <c r="T10" t="str">
        <f t="shared" si="5"/>
        <v>plays</v>
      </c>
    </row>
    <row r="11" spans="1:20" ht="18" x14ac:dyDescent="0.25">
      <c r="A11">
        <v>9</v>
      </c>
      <c r="B11" t="s">
        <v>40</v>
      </c>
      <c r="C11" s="3" t="s">
        <v>41</v>
      </c>
      <c r="D11">
        <v>6200</v>
      </c>
      <c r="E11">
        <v>3208</v>
      </c>
      <c r="F11" s="5">
        <f t="shared" si="0"/>
        <v>51.741935483870968</v>
      </c>
      <c r="G11" t="s">
        <v>6</v>
      </c>
      <c r="H11" s="5">
        <f t="shared" si="1"/>
        <v>72.909090909090907</v>
      </c>
      <c r="I11">
        <v>44</v>
      </c>
      <c r="J11" t="s">
        <v>13</v>
      </c>
      <c r="K11" t="s">
        <v>14</v>
      </c>
      <c r="L11">
        <v>1379566800</v>
      </c>
      <c r="M11">
        <v>1383804000</v>
      </c>
      <c r="N11" s="9">
        <f t="shared" si="2"/>
        <v>41536.208333333336</v>
      </c>
      <c r="O11" s="7">
        <f t="shared" si="3"/>
        <v>41585.25</v>
      </c>
      <c r="P11" t="b">
        <v>0</v>
      </c>
      <c r="Q11" t="b">
        <v>0</v>
      </c>
      <c r="R11" t="s">
        <v>42</v>
      </c>
      <c r="S11" t="str">
        <f t="shared" si="4"/>
        <v>music</v>
      </c>
      <c r="T11" t="str">
        <f t="shared" si="5"/>
        <v>electric music</v>
      </c>
    </row>
    <row r="12" spans="1:20" ht="18" x14ac:dyDescent="0.25">
      <c r="A12">
        <v>10</v>
      </c>
      <c r="B12" t="s">
        <v>43</v>
      </c>
      <c r="C12" s="3" t="s">
        <v>44</v>
      </c>
      <c r="D12">
        <v>5200</v>
      </c>
      <c r="E12">
        <v>13838</v>
      </c>
      <c r="F12" s="5">
        <f t="shared" si="0"/>
        <v>266.11538461538464</v>
      </c>
      <c r="G12" t="s">
        <v>12</v>
      </c>
      <c r="H12" s="5">
        <f t="shared" si="1"/>
        <v>62.9</v>
      </c>
      <c r="I12">
        <v>220</v>
      </c>
      <c r="J12" t="s">
        <v>13</v>
      </c>
      <c r="K12" t="s">
        <v>14</v>
      </c>
      <c r="L12">
        <v>1281762000</v>
      </c>
      <c r="M12">
        <v>1285909200</v>
      </c>
      <c r="N12" s="9">
        <f t="shared" si="2"/>
        <v>40404.208333333336</v>
      </c>
      <c r="O12" s="7">
        <f t="shared" si="3"/>
        <v>40452.208333333336</v>
      </c>
      <c r="P12" t="b">
        <v>0</v>
      </c>
      <c r="Q12" t="b">
        <v>0</v>
      </c>
      <c r="R12" t="s">
        <v>45</v>
      </c>
      <c r="S12" t="str">
        <f t="shared" si="4"/>
        <v>film &amp; video</v>
      </c>
      <c r="T12" t="str">
        <f t="shared" si="5"/>
        <v>drama</v>
      </c>
    </row>
    <row r="13" spans="1:20" ht="35" x14ac:dyDescent="0.25">
      <c r="A13">
        <v>11</v>
      </c>
      <c r="B13" t="s">
        <v>46</v>
      </c>
      <c r="C13" s="3" t="s">
        <v>47</v>
      </c>
      <c r="D13">
        <v>6300</v>
      </c>
      <c r="E13">
        <v>3030</v>
      </c>
      <c r="F13" s="5">
        <f t="shared" si="0"/>
        <v>48.095238095238095</v>
      </c>
      <c r="G13" t="s">
        <v>6</v>
      </c>
      <c r="H13" s="5">
        <f t="shared" si="1"/>
        <v>112.22222222222223</v>
      </c>
      <c r="I13">
        <v>27</v>
      </c>
      <c r="J13" t="s">
        <v>13</v>
      </c>
      <c r="K13" t="s">
        <v>14</v>
      </c>
      <c r="L13">
        <v>1285045200</v>
      </c>
      <c r="M13">
        <v>1285563600</v>
      </c>
      <c r="N13" s="9">
        <f t="shared" si="2"/>
        <v>40442.208333333336</v>
      </c>
      <c r="O13" s="7">
        <f t="shared" si="3"/>
        <v>40448.208333333336</v>
      </c>
      <c r="P13" t="b">
        <v>0</v>
      </c>
      <c r="Q13" t="b">
        <v>1</v>
      </c>
      <c r="R13" t="s">
        <v>25</v>
      </c>
      <c r="S13" t="str">
        <f t="shared" si="4"/>
        <v>theater</v>
      </c>
      <c r="T13" t="str">
        <f t="shared" si="5"/>
        <v>plays</v>
      </c>
    </row>
    <row r="14" spans="1:20" ht="18" x14ac:dyDescent="0.25">
      <c r="A14">
        <v>12</v>
      </c>
      <c r="B14" t="s">
        <v>48</v>
      </c>
      <c r="C14" s="3" t="s">
        <v>49</v>
      </c>
      <c r="D14">
        <v>6300</v>
      </c>
      <c r="E14">
        <v>5629</v>
      </c>
      <c r="F14" s="5">
        <f t="shared" si="0"/>
        <v>89.349206349206341</v>
      </c>
      <c r="G14" t="s">
        <v>6</v>
      </c>
      <c r="H14" s="5">
        <f t="shared" si="1"/>
        <v>102.34545454545454</v>
      </c>
      <c r="I14">
        <v>55</v>
      </c>
      <c r="J14" t="s">
        <v>13</v>
      </c>
      <c r="K14" t="s">
        <v>14</v>
      </c>
      <c r="L14">
        <v>1571720400</v>
      </c>
      <c r="M14">
        <v>1572411600</v>
      </c>
      <c r="N14" s="9">
        <f t="shared" si="2"/>
        <v>43760.208333333328</v>
      </c>
      <c r="O14" s="7">
        <f t="shared" si="3"/>
        <v>43768.208333333328</v>
      </c>
      <c r="P14" t="b">
        <v>0</v>
      </c>
      <c r="Q14" t="b">
        <v>0</v>
      </c>
      <c r="R14" t="s">
        <v>45</v>
      </c>
      <c r="S14" t="str">
        <f t="shared" si="4"/>
        <v>film &amp; video</v>
      </c>
      <c r="T14" t="str">
        <f t="shared" si="5"/>
        <v>drama</v>
      </c>
    </row>
    <row r="15" spans="1:20" ht="35" x14ac:dyDescent="0.25">
      <c r="A15">
        <v>13</v>
      </c>
      <c r="B15" t="s">
        <v>50</v>
      </c>
      <c r="C15" s="3" t="s">
        <v>51</v>
      </c>
      <c r="D15">
        <v>4200</v>
      </c>
      <c r="E15">
        <v>10295</v>
      </c>
      <c r="F15" s="5">
        <f t="shared" si="0"/>
        <v>245.11904761904765</v>
      </c>
      <c r="G15" t="s">
        <v>12</v>
      </c>
      <c r="H15" s="5">
        <f t="shared" si="1"/>
        <v>105.05102040816327</v>
      </c>
      <c r="I15">
        <v>98</v>
      </c>
      <c r="J15" t="s">
        <v>13</v>
      </c>
      <c r="K15" t="s">
        <v>14</v>
      </c>
      <c r="L15">
        <v>1465621200</v>
      </c>
      <c r="M15">
        <v>1466658000</v>
      </c>
      <c r="N15" s="9">
        <f t="shared" si="2"/>
        <v>42532.208333333328</v>
      </c>
      <c r="O15" s="7">
        <f t="shared" si="3"/>
        <v>42544.208333333328</v>
      </c>
      <c r="P15" t="b">
        <v>0</v>
      </c>
      <c r="Q15" t="b">
        <v>0</v>
      </c>
      <c r="R15" t="s">
        <v>52</v>
      </c>
      <c r="S15" t="str">
        <f t="shared" si="4"/>
        <v>music</v>
      </c>
      <c r="T15" t="str">
        <f t="shared" si="5"/>
        <v>indie rock</v>
      </c>
    </row>
    <row r="16" spans="1:20" ht="18" x14ac:dyDescent="0.25">
      <c r="A16">
        <v>14</v>
      </c>
      <c r="B16" t="s">
        <v>53</v>
      </c>
      <c r="C16" s="3" t="s">
        <v>54</v>
      </c>
      <c r="D16">
        <v>28200</v>
      </c>
      <c r="E16">
        <v>18829</v>
      </c>
      <c r="F16" s="5">
        <f t="shared" si="0"/>
        <v>66.769503546099301</v>
      </c>
      <c r="G16" t="s">
        <v>6</v>
      </c>
      <c r="H16" s="5">
        <f t="shared" si="1"/>
        <v>94.144999999999996</v>
      </c>
      <c r="I16">
        <v>200</v>
      </c>
      <c r="J16" t="s">
        <v>13</v>
      </c>
      <c r="K16" t="s">
        <v>14</v>
      </c>
      <c r="L16">
        <v>1331013600</v>
      </c>
      <c r="M16">
        <v>1333342800</v>
      </c>
      <c r="N16" s="9">
        <f t="shared" si="2"/>
        <v>40974.25</v>
      </c>
      <c r="O16" s="7">
        <f t="shared" si="3"/>
        <v>41001.208333333336</v>
      </c>
      <c r="P16" t="b">
        <v>0</v>
      </c>
      <c r="Q16" t="b">
        <v>0</v>
      </c>
      <c r="R16" t="s">
        <v>52</v>
      </c>
      <c r="S16" t="str">
        <f t="shared" si="4"/>
        <v>music</v>
      </c>
      <c r="T16" t="str">
        <f t="shared" si="5"/>
        <v>indie rock</v>
      </c>
    </row>
    <row r="17" spans="1:20" ht="18" x14ac:dyDescent="0.25">
      <c r="A17">
        <v>15</v>
      </c>
      <c r="B17" t="s">
        <v>55</v>
      </c>
      <c r="C17" s="3" t="s">
        <v>56</v>
      </c>
      <c r="D17">
        <v>81200</v>
      </c>
      <c r="E17">
        <v>38414</v>
      </c>
      <c r="F17" s="5">
        <f t="shared" si="0"/>
        <v>47.307881773399011</v>
      </c>
      <c r="G17" t="s">
        <v>6</v>
      </c>
      <c r="H17" s="5">
        <f t="shared" si="1"/>
        <v>84.986725663716811</v>
      </c>
      <c r="I17">
        <v>452</v>
      </c>
      <c r="J17" t="s">
        <v>13</v>
      </c>
      <c r="K17" t="s">
        <v>14</v>
      </c>
      <c r="L17">
        <v>1575957600</v>
      </c>
      <c r="M17">
        <v>1576303200</v>
      </c>
      <c r="N17" s="9">
        <f t="shared" si="2"/>
        <v>43809.25</v>
      </c>
      <c r="O17" s="7">
        <f t="shared" si="3"/>
        <v>43813.25</v>
      </c>
      <c r="P17" t="b">
        <v>0</v>
      </c>
      <c r="Q17" t="b">
        <v>0</v>
      </c>
      <c r="R17" t="s">
        <v>57</v>
      </c>
      <c r="S17" t="str">
        <f t="shared" si="4"/>
        <v>technology</v>
      </c>
      <c r="T17" t="str">
        <f t="shared" si="5"/>
        <v>wearables</v>
      </c>
    </row>
    <row r="18" spans="1:20" ht="18" x14ac:dyDescent="0.25">
      <c r="A18">
        <v>16</v>
      </c>
      <c r="B18" t="s">
        <v>58</v>
      </c>
      <c r="C18" s="3" t="s">
        <v>59</v>
      </c>
      <c r="D18">
        <v>1700</v>
      </c>
      <c r="E18">
        <v>11041</v>
      </c>
      <c r="F18" s="5">
        <f t="shared" si="0"/>
        <v>649.47058823529414</v>
      </c>
      <c r="G18" t="s">
        <v>12</v>
      </c>
      <c r="H18" s="5">
        <f t="shared" si="1"/>
        <v>110.41</v>
      </c>
      <c r="I18">
        <v>100</v>
      </c>
      <c r="J18" t="s">
        <v>13</v>
      </c>
      <c r="K18" t="s">
        <v>14</v>
      </c>
      <c r="L18">
        <v>1390370400</v>
      </c>
      <c r="M18">
        <v>1392271200</v>
      </c>
      <c r="N18" s="9">
        <f t="shared" si="2"/>
        <v>41661.25</v>
      </c>
      <c r="O18" s="7">
        <f t="shared" si="3"/>
        <v>41683.25</v>
      </c>
      <c r="P18" t="b">
        <v>0</v>
      </c>
      <c r="Q18" t="b">
        <v>0</v>
      </c>
      <c r="R18" t="s">
        <v>60</v>
      </c>
      <c r="S18" t="str">
        <f t="shared" si="4"/>
        <v>publishing</v>
      </c>
      <c r="T18" t="str">
        <f t="shared" si="5"/>
        <v>nonfiction</v>
      </c>
    </row>
    <row r="19" spans="1:20" ht="18" x14ac:dyDescent="0.25">
      <c r="A19">
        <v>17</v>
      </c>
      <c r="B19" t="s">
        <v>61</v>
      </c>
      <c r="C19" s="3" t="s">
        <v>62</v>
      </c>
      <c r="D19">
        <v>84600</v>
      </c>
      <c r="E19">
        <v>134845</v>
      </c>
      <c r="F19" s="5">
        <f t="shared" si="0"/>
        <v>159.39125295508273</v>
      </c>
      <c r="G19" t="s">
        <v>12</v>
      </c>
      <c r="H19" s="5">
        <f t="shared" si="1"/>
        <v>107.96236989591674</v>
      </c>
      <c r="I19">
        <v>1249</v>
      </c>
      <c r="J19" t="s">
        <v>13</v>
      </c>
      <c r="K19" t="s">
        <v>14</v>
      </c>
      <c r="L19">
        <v>1294812000</v>
      </c>
      <c r="M19">
        <v>1294898400</v>
      </c>
      <c r="N19" s="9">
        <f t="shared" si="2"/>
        <v>40555.25</v>
      </c>
      <c r="O19" s="7">
        <f t="shared" si="3"/>
        <v>40556.25</v>
      </c>
      <c r="P19" t="b">
        <v>0</v>
      </c>
      <c r="Q19" t="b">
        <v>0</v>
      </c>
      <c r="R19" t="s">
        <v>63</v>
      </c>
      <c r="S19" t="str">
        <f t="shared" si="4"/>
        <v>film &amp; video</v>
      </c>
      <c r="T19" t="str">
        <f t="shared" si="5"/>
        <v>animation</v>
      </c>
    </row>
    <row r="20" spans="1:20" ht="18" x14ac:dyDescent="0.25">
      <c r="A20">
        <v>18</v>
      </c>
      <c r="B20" t="s">
        <v>64</v>
      </c>
      <c r="C20" s="3" t="s">
        <v>65</v>
      </c>
      <c r="D20">
        <v>9100</v>
      </c>
      <c r="E20">
        <v>6089</v>
      </c>
      <c r="F20" s="5">
        <f t="shared" si="0"/>
        <v>66.912087912087912</v>
      </c>
      <c r="G20" t="s">
        <v>66</v>
      </c>
      <c r="H20" s="5">
        <f t="shared" si="1"/>
        <v>45.103703703703701</v>
      </c>
      <c r="I20">
        <v>135</v>
      </c>
      <c r="J20" t="s">
        <v>13</v>
      </c>
      <c r="K20" t="s">
        <v>14</v>
      </c>
      <c r="L20">
        <v>1536382800</v>
      </c>
      <c r="M20">
        <v>1537074000</v>
      </c>
      <c r="N20" s="9">
        <f t="shared" si="2"/>
        <v>43351.208333333328</v>
      </c>
      <c r="O20" s="7">
        <f t="shared" si="3"/>
        <v>43359.208333333328</v>
      </c>
      <c r="P20" t="b">
        <v>0</v>
      </c>
      <c r="Q20" t="b">
        <v>0</v>
      </c>
      <c r="R20" t="s">
        <v>25</v>
      </c>
      <c r="S20" t="str">
        <f t="shared" si="4"/>
        <v>theater</v>
      </c>
      <c r="T20" t="str">
        <f t="shared" si="5"/>
        <v>plays</v>
      </c>
    </row>
    <row r="21" spans="1:20" ht="18" x14ac:dyDescent="0.25">
      <c r="A21">
        <v>19</v>
      </c>
      <c r="B21" t="s">
        <v>67</v>
      </c>
      <c r="C21" s="3" t="s">
        <v>68</v>
      </c>
      <c r="D21">
        <v>62500</v>
      </c>
      <c r="E21">
        <v>30331</v>
      </c>
      <c r="F21" s="5">
        <f t="shared" si="0"/>
        <v>48.529600000000002</v>
      </c>
      <c r="G21" t="s">
        <v>6</v>
      </c>
      <c r="H21" s="5">
        <f t="shared" si="1"/>
        <v>45.001483679525222</v>
      </c>
      <c r="I21">
        <v>674</v>
      </c>
      <c r="J21" t="s">
        <v>13</v>
      </c>
      <c r="K21" t="s">
        <v>14</v>
      </c>
      <c r="L21">
        <v>1551679200</v>
      </c>
      <c r="M21">
        <v>1553490000</v>
      </c>
      <c r="N21" s="9">
        <f t="shared" si="2"/>
        <v>43528.25</v>
      </c>
      <c r="O21" s="7">
        <f t="shared" si="3"/>
        <v>43549.208333333328</v>
      </c>
      <c r="P21" t="b">
        <v>0</v>
      </c>
      <c r="Q21" t="b">
        <v>1</v>
      </c>
      <c r="R21" t="s">
        <v>25</v>
      </c>
      <c r="S21" t="str">
        <f t="shared" si="4"/>
        <v>theater</v>
      </c>
      <c r="T21" t="str">
        <f t="shared" si="5"/>
        <v>plays</v>
      </c>
    </row>
    <row r="22" spans="1:20" ht="18" x14ac:dyDescent="0.25">
      <c r="A22">
        <v>20</v>
      </c>
      <c r="B22" t="s">
        <v>69</v>
      </c>
      <c r="C22" s="3" t="s">
        <v>70</v>
      </c>
      <c r="D22">
        <v>131800</v>
      </c>
      <c r="E22">
        <v>147936</v>
      </c>
      <c r="F22" s="5">
        <f t="shared" si="0"/>
        <v>112.24279210925646</v>
      </c>
      <c r="G22" t="s">
        <v>12</v>
      </c>
      <c r="H22" s="5">
        <f t="shared" si="1"/>
        <v>105.97134670487107</v>
      </c>
      <c r="I22">
        <v>1396</v>
      </c>
      <c r="J22" t="s">
        <v>13</v>
      </c>
      <c r="K22" t="s">
        <v>14</v>
      </c>
      <c r="L22">
        <v>1406523600</v>
      </c>
      <c r="M22">
        <v>1406523600</v>
      </c>
      <c r="N22" s="9">
        <f t="shared" si="2"/>
        <v>41848.208333333336</v>
      </c>
      <c r="O22" s="7">
        <f t="shared" si="3"/>
        <v>41848.208333333336</v>
      </c>
      <c r="P22" t="b">
        <v>0</v>
      </c>
      <c r="Q22" t="b">
        <v>0</v>
      </c>
      <c r="R22" t="s">
        <v>45</v>
      </c>
      <c r="S22" t="str">
        <f t="shared" si="4"/>
        <v>film &amp; video</v>
      </c>
      <c r="T22" t="str">
        <f t="shared" si="5"/>
        <v>drama</v>
      </c>
    </row>
    <row r="23" spans="1:20" ht="18" x14ac:dyDescent="0.25">
      <c r="A23">
        <v>21</v>
      </c>
      <c r="B23" t="s">
        <v>71</v>
      </c>
      <c r="C23" s="3" t="s">
        <v>72</v>
      </c>
      <c r="D23">
        <v>94000</v>
      </c>
      <c r="E23">
        <v>38533</v>
      </c>
      <c r="F23" s="5">
        <f t="shared" si="0"/>
        <v>40.992553191489364</v>
      </c>
      <c r="G23" t="s">
        <v>6</v>
      </c>
      <c r="H23" s="5">
        <f t="shared" si="1"/>
        <v>69.055555555555557</v>
      </c>
      <c r="I23">
        <v>558</v>
      </c>
      <c r="J23" t="s">
        <v>13</v>
      </c>
      <c r="K23" t="s">
        <v>14</v>
      </c>
      <c r="L23">
        <v>1313384400</v>
      </c>
      <c r="M23">
        <v>1316322000</v>
      </c>
      <c r="N23" s="9">
        <f t="shared" si="2"/>
        <v>40770.208333333336</v>
      </c>
      <c r="O23" s="7">
        <f t="shared" si="3"/>
        <v>40804.208333333336</v>
      </c>
      <c r="P23" t="b">
        <v>0</v>
      </c>
      <c r="Q23" t="b">
        <v>0</v>
      </c>
      <c r="R23" t="s">
        <v>25</v>
      </c>
      <c r="S23" t="str">
        <f t="shared" si="4"/>
        <v>theater</v>
      </c>
      <c r="T23" t="str">
        <f t="shared" si="5"/>
        <v>plays</v>
      </c>
    </row>
    <row r="24" spans="1:20" ht="18" x14ac:dyDescent="0.25">
      <c r="A24">
        <v>22</v>
      </c>
      <c r="B24" t="s">
        <v>73</v>
      </c>
      <c r="C24" s="3" t="s">
        <v>74</v>
      </c>
      <c r="D24">
        <v>59100</v>
      </c>
      <c r="E24">
        <v>75690</v>
      </c>
      <c r="F24" s="5">
        <f t="shared" si="0"/>
        <v>128.07106598984771</v>
      </c>
      <c r="G24" t="s">
        <v>12</v>
      </c>
      <c r="H24" s="5">
        <f t="shared" si="1"/>
        <v>85.044943820224717</v>
      </c>
      <c r="I24">
        <v>890</v>
      </c>
      <c r="J24" t="s">
        <v>13</v>
      </c>
      <c r="K24" t="s">
        <v>14</v>
      </c>
      <c r="L24">
        <v>1522731600</v>
      </c>
      <c r="M24">
        <v>1524027600</v>
      </c>
      <c r="N24" s="9">
        <f t="shared" si="2"/>
        <v>43193.208333333328</v>
      </c>
      <c r="O24" s="7">
        <f t="shared" si="3"/>
        <v>43208.208333333328</v>
      </c>
      <c r="P24" t="b">
        <v>0</v>
      </c>
      <c r="Q24" t="b">
        <v>0</v>
      </c>
      <c r="R24" t="s">
        <v>25</v>
      </c>
      <c r="S24" t="str">
        <f t="shared" si="4"/>
        <v>theater</v>
      </c>
      <c r="T24" t="str">
        <f t="shared" si="5"/>
        <v>plays</v>
      </c>
    </row>
    <row r="25" spans="1:20" ht="18" x14ac:dyDescent="0.25">
      <c r="A25">
        <v>23</v>
      </c>
      <c r="B25" t="s">
        <v>75</v>
      </c>
      <c r="C25" s="3" t="s">
        <v>76</v>
      </c>
      <c r="D25">
        <v>4500</v>
      </c>
      <c r="E25">
        <v>14942</v>
      </c>
      <c r="F25" s="5">
        <f t="shared" si="0"/>
        <v>332.04444444444448</v>
      </c>
      <c r="G25" t="s">
        <v>12</v>
      </c>
      <c r="H25" s="5">
        <f t="shared" si="1"/>
        <v>105.22535211267606</v>
      </c>
      <c r="I25">
        <v>142</v>
      </c>
      <c r="J25" t="s">
        <v>32</v>
      </c>
      <c r="K25" t="s">
        <v>33</v>
      </c>
      <c r="L25">
        <v>1550124000</v>
      </c>
      <c r="M25">
        <v>1554699600</v>
      </c>
      <c r="N25" s="9">
        <f t="shared" si="2"/>
        <v>43510.25</v>
      </c>
      <c r="O25" s="7">
        <f t="shared" si="3"/>
        <v>43563.208333333328</v>
      </c>
      <c r="P25" t="b">
        <v>0</v>
      </c>
      <c r="Q25" t="b">
        <v>0</v>
      </c>
      <c r="R25" t="s">
        <v>34</v>
      </c>
      <c r="S25" t="str">
        <f t="shared" si="4"/>
        <v>film &amp; video</v>
      </c>
      <c r="T25" t="str">
        <f t="shared" si="5"/>
        <v>documentary</v>
      </c>
    </row>
    <row r="26" spans="1:20" ht="18" x14ac:dyDescent="0.25">
      <c r="A26">
        <v>24</v>
      </c>
      <c r="B26" t="s">
        <v>77</v>
      </c>
      <c r="C26" s="3" t="s">
        <v>78</v>
      </c>
      <c r="D26">
        <v>92400</v>
      </c>
      <c r="E26">
        <v>104257</v>
      </c>
      <c r="F26" s="5">
        <f t="shared" si="0"/>
        <v>112.83225108225108</v>
      </c>
      <c r="G26" t="s">
        <v>12</v>
      </c>
      <c r="H26" s="5">
        <f t="shared" si="1"/>
        <v>39.003741114852225</v>
      </c>
      <c r="I26">
        <v>2673</v>
      </c>
      <c r="J26" t="s">
        <v>13</v>
      </c>
      <c r="K26" t="s">
        <v>14</v>
      </c>
      <c r="L26">
        <v>1403326800</v>
      </c>
      <c r="M26">
        <v>1403499600</v>
      </c>
      <c r="N26" s="9">
        <f t="shared" si="2"/>
        <v>41811.208333333336</v>
      </c>
      <c r="O26" s="7">
        <f t="shared" si="3"/>
        <v>41813.208333333336</v>
      </c>
      <c r="P26" t="b">
        <v>0</v>
      </c>
      <c r="Q26" t="b">
        <v>0</v>
      </c>
      <c r="R26" t="s">
        <v>57</v>
      </c>
      <c r="S26" t="str">
        <f t="shared" si="4"/>
        <v>technology</v>
      </c>
      <c r="T26" t="str">
        <f t="shared" si="5"/>
        <v>wearables</v>
      </c>
    </row>
    <row r="27" spans="1:20" ht="18" x14ac:dyDescent="0.25">
      <c r="A27">
        <v>25</v>
      </c>
      <c r="B27" t="s">
        <v>79</v>
      </c>
      <c r="C27" s="3" t="s">
        <v>80</v>
      </c>
      <c r="D27">
        <v>5500</v>
      </c>
      <c r="E27">
        <v>11904</v>
      </c>
      <c r="F27" s="5">
        <f t="shared" si="0"/>
        <v>216.43636363636364</v>
      </c>
      <c r="G27" t="s">
        <v>12</v>
      </c>
      <c r="H27" s="5">
        <f t="shared" si="1"/>
        <v>73.030674846625772</v>
      </c>
      <c r="I27">
        <v>163</v>
      </c>
      <c r="J27" t="s">
        <v>13</v>
      </c>
      <c r="K27" t="s">
        <v>14</v>
      </c>
      <c r="L27">
        <v>1305694800</v>
      </c>
      <c r="M27">
        <v>1307422800</v>
      </c>
      <c r="N27" s="9">
        <f t="shared" si="2"/>
        <v>40681.208333333336</v>
      </c>
      <c r="O27" s="7">
        <f t="shared" si="3"/>
        <v>40701.208333333336</v>
      </c>
      <c r="P27" t="b">
        <v>0</v>
      </c>
      <c r="Q27" t="b">
        <v>1</v>
      </c>
      <c r="R27" t="s">
        <v>81</v>
      </c>
      <c r="S27" t="str">
        <f t="shared" si="4"/>
        <v>games</v>
      </c>
      <c r="T27" t="str">
        <f t="shared" si="5"/>
        <v>video games</v>
      </c>
    </row>
    <row r="28" spans="1:20" ht="18" x14ac:dyDescent="0.25">
      <c r="A28">
        <v>26</v>
      </c>
      <c r="B28" t="s">
        <v>82</v>
      </c>
      <c r="C28" s="3" t="s">
        <v>83</v>
      </c>
      <c r="D28">
        <v>107500</v>
      </c>
      <c r="E28">
        <v>51814</v>
      </c>
      <c r="F28" s="5">
        <f t="shared" si="0"/>
        <v>48.199069767441863</v>
      </c>
      <c r="G28" t="s">
        <v>66</v>
      </c>
      <c r="H28" s="5">
        <f t="shared" si="1"/>
        <v>35.009459459459457</v>
      </c>
      <c r="I28">
        <v>1480</v>
      </c>
      <c r="J28" t="s">
        <v>13</v>
      </c>
      <c r="K28" t="s">
        <v>14</v>
      </c>
      <c r="L28">
        <v>1533013200</v>
      </c>
      <c r="M28">
        <v>1535346000</v>
      </c>
      <c r="N28" s="9">
        <f t="shared" si="2"/>
        <v>43312.208333333328</v>
      </c>
      <c r="O28" s="7">
        <f t="shared" si="3"/>
        <v>43339.208333333328</v>
      </c>
      <c r="P28" t="b">
        <v>0</v>
      </c>
      <c r="Q28" t="b">
        <v>0</v>
      </c>
      <c r="R28" t="s">
        <v>25</v>
      </c>
      <c r="S28" t="str">
        <f t="shared" si="4"/>
        <v>theater</v>
      </c>
      <c r="T28" t="str">
        <f t="shared" si="5"/>
        <v>plays</v>
      </c>
    </row>
    <row r="29" spans="1:20" ht="18" x14ac:dyDescent="0.25">
      <c r="A29">
        <v>27</v>
      </c>
      <c r="B29" t="s">
        <v>84</v>
      </c>
      <c r="C29" s="3" t="s">
        <v>85</v>
      </c>
      <c r="D29">
        <v>2000</v>
      </c>
      <c r="E29">
        <v>1599</v>
      </c>
      <c r="F29" s="5">
        <f t="shared" si="0"/>
        <v>79.95</v>
      </c>
      <c r="G29" t="s">
        <v>6</v>
      </c>
      <c r="H29" s="5">
        <f t="shared" si="1"/>
        <v>106.6</v>
      </c>
      <c r="I29">
        <v>15</v>
      </c>
      <c r="J29" t="s">
        <v>13</v>
      </c>
      <c r="K29" t="s">
        <v>14</v>
      </c>
      <c r="L29">
        <v>1443848400</v>
      </c>
      <c r="M29">
        <v>1444539600</v>
      </c>
      <c r="N29" s="9">
        <f t="shared" si="2"/>
        <v>42280.208333333328</v>
      </c>
      <c r="O29" s="7">
        <f t="shared" si="3"/>
        <v>42288.208333333328</v>
      </c>
      <c r="P29" t="b">
        <v>0</v>
      </c>
      <c r="Q29" t="b">
        <v>0</v>
      </c>
      <c r="R29" t="s">
        <v>15</v>
      </c>
      <c r="S29" t="str">
        <f t="shared" si="4"/>
        <v>music</v>
      </c>
      <c r="T29" t="str">
        <f t="shared" si="5"/>
        <v>rock</v>
      </c>
    </row>
    <row r="30" spans="1:20" ht="18" x14ac:dyDescent="0.25">
      <c r="A30">
        <v>28</v>
      </c>
      <c r="B30" t="s">
        <v>86</v>
      </c>
      <c r="C30" s="3" t="s">
        <v>87</v>
      </c>
      <c r="D30">
        <v>130800</v>
      </c>
      <c r="E30">
        <v>137635</v>
      </c>
      <c r="F30" s="5">
        <f t="shared" si="0"/>
        <v>105.22553516819573</v>
      </c>
      <c r="G30" t="s">
        <v>12</v>
      </c>
      <c r="H30" s="5">
        <f t="shared" si="1"/>
        <v>61.997747747747745</v>
      </c>
      <c r="I30">
        <v>2220</v>
      </c>
      <c r="J30" t="s">
        <v>13</v>
      </c>
      <c r="K30" t="s">
        <v>14</v>
      </c>
      <c r="L30">
        <v>1265695200</v>
      </c>
      <c r="M30">
        <v>1267682400</v>
      </c>
      <c r="N30" s="9">
        <f t="shared" si="2"/>
        <v>40218.25</v>
      </c>
      <c r="O30" s="7">
        <f t="shared" si="3"/>
        <v>40241.25</v>
      </c>
      <c r="P30" t="b">
        <v>0</v>
      </c>
      <c r="Q30" t="b">
        <v>1</v>
      </c>
      <c r="R30" t="s">
        <v>25</v>
      </c>
      <c r="S30" t="str">
        <f t="shared" si="4"/>
        <v>theater</v>
      </c>
      <c r="T30" t="str">
        <f t="shared" si="5"/>
        <v>plays</v>
      </c>
    </row>
    <row r="31" spans="1:20" ht="18" x14ac:dyDescent="0.25">
      <c r="A31">
        <v>29</v>
      </c>
      <c r="B31" t="s">
        <v>88</v>
      </c>
      <c r="C31" s="3" t="s">
        <v>89</v>
      </c>
      <c r="D31">
        <v>45900</v>
      </c>
      <c r="E31">
        <v>150965</v>
      </c>
      <c r="F31" s="5">
        <f t="shared" si="0"/>
        <v>328.89978213507629</v>
      </c>
      <c r="G31" t="s">
        <v>12</v>
      </c>
      <c r="H31" s="5">
        <f t="shared" si="1"/>
        <v>94.000622665006233</v>
      </c>
      <c r="I31">
        <v>1606</v>
      </c>
      <c r="J31" t="s">
        <v>90</v>
      </c>
      <c r="K31" t="s">
        <v>91</v>
      </c>
      <c r="L31">
        <v>1532062800</v>
      </c>
      <c r="M31">
        <v>1535518800</v>
      </c>
      <c r="N31" s="9">
        <f t="shared" si="2"/>
        <v>43301.208333333328</v>
      </c>
      <c r="O31" s="7">
        <f t="shared" si="3"/>
        <v>43341.208333333328</v>
      </c>
      <c r="P31" t="b">
        <v>0</v>
      </c>
      <c r="Q31" t="b">
        <v>0</v>
      </c>
      <c r="R31" t="s">
        <v>92</v>
      </c>
      <c r="S31" t="str">
        <f t="shared" si="4"/>
        <v>film &amp; video</v>
      </c>
      <c r="T31" t="str">
        <f t="shared" si="5"/>
        <v>shorts</v>
      </c>
    </row>
    <row r="32" spans="1:20" ht="18" x14ac:dyDescent="0.25">
      <c r="A32">
        <v>30</v>
      </c>
      <c r="B32" t="s">
        <v>93</v>
      </c>
      <c r="C32" s="3" t="s">
        <v>94</v>
      </c>
      <c r="D32">
        <v>9000</v>
      </c>
      <c r="E32">
        <v>14455</v>
      </c>
      <c r="F32" s="5">
        <f t="shared" si="0"/>
        <v>160.61111111111111</v>
      </c>
      <c r="G32" t="s">
        <v>12</v>
      </c>
      <c r="H32" s="5">
        <f t="shared" si="1"/>
        <v>112.05426356589147</v>
      </c>
      <c r="I32">
        <v>129</v>
      </c>
      <c r="J32" t="s">
        <v>13</v>
      </c>
      <c r="K32" t="s">
        <v>14</v>
      </c>
      <c r="L32">
        <v>1558674000</v>
      </c>
      <c r="M32">
        <v>1559106000</v>
      </c>
      <c r="N32" s="9">
        <f t="shared" si="2"/>
        <v>43609.208333333328</v>
      </c>
      <c r="O32" s="7">
        <f t="shared" si="3"/>
        <v>43614.208333333328</v>
      </c>
      <c r="P32" t="b">
        <v>0</v>
      </c>
      <c r="Q32" t="b">
        <v>0</v>
      </c>
      <c r="R32" t="s">
        <v>63</v>
      </c>
      <c r="S32" t="str">
        <f t="shared" si="4"/>
        <v>film &amp; video</v>
      </c>
      <c r="T32" t="str">
        <f t="shared" si="5"/>
        <v>animation</v>
      </c>
    </row>
    <row r="33" spans="1:20" ht="18" x14ac:dyDescent="0.25">
      <c r="A33">
        <v>31</v>
      </c>
      <c r="B33" t="s">
        <v>95</v>
      </c>
      <c r="C33" s="3" t="s">
        <v>96</v>
      </c>
      <c r="D33">
        <v>3500</v>
      </c>
      <c r="E33">
        <v>10850</v>
      </c>
      <c r="F33" s="5">
        <f t="shared" si="0"/>
        <v>310</v>
      </c>
      <c r="G33" t="s">
        <v>12</v>
      </c>
      <c r="H33" s="5">
        <f t="shared" si="1"/>
        <v>48.008849557522126</v>
      </c>
      <c r="I33">
        <v>226</v>
      </c>
      <c r="J33" t="s">
        <v>32</v>
      </c>
      <c r="K33" t="s">
        <v>33</v>
      </c>
      <c r="L33">
        <v>1451973600</v>
      </c>
      <c r="M33">
        <v>1454392800</v>
      </c>
      <c r="N33" s="9">
        <f t="shared" si="2"/>
        <v>42374.25</v>
      </c>
      <c r="O33" s="7">
        <f t="shared" si="3"/>
        <v>42402.25</v>
      </c>
      <c r="P33" t="b">
        <v>0</v>
      </c>
      <c r="Q33" t="b">
        <v>0</v>
      </c>
      <c r="R33" t="s">
        <v>81</v>
      </c>
      <c r="S33" t="str">
        <f t="shared" si="4"/>
        <v>games</v>
      </c>
      <c r="T33" t="str">
        <f t="shared" si="5"/>
        <v>video games</v>
      </c>
    </row>
    <row r="34" spans="1:20" ht="18" x14ac:dyDescent="0.25">
      <c r="A34">
        <v>32</v>
      </c>
      <c r="B34" t="s">
        <v>97</v>
      </c>
      <c r="C34" s="3" t="s">
        <v>98</v>
      </c>
      <c r="D34">
        <v>101000</v>
      </c>
      <c r="E34">
        <v>87676</v>
      </c>
      <c r="F34" s="5">
        <f t="shared" si="0"/>
        <v>86.807920792079202</v>
      </c>
      <c r="G34" t="s">
        <v>6</v>
      </c>
      <c r="H34" s="5">
        <f t="shared" si="1"/>
        <v>38.004334633723452</v>
      </c>
      <c r="I34">
        <v>2307</v>
      </c>
      <c r="J34" t="s">
        <v>99</v>
      </c>
      <c r="K34" t="s">
        <v>100</v>
      </c>
      <c r="L34">
        <v>1515564000</v>
      </c>
      <c r="M34">
        <v>1517896800</v>
      </c>
      <c r="N34" s="9">
        <f t="shared" si="2"/>
        <v>43110.25</v>
      </c>
      <c r="O34" s="7">
        <f t="shared" si="3"/>
        <v>43137.25</v>
      </c>
      <c r="P34" t="b">
        <v>0</v>
      </c>
      <c r="Q34" t="b">
        <v>0</v>
      </c>
      <c r="R34" t="s">
        <v>34</v>
      </c>
      <c r="S34" t="str">
        <f t="shared" si="4"/>
        <v>film &amp; video</v>
      </c>
      <c r="T34" t="str">
        <f t="shared" si="5"/>
        <v>documentary</v>
      </c>
    </row>
    <row r="35" spans="1:20" ht="18" x14ac:dyDescent="0.25">
      <c r="A35">
        <v>33</v>
      </c>
      <c r="B35" t="s">
        <v>101</v>
      </c>
      <c r="C35" s="3" t="s">
        <v>102</v>
      </c>
      <c r="D35">
        <v>50200</v>
      </c>
      <c r="E35">
        <v>189666</v>
      </c>
      <c r="F35" s="5">
        <f t="shared" si="0"/>
        <v>377.82071713147411</v>
      </c>
      <c r="G35" t="s">
        <v>12</v>
      </c>
      <c r="H35" s="5">
        <f t="shared" si="1"/>
        <v>35.000184535892231</v>
      </c>
      <c r="I35">
        <v>5419</v>
      </c>
      <c r="J35" t="s">
        <v>13</v>
      </c>
      <c r="K35" t="s">
        <v>14</v>
      </c>
      <c r="L35">
        <v>1412485200</v>
      </c>
      <c r="M35">
        <v>1415685600</v>
      </c>
      <c r="N35" s="9">
        <f t="shared" si="2"/>
        <v>41917.208333333336</v>
      </c>
      <c r="O35" s="7">
        <f t="shared" si="3"/>
        <v>41954.25</v>
      </c>
      <c r="P35" t="b">
        <v>0</v>
      </c>
      <c r="Q35" t="b">
        <v>0</v>
      </c>
      <c r="R35" t="s">
        <v>25</v>
      </c>
      <c r="S35" t="str">
        <f t="shared" si="4"/>
        <v>theater</v>
      </c>
      <c r="T35" t="str">
        <f t="shared" si="5"/>
        <v>plays</v>
      </c>
    </row>
    <row r="36" spans="1:20" ht="35" x14ac:dyDescent="0.25">
      <c r="A36">
        <v>34</v>
      </c>
      <c r="B36" t="s">
        <v>103</v>
      </c>
      <c r="C36" s="3" t="s">
        <v>104</v>
      </c>
      <c r="D36">
        <v>9300</v>
      </c>
      <c r="E36">
        <v>14025</v>
      </c>
      <c r="F36" s="5">
        <f t="shared" si="0"/>
        <v>150.80645161290323</v>
      </c>
      <c r="G36" t="s">
        <v>12</v>
      </c>
      <c r="H36" s="5">
        <f t="shared" si="1"/>
        <v>85</v>
      </c>
      <c r="I36">
        <v>165</v>
      </c>
      <c r="J36" t="s">
        <v>13</v>
      </c>
      <c r="K36" t="s">
        <v>14</v>
      </c>
      <c r="L36">
        <v>1490245200</v>
      </c>
      <c r="M36">
        <v>1490677200</v>
      </c>
      <c r="N36" s="9">
        <f t="shared" si="2"/>
        <v>42817.208333333328</v>
      </c>
      <c r="O36" s="7">
        <f t="shared" si="3"/>
        <v>42822.208333333328</v>
      </c>
      <c r="P36" t="b">
        <v>0</v>
      </c>
      <c r="Q36" t="b">
        <v>0</v>
      </c>
      <c r="R36" t="s">
        <v>34</v>
      </c>
      <c r="S36" t="str">
        <f t="shared" si="4"/>
        <v>film &amp; video</v>
      </c>
      <c r="T36" t="str">
        <f t="shared" si="5"/>
        <v>documentary</v>
      </c>
    </row>
    <row r="37" spans="1:20" ht="18" x14ac:dyDescent="0.25">
      <c r="A37">
        <v>35</v>
      </c>
      <c r="B37" t="s">
        <v>105</v>
      </c>
      <c r="C37" s="3" t="s">
        <v>106</v>
      </c>
      <c r="D37">
        <v>125500</v>
      </c>
      <c r="E37">
        <v>188628</v>
      </c>
      <c r="F37" s="5">
        <f t="shared" si="0"/>
        <v>150.30119521912351</v>
      </c>
      <c r="G37" t="s">
        <v>12</v>
      </c>
      <c r="H37" s="5">
        <f t="shared" si="1"/>
        <v>95.993893129770996</v>
      </c>
      <c r="I37">
        <v>1965</v>
      </c>
      <c r="J37" t="s">
        <v>28</v>
      </c>
      <c r="K37" t="s">
        <v>29</v>
      </c>
      <c r="L37">
        <v>1547877600</v>
      </c>
      <c r="M37">
        <v>1551506400</v>
      </c>
      <c r="N37" s="9">
        <f t="shared" si="2"/>
        <v>43484.25</v>
      </c>
      <c r="O37" s="7">
        <f t="shared" si="3"/>
        <v>43526.25</v>
      </c>
      <c r="P37" t="b">
        <v>0</v>
      </c>
      <c r="Q37" t="b">
        <v>1</v>
      </c>
      <c r="R37" t="s">
        <v>45</v>
      </c>
      <c r="S37" t="str">
        <f t="shared" si="4"/>
        <v>film &amp; video</v>
      </c>
      <c r="T37" t="str">
        <f t="shared" si="5"/>
        <v>drama</v>
      </c>
    </row>
    <row r="38" spans="1:20" ht="18" x14ac:dyDescent="0.25">
      <c r="A38">
        <v>36</v>
      </c>
      <c r="B38" t="s">
        <v>107</v>
      </c>
      <c r="C38" s="3" t="s">
        <v>108</v>
      </c>
      <c r="D38">
        <v>700</v>
      </c>
      <c r="E38">
        <v>1101</v>
      </c>
      <c r="F38" s="5">
        <f t="shared" si="0"/>
        <v>157.28571428571431</v>
      </c>
      <c r="G38" t="s">
        <v>12</v>
      </c>
      <c r="H38" s="5">
        <f t="shared" si="1"/>
        <v>68.8125</v>
      </c>
      <c r="I38">
        <v>16</v>
      </c>
      <c r="J38" t="s">
        <v>13</v>
      </c>
      <c r="K38" t="s">
        <v>14</v>
      </c>
      <c r="L38">
        <v>1298700000</v>
      </c>
      <c r="M38">
        <v>1300856400</v>
      </c>
      <c r="N38" s="9">
        <f t="shared" si="2"/>
        <v>40600.25</v>
      </c>
      <c r="O38" s="7">
        <f t="shared" si="3"/>
        <v>40625.208333333336</v>
      </c>
      <c r="P38" t="b">
        <v>0</v>
      </c>
      <c r="Q38" t="b">
        <v>0</v>
      </c>
      <c r="R38" t="s">
        <v>25</v>
      </c>
      <c r="S38" t="str">
        <f t="shared" si="4"/>
        <v>theater</v>
      </c>
      <c r="T38" t="str">
        <f t="shared" si="5"/>
        <v>plays</v>
      </c>
    </row>
    <row r="39" spans="1:20" ht="35" x14ac:dyDescent="0.25">
      <c r="A39">
        <v>37</v>
      </c>
      <c r="B39" t="s">
        <v>109</v>
      </c>
      <c r="C39" s="3" t="s">
        <v>110</v>
      </c>
      <c r="D39">
        <v>8100</v>
      </c>
      <c r="E39">
        <v>11339</v>
      </c>
      <c r="F39" s="5">
        <f t="shared" si="0"/>
        <v>139.98765432098764</v>
      </c>
      <c r="G39" t="s">
        <v>12</v>
      </c>
      <c r="H39" s="5">
        <f t="shared" si="1"/>
        <v>105.97196261682242</v>
      </c>
      <c r="I39">
        <v>107</v>
      </c>
      <c r="J39" t="s">
        <v>13</v>
      </c>
      <c r="K39" t="s">
        <v>14</v>
      </c>
      <c r="L39">
        <v>1570338000</v>
      </c>
      <c r="M39">
        <v>1573192800</v>
      </c>
      <c r="N39" s="9">
        <f t="shared" si="2"/>
        <v>43744.208333333328</v>
      </c>
      <c r="O39" s="7">
        <f t="shared" si="3"/>
        <v>43777.25</v>
      </c>
      <c r="P39" t="b">
        <v>0</v>
      </c>
      <c r="Q39" t="b">
        <v>1</v>
      </c>
      <c r="R39" t="s">
        <v>111</v>
      </c>
      <c r="S39" t="str">
        <f t="shared" si="4"/>
        <v>publishing</v>
      </c>
      <c r="T39" t="str">
        <f t="shared" si="5"/>
        <v>fiction</v>
      </c>
    </row>
    <row r="40" spans="1:20" ht="18" x14ac:dyDescent="0.25">
      <c r="A40">
        <v>38</v>
      </c>
      <c r="B40" t="s">
        <v>112</v>
      </c>
      <c r="C40" s="3" t="s">
        <v>113</v>
      </c>
      <c r="D40">
        <v>3100</v>
      </c>
      <c r="E40">
        <v>10085</v>
      </c>
      <c r="F40" s="5">
        <f t="shared" si="0"/>
        <v>325.32258064516128</v>
      </c>
      <c r="G40" t="s">
        <v>12</v>
      </c>
      <c r="H40" s="5">
        <f t="shared" si="1"/>
        <v>75.261194029850742</v>
      </c>
      <c r="I40">
        <v>134</v>
      </c>
      <c r="J40" t="s">
        <v>13</v>
      </c>
      <c r="K40" t="s">
        <v>14</v>
      </c>
      <c r="L40">
        <v>1287378000</v>
      </c>
      <c r="M40">
        <v>1287810000</v>
      </c>
      <c r="N40" s="9">
        <f t="shared" si="2"/>
        <v>40469.208333333336</v>
      </c>
      <c r="O40" s="7">
        <f t="shared" si="3"/>
        <v>40474.208333333336</v>
      </c>
      <c r="P40" t="b">
        <v>0</v>
      </c>
      <c r="Q40" t="b">
        <v>0</v>
      </c>
      <c r="R40" t="s">
        <v>114</v>
      </c>
      <c r="S40" t="str">
        <f t="shared" si="4"/>
        <v>photography</v>
      </c>
      <c r="T40" t="str">
        <f t="shared" si="5"/>
        <v>photography books</v>
      </c>
    </row>
    <row r="41" spans="1:20" ht="18" x14ac:dyDescent="0.25">
      <c r="A41">
        <v>39</v>
      </c>
      <c r="B41" t="s">
        <v>115</v>
      </c>
      <c r="C41" s="3" t="s">
        <v>116</v>
      </c>
      <c r="D41">
        <v>9900</v>
      </c>
      <c r="E41">
        <v>5027</v>
      </c>
      <c r="F41" s="5">
        <f t="shared" si="0"/>
        <v>50.777777777777779</v>
      </c>
      <c r="G41" t="s">
        <v>6</v>
      </c>
      <c r="H41" s="5">
        <f t="shared" si="1"/>
        <v>57.125</v>
      </c>
      <c r="I41">
        <v>88</v>
      </c>
      <c r="J41" t="s">
        <v>28</v>
      </c>
      <c r="K41" t="s">
        <v>29</v>
      </c>
      <c r="L41">
        <v>1361772000</v>
      </c>
      <c r="M41">
        <v>1362978000</v>
      </c>
      <c r="N41" s="9">
        <f t="shared" si="2"/>
        <v>41330.25</v>
      </c>
      <c r="O41" s="7">
        <f t="shared" si="3"/>
        <v>41344.208333333336</v>
      </c>
      <c r="P41" t="b">
        <v>0</v>
      </c>
      <c r="Q41" t="b">
        <v>0</v>
      </c>
      <c r="R41" t="s">
        <v>25</v>
      </c>
      <c r="S41" t="str">
        <f t="shared" si="4"/>
        <v>theater</v>
      </c>
      <c r="T41" t="str">
        <f t="shared" si="5"/>
        <v>plays</v>
      </c>
    </row>
    <row r="42" spans="1:20" ht="18" x14ac:dyDescent="0.25">
      <c r="A42">
        <v>40</v>
      </c>
      <c r="B42" t="s">
        <v>117</v>
      </c>
      <c r="C42" s="3" t="s">
        <v>118</v>
      </c>
      <c r="D42">
        <v>8800</v>
      </c>
      <c r="E42">
        <v>14878</v>
      </c>
      <c r="F42" s="5">
        <f t="shared" si="0"/>
        <v>169.06818181818181</v>
      </c>
      <c r="G42" t="s">
        <v>12</v>
      </c>
      <c r="H42" s="5">
        <f t="shared" si="1"/>
        <v>75.141414141414145</v>
      </c>
      <c r="I42">
        <v>198</v>
      </c>
      <c r="J42" t="s">
        <v>13</v>
      </c>
      <c r="K42" t="s">
        <v>14</v>
      </c>
      <c r="L42">
        <v>1275714000</v>
      </c>
      <c r="M42">
        <v>1277355600</v>
      </c>
      <c r="N42" s="9">
        <f t="shared" si="2"/>
        <v>40334.208333333336</v>
      </c>
      <c r="O42" s="7">
        <f t="shared" si="3"/>
        <v>40353.208333333336</v>
      </c>
      <c r="P42" t="b">
        <v>0</v>
      </c>
      <c r="Q42" t="b">
        <v>1</v>
      </c>
      <c r="R42" t="s">
        <v>57</v>
      </c>
      <c r="S42" t="str">
        <f t="shared" si="4"/>
        <v>technology</v>
      </c>
      <c r="T42" t="str">
        <f t="shared" si="5"/>
        <v>wearables</v>
      </c>
    </row>
    <row r="43" spans="1:20" ht="18" x14ac:dyDescent="0.25">
      <c r="A43">
        <v>41</v>
      </c>
      <c r="B43" t="s">
        <v>119</v>
      </c>
      <c r="C43" s="3" t="s">
        <v>120</v>
      </c>
      <c r="D43">
        <v>5600</v>
      </c>
      <c r="E43">
        <v>11924</v>
      </c>
      <c r="F43" s="5">
        <f t="shared" si="0"/>
        <v>212.92857142857144</v>
      </c>
      <c r="G43" t="s">
        <v>12</v>
      </c>
      <c r="H43" s="5">
        <f t="shared" si="1"/>
        <v>107.42342342342343</v>
      </c>
      <c r="I43">
        <v>111</v>
      </c>
      <c r="J43" t="s">
        <v>99</v>
      </c>
      <c r="K43" t="s">
        <v>100</v>
      </c>
      <c r="L43">
        <v>1346734800</v>
      </c>
      <c r="M43">
        <v>1348981200</v>
      </c>
      <c r="N43" s="9">
        <f t="shared" si="2"/>
        <v>41156.208333333336</v>
      </c>
      <c r="O43" s="7">
        <f t="shared" si="3"/>
        <v>41182.208333333336</v>
      </c>
      <c r="P43" t="b">
        <v>0</v>
      </c>
      <c r="Q43" t="b">
        <v>1</v>
      </c>
      <c r="R43" t="s">
        <v>15</v>
      </c>
      <c r="S43" t="str">
        <f t="shared" si="4"/>
        <v>music</v>
      </c>
      <c r="T43" t="str">
        <f t="shared" si="5"/>
        <v>rock</v>
      </c>
    </row>
    <row r="44" spans="1:20" ht="18" x14ac:dyDescent="0.25">
      <c r="A44">
        <v>42</v>
      </c>
      <c r="B44" t="s">
        <v>121</v>
      </c>
      <c r="C44" s="3" t="s">
        <v>122</v>
      </c>
      <c r="D44">
        <v>1800</v>
      </c>
      <c r="E44">
        <v>7991</v>
      </c>
      <c r="F44" s="5">
        <f t="shared" si="0"/>
        <v>443.94444444444446</v>
      </c>
      <c r="G44" t="s">
        <v>12</v>
      </c>
      <c r="H44" s="5">
        <f t="shared" si="1"/>
        <v>35.995495495495497</v>
      </c>
      <c r="I44">
        <v>222</v>
      </c>
      <c r="J44" t="s">
        <v>13</v>
      </c>
      <c r="K44" t="s">
        <v>14</v>
      </c>
      <c r="L44">
        <v>1309755600</v>
      </c>
      <c r="M44">
        <v>1310533200</v>
      </c>
      <c r="N44" s="9">
        <f t="shared" si="2"/>
        <v>40728.208333333336</v>
      </c>
      <c r="O44" s="7">
        <f t="shared" si="3"/>
        <v>40737.208333333336</v>
      </c>
      <c r="P44" t="b">
        <v>0</v>
      </c>
      <c r="Q44" t="b">
        <v>0</v>
      </c>
      <c r="R44" t="s">
        <v>9</v>
      </c>
      <c r="S44" t="str">
        <f t="shared" si="4"/>
        <v>food</v>
      </c>
      <c r="T44" t="str">
        <f t="shared" si="5"/>
        <v>food trucks</v>
      </c>
    </row>
    <row r="45" spans="1:20" ht="18" x14ac:dyDescent="0.25">
      <c r="A45">
        <v>43</v>
      </c>
      <c r="B45" t="s">
        <v>123</v>
      </c>
      <c r="C45" s="3" t="s">
        <v>124</v>
      </c>
      <c r="D45">
        <v>90200</v>
      </c>
      <c r="E45">
        <v>167717</v>
      </c>
      <c r="F45" s="5">
        <f t="shared" si="0"/>
        <v>185.9390243902439</v>
      </c>
      <c r="G45" t="s">
        <v>12</v>
      </c>
      <c r="H45" s="5">
        <f t="shared" si="1"/>
        <v>26.998873148744366</v>
      </c>
      <c r="I45">
        <v>6212</v>
      </c>
      <c r="J45" t="s">
        <v>13</v>
      </c>
      <c r="K45" t="s">
        <v>14</v>
      </c>
      <c r="L45">
        <v>1406178000</v>
      </c>
      <c r="M45">
        <v>1407560400</v>
      </c>
      <c r="N45" s="9">
        <f t="shared" si="2"/>
        <v>41844.208333333336</v>
      </c>
      <c r="O45" s="7">
        <f t="shared" si="3"/>
        <v>41860.208333333336</v>
      </c>
      <c r="P45" t="b">
        <v>0</v>
      </c>
      <c r="Q45" t="b">
        <v>0</v>
      </c>
      <c r="R45" t="s">
        <v>125</v>
      </c>
      <c r="S45" t="str">
        <f t="shared" si="4"/>
        <v>publishing</v>
      </c>
      <c r="T45" t="str">
        <f t="shared" si="5"/>
        <v>radio &amp; podcasts</v>
      </c>
    </row>
    <row r="46" spans="1:20" ht="18" x14ac:dyDescent="0.25">
      <c r="A46">
        <v>44</v>
      </c>
      <c r="B46" t="s">
        <v>126</v>
      </c>
      <c r="C46" s="3" t="s">
        <v>127</v>
      </c>
      <c r="D46">
        <v>1600</v>
      </c>
      <c r="E46">
        <v>10541</v>
      </c>
      <c r="F46" s="5">
        <f t="shared" si="0"/>
        <v>658.8125</v>
      </c>
      <c r="G46" t="s">
        <v>12</v>
      </c>
      <c r="H46" s="5">
        <f t="shared" si="1"/>
        <v>107.56122448979592</v>
      </c>
      <c r="I46">
        <v>98</v>
      </c>
      <c r="J46" t="s">
        <v>28</v>
      </c>
      <c r="K46" t="s">
        <v>29</v>
      </c>
      <c r="L46">
        <v>1552798800</v>
      </c>
      <c r="M46">
        <v>1552885200</v>
      </c>
      <c r="N46" s="9">
        <f t="shared" si="2"/>
        <v>43541.208333333328</v>
      </c>
      <c r="O46" s="7">
        <f t="shared" si="3"/>
        <v>43542.208333333328</v>
      </c>
      <c r="P46" t="b">
        <v>0</v>
      </c>
      <c r="Q46" t="b">
        <v>0</v>
      </c>
      <c r="R46" t="s">
        <v>111</v>
      </c>
      <c r="S46" t="str">
        <f t="shared" si="4"/>
        <v>publishing</v>
      </c>
      <c r="T46" t="str">
        <f t="shared" si="5"/>
        <v>fiction</v>
      </c>
    </row>
    <row r="47" spans="1:20" ht="35" x14ac:dyDescent="0.25">
      <c r="A47">
        <v>45</v>
      </c>
      <c r="B47" t="s">
        <v>128</v>
      </c>
      <c r="C47" s="3" t="s">
        <v>129</v>
      </c>
      <c r="D47">
        <v>9500</v>
      </c>
      <c r="E47">
        <v>4530</v>
      </c>
      <c r="F47" s="5">
        <f t="shared" si="0"/>
        <v>47.684210526315788</v>
      </c>
      <c r="G47" t="s">
        <v>6</v>
      </c>
      <c r="H47" s="5">
        <f t="shared" si="1"/>
        <v>94.375</v>
      </c>
      <c r="I47">
        <v>48</v>
      </c>
      <c r="J47" t="s">
        <v>13</v>
      </c>
      <c r="K47" t="s">
        <v>14</v>
      </c>
      <c r="L47">
        <v>1478062800</v>
      </c>
      <c r="M47">
        <v>1479362400</v>
      </c>
      <c r="N47" s="9">
        <f t="shared" si="2"/>
        <v>42676.208333333328</v>
      </c>
      <c r="O47" s="7">
        <f t="shared" si="3"/>
        <v>42691.25</v>
      </c>
      <c r="P47" t="b">
        <v>0</v>
      </c>
      <c r="Q47" t="b">
        <v>1</v>
      </c>
      <c r="R47" t="s">
        <v>25</v>
      </c>
      <c r="S47" t="str">
        <f t="shared" si="4"/>
        <v>theater</v>
      </c>
      <c r="T47" t="str">
        <f t="shared" si="5"/>
        <v>plays</v>
      </c>
    </row>
    <row r="48" spans="1:20" ht="18" x14ac:dyDescent="0.25">
      <c r="A48">
        <v>46</v>
      </c>
      <c r="B48" t="s">
        <v>130</v>
      </c>
      <c r="C48" s="3" t="s">
        <v>131</v>
      </c>
      <c r="D48">
        <v>3700</v>
      </c>
      <c r="E48">
        <v>4247</v>
      </c>
      <c r="F48" s="5">
        <f t="shared" si="0"/>
        <v>114.78378378378378</v>
      </c>
      <c r="G48" t="s">
        <v>12</v>
      </c>
      <c r="H48" s="5">
        <f t="shared" si="1"/>
        <v>46.163043478260867</v>
      </c>
      <c r="I48">
        <v>92</v>
      </c>
      <c r="J48" t="s">
        <v>13</v>
      </c>
      <c r="K48" t="s">
        <v>14</v>
      </c>
      <c r="L48">
        <v>1278565200</v>
      </c>
      <c r="M48">
        <v>1280552400</v>
      </c>
      <c r="N48" s="9">
        <f t="shared" si="2"/>
        <v>40367.208333333336</v>
      </c>
      <c r="O48" s="7">
        <f t="shared" si="3"/>
        <v>40390.208333333336</v>
      </c>
      <c r="P48" t="b">
        <v>0</v>
      </c>
      <c r="Q48" t="b">
        <v>0</v>
      </c>
      <c r="R48" t="s">
        <v>15</v>
      </c>
      <c r="S48" t="str">
        <f t="shared" si="4"/>
        <v>music</v>
      </c>
      <c r="T48" t="str">
        <f t="shared" si="5"/>
        <v>rock</v>
      </c>
    </row>
    <row r="49" spans="1:20" ht="18" x14ac:dyDescent="0.25">
      <c r="A49">
        <v>47</v>
      </c>
      <c r="B49" t="s">
        <v>132</v>
      </c>
      <c r="C49" s="3" t="s">
        <v>133</v>
      </c>
      <c r="D49">
        <v>1500</v>
      </c>
      <c r="E49">
        <v>7129</v>
      </c>
      <c r="F49" s="5">
        <f t="shared" si="0"/>
        <v>475.26666666666665</v>
      </c>
      <c r="G49" t="s">
        <v>12</v>
      </c>
      <c r="H49" s="5">
        <f t="shared" si="1"/>
        <v>47.845637583892618</v>
      </c>
      <c r="I49">
        <v>149</v>
      </c>
      <c r="J49" t="s">
        <v>13</v>
      </c>
      <c r="K49" t="s">
        <v>14</v>
      </c>
      <c r="L49">
        <v>1396069200</v>
      </c>
      <c r="M49">
        <v>1398661200</v>
      </c>
      <c r="N49" s="9">
        <f t="shared" si="2"/>
        <v>41727.208333333336</v>
      </c>
      <c r="O49" s="7">
        <f t="shared" si="3"/>
        <v>41757.208333333336</v>
      </c>
      <c r="P49" t="b">
        <v>0</v>
      </c>
      <c r="Q49" t="b">
        <v>0</v>
      </c>
      <c r="R49" t="s">
        <v>25</v>
      </c>
      <c r="S49" t="str">
        <f t="shared" si="4"/>
        <v>theater</v>
      </c>
      <c r="T49" t="str">
        <f t="shared" si="5"/>
        <v>plays</v>
      </c>
    </row>
    <row r="50" spans="1:20" ht="18" x14ac:dyDescent="0.25">
      <c r="A50">
        <v>48</v>
      </c>
      <c r="B50" t="s">
        <v>134</v>
      </c>
      <c r="C50" s="3" t="s">
        <v>135</v>
      </c>
      <c r="D50">
        <v>33300</v>
      </c>
      <c r="E50">
        <v>128862</v>
      </c>
      <c r="F50" s="5">
        <f t="shared" si="0"/>
        <v>386.97297297297297</v>
      </c>
      <c r="G50" t="s">
        <v>12</v>
      </c>
      <c r="H50" s="5">
        <f t="shared" si="1"/>
        <v>53.007815713698065</v>
      </c>
      <c r="I50">
        <v>2431</v>
      </c>
      <c r="J50" t="s">
        <v>13</v>
      </c>
      <c r="K50" t="s">
        <v>14</v>
      </c>
      <c r="L50">
        <v>1435208400</v>
      </c>
      <c r="M50">
        <v>1436245200</v>
      </c>
      <c r="N50" s="9">
        <f t="shared" si="2"/>
        <v>42180.208333333328</v>
      </c>
      <c r="O50" s="7">
        <f t="shared" si="3"/>
        <v>42192.208333333328</v>
      </c>
      <c r="P50" t="b">
        <v>0</v>
      </c>
      <c r="Q50" t="b">
        <v>0</v>
      </c>
      <c r="R50" t="s">
        <v>25</v>
      </c>
      <c r="S50" t="str">
        <f t="shared" si="4"/>
        <v>theater</v>
      </c>
      <c r="T50" t="str">
        <f t="shared" si="5"/>
        <v>plays</v>
      </c>
    </row>
    <row r="51" spans="1:20" ht="18" x14ac:dyDescent="0.25">
      <c r="A51">
        <v>49</v>
      </c>
      <c r="B51" t="s">
        <v>136</v>
      </c>
      <c r="C51" s="3" t="s">
        <v>137</v>
      </c>
      <c r="D51">
        <v>7200</v>
      </c>
      <c r="E51">
        <v>13653</v>
      </c>
      <c r="F51" s="5">
        <f t="shared" si="0"/>
        <v>189.625</v>
      </c>
      <c r="G51" t="s">
        <v>12</v>
      </c>
      <c r="H51" s="5">
        <f t="shared" si="1"/>
        <v>45.059405940594061</v>
      </c>
      <c r="I51">
        <v>303</v>
      </c>
      <c r="J51" t="s">
        <v>13</v>
      </c>
      <c r="K51" t="s">
        <v>14</v>
      </c>
      <c r="L51">
        <v>1571547600</v>
      </c>
      <c r="M51">
        <v>1575439200</v>
      </c>
      <c r="N51" s="9">
        <f t="shared" si="2"/>
        <v>43758.208333333328</v>
      </c>
      <c r="O51" s="7">
        <f t="shared" si="3"/>
        <v>43803.25</v>
      </c>
      <c r="P51" t="b">
        <v>0</v>
      </c>
      <c r="Q51" t="b">
        <v>0</v>
      </c>
      <c r="R51" t="s">
        <v>15</v>
      </c>
      <c r="S51" t="str">
        <f t="shared" si="4"/>
        <v>music</v>
      </c>
      <c r="T51" t="str">
        <f t="shared" si="5"/>
        <v>rock</v>
      </c>
    </row>
    <row r="52" spans="1:20" ht="35" x14ac:dyDescent="0.25">
      <c r="A52">
        <v>50</v>
      </c>
      <c r="B52" t="s">
        <v>138</v>
      </c>
      <c r="C52" s="3" t="s">
        <v>139</v>
      </c>
      <c r="D52">
        <v>100</v>
      </c>
      <c r="E52">
        <v>2</v>
      </c>
      <c r="F52" s="5">
        <f t="shared" si="0"/>
        <v>2</v>
      </c>
      <c r="G52" t="s">
        <v>6</v>
      </c>
      <c r="H52" s="5">
        <f t="shared" si="1"/>
        <v>2</v>
      </c>
      <c r="I52">
        <v>1</v>
      </c>
      <c r="J52" t="s">
        <v>99</v>
      </c>
      <c r="K52" t="s">
        <v>100</v>
      </c>
      <c r="L52">
        <v>1375333200</v>
      </c>
      <c r="M52">
        <v>1377752400</v>
      </c>
      <c r="N52" s="9">
        <f t="shared" si="2"/>
        <v>41487.208333333336</v>
      </c>
      <c r="O52" s="7">
        <f t="shared" si="3"/>
        <v>41515.208333333336</v>
      </c>
      <c r="P52" t="b">
        <v>0</v>
      </c>
      <c r="Q52" t="b">
        <v>0</v>
      </c>
      <c r="R52" t="s">
        <v>140</v>
      </c>
      <c r="S52" t="str">
        <f t="shared" si="4"/>
        <v>music</v>
      </c>
      <c r="T52" t="str">
        <f t="shared" si="5"/>
        <v>metal</v>
      </c>
    </row>
    <row r="53" spans="1:20" ht="18" x14ac:dyDescent="0.25">
      <c r="A53">
        <v>51</v>
      </c>
      <c r="B53" t="s">
        <v>141</v>
      </c>
      <c r="C53" s="3" t="s">
        <v>142</v>
      </c>
      <c r="D53">
        <v>158100</v>
      </c>
      <c r="E53">
        <v>145243</v>
      </c>
      <c r="F53" s="5">
        <f t="shared" si="0"/>
        <v>91.867805186590772</v>
      </c>
      <c r="G53" t="s">
        <v>6</v>
      </c>
      <c r="H53" s="5">
        <f t="shared" si="1"/>
        <v>99.006816632583508</v>
      </c>
      <c r="I53">
        <v>1467</v>
      </c>
      <c r="J53" t="s">
        <v>32</v>
      </c>
      <c r="K53" t="s">
        <v>33</v>
      </c>
      <c r="L53">
        <v>1332824400</v>
      </c>
      <c r="M53">
        <v>1334206800</v>
      </c>
      <c r="N53" s="9">
        <f t="shared" si="2"/>
        <v>40995.208333333336</v>
      </c>
      <c r="O53" s="7">
        <f t="shared" si="3"/>
        <v>41011.208333333336</v>
      </c>
      <c r="P53" t="b">
        <v>0</v>
      </c>
      <c r="Q53" t="b">
        <v>1</v>
      </c>
      <c r="R53" t="s">
        <v>57</v>
      </c>
      <c r="S53" t="str">
        <f t="shared" si="4"/>
        <v>technology</v>
      </c>
      <c r="T53" t="str">
        <f t="shared" si="5"/>
        <v>wearables</v>
      </c>
    </row>
    <row r="54" spans="1:20" ht="18" x14ac:dyDescent="0.25">
      <c r="A54">
        <v>52</v>
      </c>
      <c r="B54" t="s">
        <v>143</v>
      </c>
      <c r="C54" s="3" t="s">
        <v>144</v>
      </c>
      <c r="D54">
        <v>7200</v>
      </c>
      <c r="E54">
        <v>2459</v>
      </c>
      <c r="F54" s="5">
        <f t="shared" si="0"/>
        <v>34.152777777777779</v>
      </c>
      <c r="G54" t="s">
        <v>6</v>
      </c>
      <c r="H54" s="5">
        <f t="shared" si="1"/>
        <v>32.786666666666669</v>
      </c>
      <c r="I54">
        <v>75</v>
      </c>
      <c r="J54" t="s">
        <v>13</v>
      </c>
      <c r="K54" t="s">
        <v>14</v>
      </c>
      <c r="L54">
        <v>1284526800</v>
      </c>
      <c r="M54">
        <v>1284872400</v>
      </c>
      <c r="N54" s="9">
        <f t="shared" si="2"/>
        <v>40436.208333333336</v>
      </c>
      <c r="O54" s="7">
        <f t="shared" si="3"/>
        <v>40440.208333333336</v>
      </c>
      <c r="P54" t="b">
        <v>0</v>
      </c>
      <c r="Q54" t="b">
        <v>0</v>
      </c>
      <c r="R54" t="s">
        <v>25</v>
      </c>
      <c r="S54" t="str">
        <f t="shared" si="4"/>
        <v>theater</v>
      </c>
      <c r="T54" t="str">
        <f t="shared" si="5"/>
        <v>plays</v>
      </c>
    </row>
    <row r="55" spans="1:20" ht="18" x14ac:dyDescent="0.25">
      <c r="A55">
        <v>53</v>
      </c>
      <c r="B55" t="s">
        <v>145</v>
      </c>
      <c r="C55" s="3" t="s">
        <v>146</v>
      </c>
      <c r="D55">
        <v>8800</v>
      </c>
      <c r="E55">
        <v>12356</v>
      </c>
      <c r="F55" s="5">
        <f t="shared" si="0"/>
        <v>140.40909090909091</v>
      </c>
      <c r="G55" t="s">
        <v>12</v>
      </c>
      <c r="H55" s="5">
        <f t="shared" si="1"/>
        <v>59.119617224880386</v>
      </c>
      <c r="I55">
        <v>209</v>
      </c>
      <c r="J55" t="s">
        <v>13</v>
      </c>
      <c r="K55" t="s">
        <v>14</v>
      </c>
      <c r="L55">
        <v>1400562000</v>
      </c>
      <c r="M55">
        <v>1403931600</v>
      </c>
      <c r="N55" s="9">
        <f t="shared" si="2"/>
        <v>41779.208333333336</v>
      </c>
      <c r="O55" s="7">
        <f t="shared" si="3"/>
        <v>41818.208333333336</v>
      </c>
      <c r="P55" t="b">
        <v>0</v>
      </c>
      <c r="Q55" t="b">
        <v>0</v>
      </c>
      <c r="R55" t="s">
        <v>45</v>
      </c>
      <c r="S55" t="str">
        <f t="shared" si="4"/>
        <v>film &amp; video</v>
      </c>
      <c r="T55" t="str">
        <f t="shared" si="5"/>
        <v>drama</v>
      </c>
    </row>
    <row r="56" spans="1:20" ht="35" x14ac:dyDescent="0.25">
      <c r="A56">
        <v>54</v>
      </c>
      <c r="B56" t="s">
        <v>147</v>
      </c>
      <c r="C56" s="3" t="s">
        <v>148</v>
      </c>
      <c r="D56">
        <v>6000</v>
      </c>
      <c r="E56">
        <v>5392</v>
      </c>
      <c r="F56" s="5">
        <f t="shared" si="0"/>
        <v>89.86666666666666</v>
      </c>
      <c r="G56" t="s">
        <v>6</v>
      </c>
      <c r="H56" s="5">
        <f t="shared" si="1"/>
        <v>44.93333333333333</v>
      </c>
      <c r="I56">
        <v>120</v>
      </c>
      <c r="J56" t="s">
        <v>13</v>
      </c>
      <c r="K56" t="s">
        <v>14</v>
      </c>
      <c r="L56">
        <v>1520748000</v>
      </c>
      <c r="M56">
        <v>1521262800</v>
      </c>
      <c r="N56" s="9">
        <f t="shared" si="2"/>
        <v>43170.25</v>
      </c>
      <c r="O56" s="7">
        <f t="shared" si="3"/>
        <v>43176.208333333328</v>
      </c>
      <c r="P56" t="b">
        <v>0</v>
      </c>
      <c r="Q56" t="b">
        <v>0</v>
      </c>
      <c r="R56" t="s">
        <v>57</v>
      </c>
      <c r="S56" t="str">
        <f t="shared" si="4"/>
        <v>technology</v>
      </c>
      <c r="T56" t="str">
        <f t="shared" si="5"/>
        <v>wearables</v>
      </c>
    </row>
    <row r="57" spans="1:20" ht="35" x14ac:dyDescent="0.25">
      <c r="A57">
        <v>55</v>
      </c>
      <c r="B57" t="s">
        <v>149</v>
      </c>
      <c r="C57" s="3" t="s">
        <v>150</v>
      </c>
      <c r="D57">
        <v>6600</v>
      </c>
      <c r="E57">
        <v>11746</v>
      </c>
      <c r="F57" s="5">
        <f t="shared" si="0"/>
        <v>177.96969696969697</v>
      </c>
      <c r="G57" t="s">
        <v>12</v>
      </c>
      <c r="H57" s="5">
        <f t="shared" si="1"/>
        <v>89.664122137404576</v>
      </c>
      <c r="I57">
        <v>131</v>
      </c>
      <c r="J57" t="s">
        <v>13</v>
      </c>
      <c r="K57" t="s">
        <v>14</v>
      </c>
      <c r="L57">
        <v>1532926800</v>
      </c>
      <c r="M57">
        <v>1533358800</v>
      </c>
      <c r="N57" s="9">
        <f t="shared" si="2"/>
        <v>43311.208333333328</v>
      </c>
      <c r="O57" s="7">
        <f t="shared" si="3"/>
        <v>43316.208333333328</v>
      </c>
      <c r="P57" t="b">
        <v>0</v>
      </c>
      <c r="Q57" t="b">
        <v>0</v>
      </c>
      <c r="R57" t="s">
        <v>151</v>
      </c>
      <c r="S57" t="str">
        <f t="shared" si="4"/>
        <v>music</v>
      </c>
      <c r="T57" t="str">
        <f t="shared" si="5"/>
        <v>jazz</v>
      </c>
    </row>
    <row r="58" spans="1:20" ht="35" x14ac:dyDescent="0.25">
      <c r="A58">
        <v>56</v>
      </c>
      <c r="B58" t="s">
        <v>152</v>
      </c>
      <c r="C58" s="3" t="s">
        <v>153</v>
      </c>
      <c r="D58">
        <v>8000</v>
      </c>
      <c r="E58">
        <v>11493</v>
      </c>
      <c r="F58" s="5">
        <f t="shared" si="0"/>
        <v>143.66249999999999</v>
      </c>
      <c r="G58" t="s">
        <v>12</v>
      </c>
      <c r="H58" s="5">
        <f t="shared" si="1"/>
        <v>70.079268292682926</v>
      </c>
      <c r="I58">
        <v>164</v>
      </c>
      <c r="J58" t="s">
        <v>13</v>
      </c>
      <c r="K58" t="s">
        <v>14</v>
      </c>
      <c r="L58">
        <v>1420869600</v>
      </c>
      <c r="M58">
        <v>1421474400</v>
      </c>
      <c r="N58" s="9">
        <f t="shared" si="2"/>
        <v>42014.25</v>
      </c>
      <c r="O58" s="7">
        <f t="shared" si="3"/>
        <v>42021.25</v>
      </c>
      <c r="P58" t="b">
        <v>0</v>
      </c>
      <c r="Q58" t="b">
        <v>0</v>
      </c>
      <c r="R58" t="s">
        <v>57</v>
      </c>
      <c r="S58" t="str">
        <f t="shared" si="4"/>
        <v>technology</v>
      </c>
      <c r="T58" t="str">
        <f t="shared" si="5"/>
        <v>wearables</v>
      </c>
    </row>
    <row r="59" spans="1:20" ht="18" x14ac:dyDescent="0.25">
      <c r="A59">
        <v>57</v>
      </c>
      <c r="B59" t="s">
        <v>154</v>
      </c>
      <c r="C59" s="3" t="s">
        <v>155</v>
      </c>
      <c r="D59">
        <v>2900</v>
      </c>
      <c r="E59">
        <v>6243</v>
      </c>
      <c r="F59" s="5">
        <f t="shared" si="0"/>
        <v>215.27586206896552</v>
      </c>
      <c r="G59" t="s">
        <v>12</v>
      </c>
      <c r="H59" s="5">
        <f t="shared" si="1"/>
        <v>31.059701492537314</v>
      </c>
      <c r="I59">
        <v>201</v>
      </c>
      <c r="J59" t="s">
        <v>13</v>
      </c>
      <c r="K59" t="s">
        <v>14</v>
      </c>
      <c r="L59">
        <v>1504242000</v>
      </c>
      <c r="M59">
        <v>1505278800</v>
      </c>
      <c r="N59" s="9">
        <f t="shared" si="2"/>
        <v>42979.208333333328</v>
      </c>
      <c r="O59" s="7">
        <f t="shared" si="3"/>
        <v>42991.208333333328</v>
      </c>
      <c r="P59" t="b">
        <v>0</v>
      </c>
      <c r="Q59" t="b">
        <v>0</v>
      </c>
      <c r="R59" t="s">
        <v>81</v>
      </c>
      <c r="S59" t="str">
        <f t="shared" si="4"/>
        <v>games</v>
      </c>
      <c r="T59" t="str">
        <f t="shared" si="5"/>
        <v>video games</v>
      </c>
    </row>
    <row r="60" spans="1:20" ht="18" x14ac:dyDescent="0.25">
      <c r="A60">
        <v>58</v>
      </c>
      <c r="B60" t="s">
        <v>156</v>
      </c>
      <c r="C60" s="3" t="s">
        <v>157</v>
      </c>
      <c r="D60">
        <v>2700</v>
      </c>
      <c r="E60">
        <v>6132</v>
      </c>
      <c r="F60" s="5">
        <f t="shared" si="0"/>
        <v>227.11111111111114</v>
      </c>
      <c r="G60" t="s">
        <v>12</v>
      </c>
      <c r="H60" s="5">
        <f t="shared" si="1"/>
        <v>29.061611374407583</v>
      </c>
      <c r="I60">
        <v>211</v>
      </c>
      <c r="J60" t="s">
        <v>13</v>
      </c>
      <c r="K60" t="s">
        <v>14</v>
      </c>
      <c r="L60">
        <v>1442811600</v>
      </c>
      <c r="M60">
        <v>1443934800</v>
      </c>
      <c r="N60" s="9">
        <f t="shared" si="2"/>
        <v>42268.208333333328</v>
      </c>
      <c r="O60" s="7">
        <f t="shared" si="3"/>
        <v>42281.208333333328</v>
      </c>
      <c r="P60" t="b">
        <v>0</v>
      </c>
      <c r="Q60" t="b">
        <v>0</v>
      </c>
      <c r="R60" t="s">
        <v>25</v>
      </c>
      <c r="S60" t="str">
        <f t="shared" si="4"/>
        <v>theater</v>
      </c>
      <c r="T60" t="str">
        <f t="shared" si="5"/>
        <v>plays</v>
      </c>
    </row>
    <row r="61" spans="1:20" ht="18" x14ac:dyDescent="0.25">
      <c r="A61">
        <v>59</v>
      </c>
      <c r="B61" t="s">
        <v>158</v>
      </c>
      <c r="C61" s="3" t="s">
        <v>159</v>
      </c>
      <c r="D61">
        <v>1400</v>
      </c>
      <c r="E61">
        <v>3851</v>
      </c>
      <c r="F61" s="5">
        <f t="shared" si="0"/>
        <v>275.07142857142861</v>
      </c>
      <c r="G61" t="s">
        <v>12</v>
      </c>
      <c r="H61" s="5">
        <f t="shared" si="1"/>
        <v>30.0859375</v>
      </c>
      <c r="I61">
        <v>128</v>
      </c>
      <c r="J61" t="s">
        <v>13</v>
      </c>
      <c r="K61" t="s">
        <v>14</v>
      </c>
      <c r="L61">
        <v>1497243600</v>
      </c>
      <c r="M61">
        <v>1498539600</v>
      </c>
      <c r="N61" s="9">
        <f t="shared" si="2"/>
        <v>42898.208333333328</v>
      </c>
      <c r="O61" s="7">
        <f t="shared" si="3"/>
        <v>42913.208333333328</v>
      </c>
      <c r="P61" t="b">
        <v>0</v>
      </c>
      <c r="Q61" t="b">
        <v>1</v>
      </c>
      <c r="R61" t="s">
        <v>25</v>
      </c>
      <c r="S61" t="str">
        <f t="shared" si="4"/>
        <v>theater</v>
      </c>
      <c r="T61" t="str">
        <f t="shared" si="5"/>
        <v>plays</v>
      </c>
    </row>
    <row r="62" spans="1:20" ht="18" x14ac:dyDescent="0.25">
      <c r="A62">
        <v>60</v>
      </c>
      <c r="B62" t="s">
        <v>160</v>
      </c>
      <c r="C62" s="3" t="s">
        <v>161</v>
      </c>
      <c r="D62">
        <v>94200</v>
      </c>
      <c r="E62">
        <v>135997</v>
      </c>
      <c r="F62" s="5">
        <f t="shared" si="0"/>
        <v>144.37048832271762</v>
      </c>
      <c r="G62" t="s">
        <v>12</v>
      </c>
      <c r="H62" s="5">
        <f t="shared" si="1"/>
        <v>84.998125000000002</v>
      </c>
      <c r="I62">
        <v>1600</v>
      </c>
      <c r="J62" t="s">
        <v>7</v>
      </c>
      <c r="K62" t="s">
        <v>8</v>
      </c>
      <c r="L62">
        <v>1342501200</v>
      </c>
      <c r="M62">
        <v>1342760400</v>
      </c>
      <c r="N62" s="9">
        <f t="shared" si="2"/>
        <v>41107.208333333336</v>
      </c>
      <c r="O62" s="7">
        <f t="shared" si="3"/>
        <v>41110.208333333336</v>
      </c>
      <c r="P62" t="b">
        <v>0</v>
      </c>
      <c r="Q62" t="b">
        <v>0</v>
      </c>
      <c r="R62" t="s">
        <v>25</v>
      </c>
      <c r="S62" t="str">
        <f t="shared" si="4"/>
        <v>theater</v>
      </c>
      <c r="T62" t="str">
        <f t="shared" si="5"/>
        <v>plays</v>
      </c>
    </row>
    <row r="63" spans="1:20" ht="35" x14ac:dyDescent="0.25">
      <c r="A63">
        <v>61</v>
      </c>
      <c r="B63" t="s">
        <v>162</v>
      </c>
      <c r="C63" s="3" t="s">
        <v>163</v>
      </c>
      <c r="D63">
        <v>199200</v>
      </c>
      <c r="E63">
        <v>184750</v>
      </c>
      <c r="F63" s="5">
        <f t="shared" si="0"/>
        <v>92.74598393574297</v>
      </c>
      <c r="G63" t="s">
        <v>6</v>
      </c>
      <c r="H63" s="5">
        <f t="shared" si="1"/>
        <v>82.001775410563695</v>
      </c>
      <c r="I63">
        <v>2253</v>
      </c>
      <c r="J63" t="s">
        <v>7</v>
      </c>
      <c r="K63" t="s">
        <v>8</v>
      </c>
      <c r="L63">
        <v>1298268000</v>
      </c>
      <c r="M63">
        <v>1301720400</v>
      </c>
      <c r="N63" s="9">
        <f t="shared" si="2"/>
        <v>40595.25</v>
      </c>
      <c r="O63" s="7">
        <f t="shared" si="3"/>
        <v>40635.208333333336</v>
      </c>
      <c r="P63" t="b">
        <v>0</v>
      </c>
      <c r="Q63" t="b">
        <v>0</v>
      </c>
      <c r="R63" t="s">
        <v>25</v>
      </c>
      <c r="S63" t="str">
        <f t="shared" si="4"/>
        <v>theater</v>
      </c>
      <c r="T63" t="str">
        <f t="shared" si="5"/>
        <v>plays</v>
      </c>
    </row>
    <row r="64" spans="1:20" ht="35" x14ac:dyDescent="0.25">
      <c r="A64">
        <v>62</v>
      </c>
      <c r="B64" t="s">
        <v>164</v>
      </c>
      <c r="C64" s="3" t="s">
        <v>165</v>
      </c>
      <c r="D64">
        <v>2000</v>
      </c>
      <c r="E64">
        <v>14452</v>
      </c>
      <c r="F64" s="5">
        <f t="shared" si="0"/>
        <v>722.6</v>
      </c>
      <c r="G64" t="s">
        <v>12</v>
      </c>
      <c r="H64" s="5">
        <f t="shared" si="1"/>
        <v>58.040160642570278</v>
      </c>
      <c r="I64">
        <v>249</v>
      </c>
      <c r="J64" t="s">
        <v>13</v>
      </c>
      <c r="K64" t="s">
        <v>14</v>
      </c>
      <c r="L64">
        <v>1433480400</v>
      </c>
      <c r="M64">
        <v>1433566800</v>
      </c>
      <c r="N64" s="9">
        <f t="shared" si="2"/>
        <v>42160.208333333328</v>
      </c>
      <c r="O64" s="7">
        <f t="shared" si="3"/>
        <v>42161.208333333328</v>
      </c>
      <c r="P64" t="b">
        <v>0</v>
      </c>
      <c r="Q64" t="b">
        <v>0</v>
      </c>
      <c r="R64" t="s">
        <v>20</v>
      </c>
      <c r="S64" t="str">
        <f t="shared" si="4"/>
        <v>technology</v>
      </c>
      <c r="T64" t="str">
        <f t="shared" si="5"/>
        <v>web</v>
      </c>
    </row>
    <row r="65" spans="1:20" ht="18" x14ac:dyDescent="0.25">
      <c r="A65">
        <v>63</v>
      </c>
      <c r="B65" t="s">
        <v>166</v>
      </c>
      <c r="C65" s="3" t="s">
        <v>167</v>
      </c>
      <c r="D65">
        <v>4700</v>
      </c>
      <c r="E65">
        <v>557</v>
      </c>
      <c r="F65" s="5">
        <f t="shared" si="0"/>
        <v>11.851063829787234</v>
      </c>
      <c r="G65" t="s">
        <v>6</v>
      </c>
      <c r="H65" s="5">
        <f t="shared" si="1"/>
        <v>111.4</v>
      </c>
      <c r="I65">
        <v>5</v>
      </c>
      <c r="J65" t="s">
        <v>13</v>
      </c>
      <c r="K65" t="s">
        <v>14</v>
      </c>
      <c r="L65">
        <v>1493355600</v>
      </c>
      <c r="M65">
        <v>1493874000</v>
      </c>
      <c r="N65" s="9">
        <f t="shared" si="2"/>
        <v>42853.208333333328</v>
      </c>
      <c r="O65" s="7">
        <f t="shared" si="3"/>
        <v>42859.208333333328</v>
      </c>
      <c r="P65" t="b">
        <v>0</v>
      </c>
      <c r="Q65" t="b">
        <v>0</v>
      </c>
      <c r="R65" t="s">
        <v>25</v>
      </c>
      <c r="S65" t="str">
        <f t="shared" si="4"/>
        <v>theater</v>
      </c>
      <c r="T65" t="str">
        <f t="shared" si="5"/>
        <v>plays</v>
      </c>
    </row>
    <row r="66" spans="1:20" ht="18" x14ac:dyDescent="0.25">
      <c r="A66">
        <v>64</v>
      </c>
      <c r="B66" t="s">
        <v>168</v>
      </c>
      <c r="C66" s="3" t="s">
        <v>169</v>
      </c>
      <c r="D66">
        <v>2800</v>
      </c>
      <c r="E66">
        <v>2734</v>
      </c>
      <c r="F66" s="5">
        <f t="shared" si="0"/>
        <v>97.642857142857139</v>
      </c>
      <c r="G66" t="s">
        <v>6</v>
      </c>
      <c r="H66" s="5">
        <f t="shared" si="1"/>
        <v>71.94736842105263</v>
      </c>
      <c r="I66">
        <v>38</v>
      </c>
      <c r="J66" t="s">
        <v>13</v>
      </c>
      <c r="K66" t="s">
        <v>14</v>
      </c>
      <c r="L66">
        <v>1530507600</v>
      </c>
      <c r="M66">
        <v>1531803600</v>
      </c>
      <c r="N66" s="9">
        <f t="shared" si="2"/>
        <v>43283.208333333328</v>
      </c>
      <c r="O66" s="7">
        <f t="shared" si="3"/>
        <v>43298.208333333328</v>
      </c>
      <c r="P66" t="b">
        <v>0</v>
      </c>
      <c r="Q66" t="b">
        <v>1</v>
      </c>
      <c r="R66" t="s">
        <v>20</v>
      </c>
      <c r="S66" t="str">
        <f t="shared" si="4"/>
        <v>technology</v>
      </c>
      <c r="T66" t="str">
        <f t="shared" si="5"/>
        <v>web</v>
      </c>
    </row>
    <row r="67" spans="1:20" ht="18" x14ac:dyDescent="0.25">
      <c r="A67">
        <v>65</v>
      </c>
      <c r="B67" t="s">
        <v>170</v>
      </c>
      <c r="C67" s="3" t="s">
        <v>171</v>
      </c>
      <c r="D67">
        <v>6100</v>
      </c>
      <c r="E67">
        <v>14405</v>
      </c>
      <c r="F67" s="5">
        <f t="shared" ref="F67:F130" si="6">(E67/D67)*100</f>
        <v>236.14754098360655</v>
      </c>
      <c r="G67" t="s">
        <v>12</v>
      </c>
      <c r="H67" s="5">
        <f t="shared" ref="H67:H130" si="7">IFERROR(E67/I67,0)</f>
        <v>61.038135593220339</v>
      </c>
      <c r="I67">
        <v>236</v>
      </c>
      <c r="J67" t="s">
        <v>13</v>
      </c>
      <c r="K67" t="s">
        <v>14</v>
      </c>
      <c r="L67">
        <v>1296108000</v>
      </c>
      <c r="M67">
        <v>1296712800</v>
      </c>
      <c r="N67" s="9">
        <f t="shared" ref="N67:N130" si="8">(((L67/60)/60)/24)+DATE(1970,1,1)</f>
        <v>40570.25</v>
      </c>
      <c r="O67" s="7">
        <f t="shared" ref="O67:O130" si="9">(((M67/60)/60)/24)+DATE(1970,1,1)</f>
        <v>40577.25</v>
      </c>
      <c r="P67" t="b">
        <v>0</v>
      </c>
      <c r="Q67" t="b">
        <v>0</v>
      </c>
      <c r="R67" t="s">
        <v>25</v>
      </c>
      <c r="S67" t="str">
        <f t="shared" ref="S67:S130" si="10">IFERROR(LEFT(R67, FIND("/", R67) - 1), R67)</f>
        <v>theater</v>
      </c>
      <c r="T67" t="str">
        <f t="shared" ref="T67:T130" si="11">IFERROR(MID(R67, FIND("/", R67) + 1, LEN(R67)), "")</f>
        <v>plays</v>
      </c>
    </row>
    <row r="68" spans="1:20" ht="18" x14ac:dyDescent="0.25">
      <c r="A68">
        <v>66</v>
      </c>
      <c r="B68" t="s">
        <v>172</v>
      </c>
      <c r="C68" s="3" t="s">
        <v>173</v>
      </c>
      <c r="D68">
        <v>2900</v>
      </c>
      <c r="E68">
        <v>1307</v>
      </c>
      <c r="F68" s="5">
        <f t="shared" si="6"/>
        <v>45.068965517241381</v>
      </c>
      <c r="G68" t="s">
        <v>6</v>
      </c>
      <c r="H68" s="5">
        <f t="shared" si="7"/>
        <v>108.91666666666667</v>
      </c>
      <c r="I68">
        <v>12</v>
      </c>
      <c r="J68" t="s">
        <v>13</v>
      </c>
      <c r="K68" t="s">
        <v>14</v>
      </c>
      <c r="L68">
        <v>1428469200</v>
      </c>
      <c r="M68">
        <v>1428901200</v>
      </c>
      <c r="N68" s="9">
        <f t="shared" si="8"/>
        <v>42102.208333333328</v>
      </c>
      <c r="O68" s="7">
        <f t="shared" si="9"/>
        <v>42107.208333333328</v>
      </c>
      <c r="P68" t="b">
        <v>0</v>
      </c>
      <c r="Q68" t="b">
        <v>1</v>
      </c>
      <c r="R68" t="s">
        <v>25</v>
      </c>
      <c r="S68" t="str">
        <f t="shared" si="10"/>
        <v>theater</v>
      </c>
      <c r="T68" t="str">
        <f t="shared" si="11"/>
        <v>plays</v>
      </c>
    </row>
    <row r="69" spans="1:20" ht="35" x14ac:dyDescent="0.25">
      <c r="A69">
        <v>67</v>
      </c>
      <c r="B69" t="s">
        <v>174</v>
      </c>
      <c r="C69" s="3" t="s">
        <v>175</v>
      </c>
      <c r="D69">
        <v>72600</v>
      </c>
      <c r="E69">
        <v>117892</v>
      </c>
      <c r="F69" s="5">
        <f t="shared" si="6"/>
        <v>162.38567493112947</v>
      </c>
      <c r="G69" t="s">
        <v>12</v>
      </c>
      <c r="H69" s="5">
        <f t="shared" si="7"/>
        <v>29.001722017220171</v>
      </c>
      <c r="I69">
        <v>4065</v>
      </c>
      <c r="J69" t="s">
        <v>32</v>
      </c>
      <c r="K69" t="s">
        <v>33</v>
      </c>
      <c r="L69">
        <v>1264399200</v>
      </c>
      <c r="M69">
        <v>1264831200</v>
      </c>
      <c r="N69" s="9">
        <f t="shared" si="8"/>
        <v>40203.25</v>
      </c>
      <c r="O69" s="7">
        <f t="shared" si="9"/>
        <v>40208.25</v>
      </c>
      <c r="P69" t="b">
        <v>0</v>
      </c>
      <c r="Q69" t="b">
        <v>1</v>
      </c>
      <c r="R69" t="s">
        <v>57</v>
      </c>
      <c r="S69" t="str">
        <f t="shared" si="10"/>
        <v>technology</v>
      </c>
      <c r="T69" t="str">
        <f t="shared" si="11"/>
        <v>wearables</v>
      </c>
    </row>
    <row r="70" spans="1:20" ht="18" x14ac:dyDescent="0.25">
      <c r="A70">
        <v>68</v>
      </c>
      <c r="B70" t="s">
        <v>176</v>
      </c>
      <c r="C70" s="3" t="s">
        <v>177</v>
      </c>
      <c r="D70">
        <v>5700</v>
      </c>
      <c r="E70">
        <v>14508</v>
      </c>
      <c r="F70" s="5">
        <f t="shared" si="6"/>
        <v>254.52631578947367</v>
      </c>
      <c r="G70" t="s">
        <v>12</v>
      </c>
      <c r="H70" s="5">
        <f t="shared" si="7"/>
        <v>58.975609756097562</v>
      </c>
      <c r="I70">
        <v>246</v>
      </c>
      <c r="J70" t="s">
        <v>99</v>
      </c>
      <c r="K70" t="s">
        <v>100</v>
      </c>
      <c r="L70">
        <v>1501131600</v>
      </c>
      <c r="M70">
        <v>1505192400</v>
      </c>
      <c r="N70" s="9">
        <f t="shared" si="8"/>
        <v>42943.208333333328</v>
      </c>
      <c r="O70" s="7">
        <f t="shared" si="9"/>
        <v>42990.208333333328</v>
      </c>
      <c r="P70" t="b">
        <v>0</v>
      </c>
      <c r="Q70" t="b">
        <v>1</v>
      </c>
      <c r="R70" t="s">
        <v>25</v>
      </c>
      <c r="S70" t="str">
        <f t="shared" si="10"/>
        <v>theater</v>
      </c>
      <c r="T70" t="str">
        <f t="shared" si="11"/>
        <v>plays</v>
      </c>
    </row>
    <row r="71" spans="1:20" ht="18" x14ac:dyDescent="0.25">
      <c r="A71">
        <v>69</v>
      </c>
      <c r="B71" t="s">
        <v>178</v>
      </c>
      <c r="C71" s="3" t="s">
        <v>179</v>
      </c>
      <c r="D71">
        <v>7900</v>
      </c>
      <c r="E71">
        <v>1901</v>
      </c>
      <c r="F71" s="5">
        <f t="shared" si="6"/>
        <v>24.063291139240505</v>
      </c>
      <c r="G71" t="s">
        <v>66</v>
      </c>
      <c r="H71" s="5">
        <f t="shared" si="7"/>
        <v>111.82352941176471</v>
      </c>
      <c r="I71">
        <v>17</v>
      </c>
      <c r="J71" t="s">
        <v>13</v>
      </c>
      <c r="K71" t="s">
        <v>14</v>
      </c>
      <c r="L71">
        <v>1292738400</v>
      </c>
      <c r="M71">
        <v>1295676000</v>
      </c>
      <c r="N71" s="9">
        <f t="shared" si="8"/>
        <v>40531.25</v>
      </c>
      <c r="O71" s="7">
        <f t="shared" si="9"/>
        <v>40565.25</v>
      </c>
      <c r="P71" t="b">
        <v>0</v>
      </c>
      <c r="Q71" t="b">
        <v>0</v>
      </c>
      <c r="R71" t="s">
        <v>25</v>
      </c>
      <c r="S71" t="str">
        <f t="shared" si="10"/>
        <v>theater</v>
      </c>
      <c r="T71" t="str">
        <f t="shared" si="11"/>
        <v>plays</v>
      </c>
    </row>
    <row r="72" spans="1:20" ht="18" x14ac:dyDescent="0.25">
      <c r="A72">
        <v>70</v>
      </c>
      <c r="B72" t="s">
        <v>180</v>
      </c>
      <c r="C72" s="3" t="s">
        <v>181</v>
      </c>
      <c r="D72">
        <v>128000</v>
      </c>
      <c r="E72">
        <v>158389</v>
      </c>
      <c r="F72" s="5">
        <f t="shared" si="6"/>
        <v>123.74140625000001</v>
      </c>
      <c r="G72" t="s">
        <v>12</v>
      </c>
      <c r="H72" s="5">
        <f t="shared" si="7"/>
        <v>63.995555555555555</v>
      </c>
      <c r="I72">
        <v>2475</v>
      </c>
      <c r="J72" t="s">
        <v>99</v>
      </c>
      <c r="K72" t="s">
        <v>100</v>
      </c>
      <c r="L72">
        <v>1288674000</v>
      </c>
      <c r="M72">
        <v>1292911200</v>
      </c>
      <c r="N72" s="9">
        <f t="shared" si="8"/>
        <v>40484.208333333336</v>
      </c>
      <c r="O72" s="7">
        <f t="shared" si="9"/>
        <v>40533.25</v>
      </c>
      <c r="P72" t="b">
        <v>0</v>
      </c>
      <c r="Q72" t="b">
        <v>1</v>
      </c>
      <c r="R72" t="s">
        <v>25</v>
      </c>
      <c r="S72" t="str">
        <f t="shared" si="10"/>
        <v>theater</v>
      </c>
      <c r="T72" t="str">
        <f t="shared" si="11"/>
        <v>plays</v>
      </c>
    </row>
    <row r="73" spans="1:20" ht="35" x14ac:dyDescent="0.25">
      <c r="A73">
        <v>71</v>
      </c>
      <c r="B73" t="s">
        <v>182</v>
      </c>
      <c r="C73" s="3" t="s">
        <v>183</v>
      </c>
      <c r="D73">
        <v>6000</v>
      </c>
      <c r="E73">
        <v>6484</v>
      </c>
      <c r="F73" s="5">
        <f t="shared" si="6"/>
        <v>108.06666666666666</v>
      </c>
      <c r="G73" t="s">
        <v>12</v>
      </c>
      <c r="H73" s="5">
        <f t="shared" si="7"/>
        <v>85.315789473684205</v>
      </c>
      <c r="I73">
        <v>76</v>
      </c>
      <c r="J73" t="s">
        <v>13</v>
      </c>
      <c r="K73" t="s">
        <v>14</v>
      </c>
      <c r="L73">
        <v>1575093600</v>
      </c>
      <c r="M73">
        <v>1575439200</v>
      </c>
      <c r="N73" s="9">
        <f t="shared" si="8"/>
        <v>43799.25</v>
      </c>
      <c r="O73" s="7">
        <f t="shared" si="9"/>
        <v>43803.25</v>
      </c>
      <c r="P73" t="b">
        <v>0</v>
      </c>
      <c r="Q73" t="b">
        <v>0</v>
      </c>
      <c r="R73" t="s">
        <v>25</v>
      </c>
      <c r="S73" t="str">
        <f t="shared" si="10"/>
        <v>theater</v>
      </c>
      <c r="T73" t="str">
        <f t="shared" si="11"/>
        <v>plays</v>
      </c>
    </row>
    <row r="74" spans="1:20" ht="18" x14ac:dyDescent="0.25">
      <c r="A74">
        <v>72</v>
      </c>
      <c r="B74" t="s">
        <v>184</v>
      </c>
      <c r="C74" s="3" t="s">
        <v>185</v>
      </c>
      <c r="D74">
        <v>600</v>
      </c>
      <c r="E74">
        <v>4022</v>
      </c>
      <c r="F74" s="5">
        <f t="shared" si="6"/>
        <v>670.33333333333326</v>
      </c>
      <c r="G74" t="s">
        <v>12</v>
      </c>
      <c r="H74" s="5">
        <f t="shared" si="7"/>
        <v>74.481481481481481</v>
      </c>
      <c r="I74">
        <v>54</v>
      </c>
      <c r="J74" t="s">
        <v>13</v>
      </c>
      <c r="K74" t="s">
        <v>14</v>
      </c>
      <c r="L74">
        <v>1435726800</v>
      </c>
      <c r="M74">
        <v>1438837200</v>
      </c>
      <c r="N74" s="9">
        <f t="shared" si="8"/>
        <v>42186.208333333328</v>
      </c>
      <c r="O74" s="7">
        <f t="shared" si="9"/>
        <v>42222.208333333328</v>
      </c>
      <c r="P74" t="b">
        <v>0</v>
      </c>
      <c r="Q74" t="b">
        <v>0</v>
      </c>
      <c r="R74" t="s">
        <v>63</v>
      </c>
      <c r="S74" t="str">
        <f t="shared" si="10"/>
        <v>film &amp; video</v>
      </c>
      <c r="T74" t="str">
        <f t="shared" si="11"/>
        <v>animation</v>
      </c>
    </row>
    <row r="75" spans="1:20" ht="18" x14ac:dyDescent="0.25">
      <c r="A75">
        <v>73</v>
      </c>
      <c r="B75" t="s">
        <v>186</v>
      </c>
      <c r="C75" s="3" t="s">
        <v>187</v>
      </c>
      <c r="D75">
        <v>1400</v>
      </c>
      <c r="E75">
        <v>9253</v>
      </c>
      <c r="F75" s="5">
        <f t="shared" si="6"/>
        <v>660.92857142857144</v>
      </c>
      <c r="G75" t="s">
        <v>12</v>
      </c>
      <c r="H75" s="5">
        <f t="shared" si="7"/>
        <v>105.14772727272727</v>
      </c>
      <c r="I75">
        <v>88</v>
      </c>
      <c r="J75" t="s">
        <v>13</v>
      </c>
      <c r="K75" t="s">
        <v>14</v>
      </c>
      <c r="L75">
        <v>1480226400</v>
      </c>
      <c r="M75">
        <v>1480485600</v>
      </c>
      <c r="N75" s="9">
        <f t="shared" si="8"/>
        <v>42701.25</v>
      </c>
      <c r="O75" s="7">
        <f t="shared" si="9"/>
        <v>42704.25</v>
      </c>
      <c r="P75" t="b">
        <v>0</v>
      </c>
      <c r="Q75" t="b">
        <v>0</v>
      </c>
      <c r="R75" t="s">
        <v>151</v>
      </c>
      <c r="S75" t="str">
        <f t="shared" si="10"/>
        <v>music</v>
      </c>
      <c r="T75" t="str">
        <f t="shared" si="11"/>
        <v>jazz</v>
      </c>
    </row>
    <row r="76" spans="1:20" ht="18" x14ac:dyDescent="0.25">
      <c r="A76">
        <v>74</v>
      </c>
      <c r="B76" t="s">
        <v>188</v>
      </c>
      <c r="C76" s="3" t="s">
        <v>189</v>
      </c>
      <c r="D76">
        <v>3900</v>
      </c>
      <c r="E76">
        <v>4776</v>
      </c>
      <c r="F76" s="5">
        <f t="shared" si="6"/>
        <v>122.46153846153847</v>
      </c>
      <c r="G76" t="s">
        <v>12</v>
      </c>
      <c r="H76" s="5">
        <f t="shared" si="7"/>
        <v>56.188235294117646</v>
      </c>
      <c r="I76">
        <v>85</v>
      </c>
      <c r="J76" t="s">
        <v>32</v>
      </c>
      <c r="K76" t="s">
        <v>33</v>
      </c>
      <c r="L76">
        <v>1459054800</v>
      </c>
      <c r="M76">
        <v>1459141200</v>
      </c>
      <c r="N76" s="9">
        <f t="shared" si="8"/>
        <v>42456.208333333328</v>
      </c>
      <c r="O76" s="7">
        <f t="shared" si="9"/>
        <v>42457.208333333328</v>
      </c>
      <c r="P76" t="b">
        <v>0</v>
      </c>
      <c r="Q76" t="b">
        <v>0</v>
      </c>
      <c r="R76" t="s">
        <v>140</v>
      </c>
      <c r="S76" t="str">
        <f t="shared" si="10"/>
        <v>music</v>
      </c>
      <c r="T76" t="str">
        <f t="shared" si="11"/>
        <v>metal</v>
      </c>
    </row>
    <row r="77" spans="1:20" ht="18" x14ac:dyDescent="0.25">
      <c r="A77">
        <v>75</v>
      </c>
      <c r="B77" t="s">
        <v>190</v>
      </c>
      <c r="C77" s="3" t="s">
        <v>191</v>
      </c>
      <c r="D77">
        <v>9700</v>
      </c>
      <c r="E77">
        <v>14606</v>
      </c>
      <c r="F77" s="5">
        <f t="shared" si="6"/>
        <v>150.57731958762886</v>
      </c>
      <c r="G77" t="s">
        <v>12</v>
      </c>
      <c r="H77" s="5">
        <f t="shared" si="7"/>
        <v>85.917647058823533</v>
      </c>
      <c r="I77">
        <v>170</v>
      </c>
      <c r="J77" t="s">
        <v>13</v>
      </c>
      <c r="K77" t="s">
        <v>14</v>
      </c>
      <c r="L77">
        <v>1531630800</v>
      </c>
      <c r="M77">
        <v>1532322000</v>
      </c>
      <c r="N77" s="9">
        <f t="shared" si="8"/>
        <v>43296.208333333328</v>
      </c>
      <c r="O77" s="7">
        <f t="shared" si="9"/>
        <v>43304.208333333328</v>
      </c>
      <c r="P77" t="b">
        <v>0</v>
      </c>
      <c r="Q77" t="b">
        <v>0</v>
      </c>
      <c r="R77" t="s">
        <v>114</v>
      </c>
      <c r="S77" t="str">
        <f t="shared" si="10"/>
        <v>photography</v>
      </c>
      <c r="T77" t="str">
        <f t="shared" si="11"/>
        <v>photography books</v>
      </c>
    </row>
    <row r="78" spans="1:20" ht="18" x14ac:dyDescent="0.25">
      <c r="A78">
        <v>76</v>
      </c>
      <c r="B78" t="s">
        <v>192</v>
      </c>
      <c r="C78" s="3" t="s">
        <v>193</v>
      </c>
      <c r="D78">
        <v>122900</v>
      </c>
      <c r="E78">
        <v>95993</v>
      </c>
      <c r="F78" s="5">
        <f t="shared" si="6"/>
        <v>78.106590724165997</v>
      </c>
      <c r="G78" t="s">
        <v>6</v>
      </c>
      <c r="H78" s="5">
        <f t="shared" si="7"/>
        <v>57.00296912114014</v>
      </c>
      <c r="I78">
        <v>1684</v>
      </c>
      <c r="J78" t="s">
        <v>13</v>
      </c>
      <c r="K78" t="s">
        <v>14</v>
      </c>
      <c r="L78">
        <v>1421992800</v>
      </c>
      <c r="M78">
        <v>1426222800</v>
      </c>
      <c r="N78" s="9">
        <f t="shared" si="8"/>
        <v>42027.25</v>
      </c>
      <c r="O78" s="7">
        <f t="shared" si="9"/>
        <v>42076.208333333328</v>
      </c>
      <c r="P78" t="b">
        <v>1</v>
      </c>
      <c r="Q78" t="b">
        <v>1</v>
      </c>
      <c r="R78" t="s">
        <v>25</v>
      </c>
      <c r="S78" t="str">
        <f t="shared" si="10"/>
        <v>theater</v>
      </c>
      <c r="T78" t="str">
        <f t="shared" si="11"/>
        <v>plays</v>
      </c>
    </row>
    <row r="79" spans="1:20" ht="18" x14ac:dyDescent="0.25">
      <c r="A79">
        <v>77</v>
      </c>
      <c r="B79" t="s">
        <v>194</v>
      </c>
      <c r="C79" s="3" t="s">
        <v>195</v>
      </c>
      <c r="D79">
        <v>9500</v>
      </c>
      <c r="E79">
        <v>4460</v>
      </c>
      <c r="F79" s="5">
        <f t="shared" si="6"/>
        <v>46.94736842105263</v>
      </c>
      <c r="G79" t="s">
        <v>6</v>
      </c>
      <c r="H79" s="5">
        <f t="shared" si="7"/>
        <v>79.642857142857139</v>
      </c>
      <c r="I79">
        <v>56</v>
      </c>
      <c r="J79" t="s">
        <v>13</v>
      </c>
      <c r="K79" t="s">
        <v>14</v>
      </c>
      <c r="L79">
        <v>1285563600</v>
      </c>
      <c r="M79">
        <v>1286773200</v>
      </c>
      <c r="N79" s="9">
        <f t="shared" si="8"/>
        <v>40448.208333333336</v>
      </c>
      <c r="O79" s="7">
        <f t="shared" si="9"/>
        <v>40462.208333333336</v>
      </c>
      <c r="P79" t="b">
        <v>0</v>
      </c>
      <c r="Q79" t="b">
        <v>1</v>
      </c>
      <c r="R79" t="s">
        <v>63</v>
      </c>
      <c r="S79" t="str">
        <f t="shared" si="10"/>
        <v>film &amp; video</v>
      </c>
      <c r="T79" t="str">
        <f t="shared" si="11"/>
        <v>animation</v>
      </c>
    </row>
    <row r="80" spans="1:20" ht="35" x14ac:dyDescent="0.25">
      <c r="A80">
        <v>78</v>
      </c>
      <c r="B80" t="s">
        <v>196</v>
      </c>
      <c r="C80" s="3" t="s">
        <v>197</v>
      </c>
      <c r="D80">
        <v>4500</v>
      </c>
      <c r="E80">
        <v>13536</v>
      </c>
      <c r="F80" s="5">
        <f t="shared" si="6"/>
        <v>300.8</v>
      </c>
      <c r="G80" t="s">
        <v>12</v>
      </c>
      <c r="H80" s="5">
        <f t="shared" si="7"/>
        <v>41.018181818181816</v>
      </c>
      <c r="I80">
        <v>330</v>
      </c>
      <c r="J80" t="s">
        <v>13</v>
      </c>
      <c r="K80" t="s">
        <v>14</v>
      </c>
      <c r="L80">
        <v>1523854800</v>
      </c>
      <c r="M80">
        <v>1523941200</v>
      </c>
      <c r="N80" s="9">
        <f t="shared" si="8"/>
        <v>43206.208333333328</v>
      </c>
      <c r="O80" s="7">
        <f t="shared" si="9"/>
        <v>43207.208333333328</v>
      </c>
      <c r="P80" t="b">
        <v>0</v>
      </c>
      <c r="Q80" t="b">
        <v>0</v>
      </c>
      <c r="R80" t="s">
        <v>198</v>
      </c>
      <c r="S80" t="str">
        <f t="shared" si="10"/>
        <v>publishing</v>
      </c>
      <c r="T80" t="str">
        <f t="shared" si="11"/>
        <v>translations</v>
      </c>
    </row>
    <row r="81" spans="1:20" ht="18" x14ac:dyDescent="0.25">
      <c r="A81">
        <v>79</v>
      </c>
      <c r="B81" t="s">
        <v>199</v>
      </c>
      <c r="C81" s="3" t="s">
        <v>200</v>
      </c>
      <c r="D81">
        <v>57800</v>
      </c>
      <c r="E81">
        <v>40228</v>
      </c>
      <c r="F81" s="5">
        <f t="shared" si="6"/>
        <v>69.598615916955026</v>
      </c>
      <c r="G81" t="s">
        <v>6</v>
      </c>
      <c r="H81" s="5">
        <f t="shared" si="7"/>
        <v>48.004773269689736</v>
      </c>
      <c r="I81">
        <v>838</v>
      </c>
      <c r="J81" t="s">
        <v>13</v>
      </c>
      <c r="K81" t="s">
        <v>14</v>
      </c>
      <c r="L81">
        <v>1529125200</v>
      </c>
      <c r="M81">
        <v>1529557200</v>
      </c>
      <c r="N81" s="9">
        <f t="shared" si="8"/>
        <v>43267.208333333328</v>
      </c>
      <c r="O81" s="7">
        <f t="shared" si="9"/>
        <v>43272.208333333328</v>
      </c>
      <c r="P81" t="b">
        <v>0</v>
      </c>
      <c r="Q81" t="b">
        <v>0</v>
      </c>
      <c r="R81" t="s">
        <v>25</v>
      </c>
      <c r="S81" t="str">
        <f t="shared" si="10"/>
        <v>theater</v>
      </c>
      <c r="T81" t="str">
        <f t="shared" si="11"/>
        <v>plays</v>
      </c>
    </row>
    <row r="82" spans="1:20" ht="18" x14ac:dyDescent="0.25">
      <c r="A82">
        <v>80</v>
      </c>
      <c r="B82" t="s">
        <v>201</v>
      </c>
      <c r="C82" s="3" t="s">
        <v>202</v>
      </c>
      <c r="D82">
        <v>1100</v>
      </c>
      <c r="E82">
        <v>7012</v>
      </c>
      <c r="F82" s="5">
        <f t="shared" si="6"/>
        <v>637.4545454545455</v>
      </c>
      <c r="G82" t="s">
        <v>12</v>
      </c>
      <c r="H82" s="5">
        <f t="shared" si="7"/>
        <v>55.212598425196852</v>
      </c>
      <c r="I82">
        <v>127</v>
      </c>
      <c r="J82" t="s">
        <v>13</v>
      </c>
      <c r="K82" t="s">
        <v>14</v>
      </c>
      <c r="L82">
        <v>1503982800</v>
      </c>
      <c r="M82">
        <v>1506574800</v>
      </c>
      <c r="N82" s="9">
        <f t="shared" si="8"/>
        <v>42976.208333333328</v>
      </c>
      <c r="O82" s="7">
        <f t="shared" si="9"/>
        <v>43006.208333333328</v>
      </c>
      <c r="P82" t="b">
        <v>0</v>
      </c>
      <c r="Q82" t="b">
        <v>0</v>
      </c>
      <c r="R82" t="s">
        <v>81</v>
      </c>
      <c r="S82" t="str">
        <f t="shared" si="10"/>
        <v>games</v>
      </c>
      <c r="T82" t="str">
        <f t="shared" si="11"/>
        <v>video games</v>
      </c>
    </row>
    <row r="83" spans="1:20" ht="18" x14ac:dyDescent="0.25">
      <c r="A83">
        <v>81</v>
      </c>
      <c r="B83" t="s">
        <v>203</v>
      </c>
      <c r="C83" s="3" t="s">
        <v>204</v>
      </c>
      <c r="D83">
        <v>16800</v>
      </c>
      <c r="E83">
        <v>37857</v>
      </c>
      <c r="F83" s="5">
        <f t="shared" si="6"/>
        <v>225.33928571428569</v>
      </c>
      <c r="G83" t="s">
        <v>12</v>
      </c>
      <c r="H83" s="5">
        <f t="shared" si="7"/>
        <v>92.109489051094897</v>
      </c>
      <c r="I83">
        <v>411</v>
      </c>
      <c r="J83" t="s">
        <v>13</v>
      </c>
      <c r="K83" t="s">
        <v>14</v>
      </c>
      <c r="L83">
        <v>1511416800</v>
      </c>
      <c r="M83">
        <v>1513576800</v>
      </c>
      <c r="N83" s="9">
        <f t="shared" si="8"/>
        <v>43062.25</v>
      </c>
      <c r="O83" s="7">
        <f t="shared" si="9"/>
        <v>43087.25</v>
      </c>
      <c r="P83" t="b">
        <v>0</v>
      </c>
      <c r="Q83" t="b">
        <v>0</v>
      </c>
      <c r="R83" t="s">
        <v>15</v>
      </c>
      <c r="S83" t="str">
        <f t="shared" si="10"/>
        <v>music</v>
      </c>
      <c r="T83" t="str">
        <f t="shared" si="11"/>
        <v>rock</v>
      </c>
    </row>
    <row r="84" spans="1:20" ht="18" x14ac:dyDescent="0.25">
      <c r="A84">
        <v>82</v>
      </c>
      <c r="B84" t="s">
        <v>205</v>
      </c>
      <c r="C84" s="3" t="s">
        <v>206</v>
      </c>
      <c r="D84">
        <v>1000</v>
      </c>
      <c r="E84">
        <v>14973</v>
      </c>
      <c r="F84" s="5">
        <f t="shared" si="6"/>
        <v>1497.3000000000002</v>
      </c>
      <c r="G84" t="s">
        <v>12</v>
      </c>
      <c r="H84" s="5">
        <f t="shared" si="7"/>
        <v>83.183333333333337</v>
      </c>
      <c r="I84">
        <v>180</v>
      </c>
      <c r="J84" t="s">
        <v>32</v>
      </c>
      <c r="K84" t="s">
        <v>33</v>
      </c>
      <c r="L84">
        <v>1547704800</v>
      </c>
      <c r="M84">
        <v>1548309600</v>
      </c>
      <c r="N84" s="9">
        <f t="shared" si="8"/>
        <v>43482.25</v>
      </c>
      <c r="O84" s="7">
        <f t="shared" si="9"/>
        <v>43489.25</v>
      </c>
      <c r="P84" t="b">
        <v>0</v>
      </c>
      <c r="Q84" t="b">
        <v>1</v>
      </c>
      <c r="R84" t="s">
        <v>81</v>
      </c>
      <c r="S84" t="str">
        <f t="shared" si="10"/>
        <v>games</v>
      </c>
      <c r="T84" t="str">
        <f t="shared" si="11"/>
        <v>video games</v>
      </c>
    </row>
    <row r="85" spans="1:20" ht="18" x14ac:dyDescent="0.25">
      <c r="A85">
        <v>83</v>
      </c>
      <c r="B85" t="s">
        <v>207</v>
      </c>
      <c r="C85" s="3" t="s">
        <v>208</v>
      </c>
      <c r="D85">
        <v>106400</v>
      </c>
      <c r="E85">
        <v>39996</v>
      </c>
      <c r="F85" s="5">
        <f t="shared" si="6"/>
        <v>37.590225563909776</v>
      </c>
      <c r="G85" t="s">
        <v>6</v>
      </c>
      <c r="H85" s="5">
        <f t="shared" si="7"/>
        <v>39.996000000000002</v>
      </c>
      <c r="I85">
        <v>1000</v>
      </c>
      <c r="J85" t="s">
        <v>13</v>
      </c>
      <c r="K85" t="s">
        <v>14</v>
      </c>
      <c r="L85">
        <v>1469682000</v>
      </c>
      <c r="M85">
        <v>1471582800</v>
      </c>
      <c r="N85" s="9">
        <f t="shared" si="8"/>
        <v>42579.208333333328</v>
      </c>
      <c r="O85" s="7">
        <f t="shared" si="9"/>
        <v>42601.208333333328</v>
      </c>
      <c r="P85" t="b">
        <v>0</v>
      </c>
      <c r="Q85" t="b">
        <v>0</v>
      </c>
      <c r="R85" t="s">
        <v>42</v>
      </c>
      <c r="S85" t="str">
        <f t="shared" si="10"/>
        <v>music</v>
      </c>
      <c r="T85" t="str">
        <f t="shared" si="11"/>
        <v>electric music</v>
      </c>
    </row>
    <row r="86" spans="1:20" ht="18" x14ac:dyDescent="0.25">
      <c r="A86">
        <v>84</v>
      </c>
      <c r="B86" t="s">
        <v>209</v>
      </c>
      <c r="C86" s="3" t="s">
        <v>210</v>
      </c>
      <c r="D86">
        <v>31400</v>
      </c>
      <c r="E86">
        <v>41564</v>
      </c>
      <c r="F86" s="5">
        <f t="shared" si="6"/>
        <v>132.36942675159236</v>
      </c>
      <c r="G86" t="s">
        <v>12</v>
      </c>
      <c r="H86" s="5">
        <f t="shared" si="7"/>
        <v>111.1336898395722</v>
      </c>
      <c r="I86">
        <v>374</v>
      </c>
      <c r="J86" t="s">
        <v>13</v>
      </c>
      <c r="K86" t="s">
        <v>14</v>
      </c>
      <c r="L86">
        <v>1343451600</v>
      </c>
      <c r="M86">
        <v>1344315600</v>
      </c>
      <c r="N86" s="9">
        <f t="shared" si="8"/>
        <v>41118.208333333336</v>
      </c>
      <c r="O86" s="7">
        <f t="shared" si="9"/>
        <v>41128.208333333336</v>
      </c>
      <c r="P86" t="b">
        <v>0</v>
      </c>
      <c r="Q86" t="b">
        <v>0</v>
      </c>
      <c r="R86" t="s">
        <v>57</v>
      </c>
      <c r="S86" t="str">
        <f t="shared" si="10"/>
        <v>technology</v>
      </c>
      <c r="T86" t="str">
        <f t="shared" si="11"/>
        <v>wearables</v>
      </c>
    </row>
    <row r="87" spans="1:20" ht="18" x14ac:dyDescent="0.25">
      <c r="A87">
        <v>85</v>
      </c>
      <c r="B87" t="s">
        <v>211</v>
      </c>
      <c r="C87" s="3" t="s">
        <v>212</v>
      </c>
      <c r="D87">
        <v>4900</v>
      </c>
      <c r="E87">
        <v>6430</v>
      </c>
      <c r="F87" s="5">
        <f t="shared" si="6"/>
        <v>131.22448979591837</v>
      </c>
      <c r="G87" t="s">
        <v>12</v>
      </c>
      <c r="H87" s="5">
        <f t="shared" si="7"/>
        <v>90.563380281690144</v>
      </c>
      <c r="I87">
        <v>71</v>
      </c>
      <c r="J87" t="s">
        <v>18</v>
      </c>
      <c r="K87" t="s">
        <v>19</v>
      </c>
      <c r="L87">
        <v>1315717200</v>
      </c>
      <c r="M87">
        <v>1316408400</v>
      </c>
      <c r="N87" s="9">
        <f t="shared" si="8"/>
        <v>40797.208333333336</v>
      </c>
      <c r="O87" s="7">
        <f t="shared" si="9"/>
        <v>40805.208333333336</v>
      </c>
      <c r="P87" t="b">
        <v>0</v>
      </c>
      <c r="Q87" t="b">
        <v>0</v>
      </c>
      <c r="R87" t="s">
        <v>52</v>
      </c>
      <c r="S87" t="str">
        <f t="shared" si="10"/>
        <v>music</v>
      </c>
      <c r="T87" t="str">
        <f t="shared" si="11"/>
        <v>indie rock</v>
      </c>
    </row>
    <row r="88" spans="1:20" ht="18" x14ac:dyDescent="0.25">
      <c r="A88">
        <v>86</v>
      </c>
      <c r="B88" t="s">
        <v>213</v>
      </c>
      <c r="C88" s="3" t="s">
        <v>214</v>
      </c>
      <c r="D88">
        <v>7400</v>
      </c>
      <c r="E88">
        <v>12405</v>
      </c>
      <c r="F88" s="5">
        <f t="shared" si="6"/>
        <v>167.63513513513513</v>
      </c>
      <c r="G88" t="s">
        <v>12</v>
      </c>
      <c r="H88" s="5">
        <f t="shared" si="7"/>
        <v>61.108374384236456</v>
      </c>
      <c r="I88">
        <v>203</v>
      </c>
      <c r="J88" t="s">
        <v>13</v>
      </c>
      <c r="K88" t="s">
        <v>14</v>
      </c>
      <c r="L88">
        <v>1430715600</v>
      </c>
      <c r="M88">
        <v>1431838800</v>
      </c>
      <c r="N88" s="9">
        <f t="shared" si="8"/>
        <v>42128.208333333328</v>
      </c>
      <c r="O88" s="7">
        <f t="shared" si="9"/>
        <v>42141.208333333328</v>
      </c>
      <c r="P88" t="b">
        <v>1</v>
      </c>
      <c r="Q88" t="b">
        <v>0</v>
      </c>
      <c r="R88" t="s">
        <v>25</v>
      </c>
      <c r="S88" t="str">
        <f t="shared" si="10"/>
        <v>theater</v>
      </c>
      <c r="T88" t="str">
        <f t="shared" si="11"/>
        <v>plays</v>
      </c>
    </row>
    <row r="89" spans="1:20" ht="35" x14ac:dyDescent="0.25">
      <c r="A89">
        <v>87</v>
      </c>
      <c r="B89" t="s">
        <v>215</v>
      </c>
      <c r="C89" s="3" t="s">
        <v>216</v>
      </c>
      <c r="D89">
        <v>198500</v>
      </c>
      <c r="E89">
        <v>123040</v>
      </c>
      <c r="F89" s="5">
        <f t="shared" si="6"/>
        <v>61.984886649874063</v>
      </c>
      <c r="G89" t="s">
        <v>6</v>
      </c>
      <c r="H89" s="5">
        <f t="shared" si="7"/>
        <v>83.022941970310384</v>
      </c>
      <c r="I89">
        <v>1482</v>
      </c>
      <c r="J89" t="s">
        <v>18</v>
      </c>
      <c r="K89" t="s">
        <v>19</v>
      </c>
      <c r="L89">
        <v>1299564000</v>
      </c>
      <c r="M89">
        <v>1300510800</v>
      </c>
      <c r="N89" s="9">
        <f t="shared" si="8"/>
        <v>40610.25</v>
      </c>
      <c r="O89" s="7">
        <f t="shared" si="9"/>
        <v>40621.208333333336</v>
      </c>
      <c r="P89" t="b">
        <v>0</v>
      </c>
      <c r="Q89" t="b">
        <v>1</v>
      </c>
      <c r="R89" t="s">
        <v>15</v>
      </c>
      <c r="S89" t="str">
        <f t="shared" si="10"/>
        <v>music</v>
      </c>
      <c r="T89" t="str">
        <f t="shared" si="11"/>
        <v>rock</v>
      </c>
    </row>
    <row r="90" spans="1:20" ht="18" x14ac:dyDescent="0.25">
      <c r="A90">
        <v>88</v>
      </c>
      <c r="B90" t="s">
        <v>217</v>
      </c>
      <c r="C90" s="3" t="s">
        <v>218</v>
      </c>
      <c r="D90">
        <v>4800</v>
      </c>
      <c r="E90">
        <v>12516</v>
      </c>
      <c r="F90" s="5">
        <f t="shared" si="6"/>
        <v>260.75</v>
      </c>
      <c r="G90" t="s">
        <v>12</v>
      </c>
      <c r="H90" s="5">
        <f t="shared" si="7"/>
        <v>110.76106194690266</v>
      </c>
      <c r="I90">
        <v>113</v>
      </c>
      <c r="J90" t="s">
        <v>13</v>
      </c>
      <c r="K90" t="s">
        <v>14</v>
      </c>
      <c r="L90">
        <v>1429160400</v>
      </c>
      <c r="M90">
        <v>1431061200</v>
      </c>
      <c r="N90" s="9">
        <f t="shared" si="8"/>
        <v>42110.208333333328</v>
      </c>
      <c r="O90" s="7">
        <f t="shared" si="9"/>
        <v>42132.208333333328</v>
      </c>
      <c r="P90" t="b">
        <v>0</v>
      </c>
      <c r="Q90" t="b">
        <v>0</v>
      </c>
      <c r="R90" t="s">
        <v>198</v>
      </c>
      <c r="S90" t="str">
        <f t="shared" si="10"/>
        <v>publishing</v>
      </c>
      <c r="T90" t="str">
        <f t="shared" si="11"/>
        <v>translations</v>
      </c>
    </row>
    <row r="91" spans="1:20" ht="18" x14ac:dyDescent="0.25">
      <c r="A91">
        <v>89</v>
      </c>
      <c r="B91" t="s">
        <v>219</v>
      </c>
      <c r="C91" s="3" t="s">
        <v>220</v>
      </c>
      <c r="D91">
        <v>3400</v>
      </c>
      <c r="E91">
        <v>8588</v>
      </c>
      <c r="F91" s="5">
        <f t="shared" si="6"/>
        <v>252.58823529411765</v>
      </c>
      <c r="G91" t="s">
        <v>12</v>
      </c>
      <c r="H91" s="5">
        <f t="shared" si="7"/>
        <v>89.458333333333329</v>
      </c>
      <c r="I91">
        <v>96</v>
      </c>
      <c r="J91" t="s">
        <v>13</v>
      </c>
      <c r="K91" t="s">
        <v>14</v>
      </c>
      <c r="L91">
        <v>1271307600</v>
      </c>
      <c r="M91">
        <v>1271480400</v>
      </c>
      <c r="N91" s="9">
        <f t="shared" si="8"/>
        <v>40283.208333333336</v>
      </c>
      <c r="O91" s="7">
        <f t="shared" si="9"/>
        <v>40285.208333333336</v>
      </c>
      <c r="P91" t="b">
        <v>0</v>
      </c>
      <c r="Q91" t="b">
        <v>0</v>
      </c>
      <c r="R91" t="s">
        <v>25</v>
      </c>
      <c r="S91" t="str">
        <f t="shared" si="10"/>
        <v>theater</v>
      </c>
      <c r="T91" t="str">
        <f t="shared" si="11"/>
        <v>plays</v>
      </c>
    </row>
    <row r="92" spans="1:20" ht="18" x14ac:dyDescent="0.25">
      <c r="A92">
        <v>90</v>
      </c>
      <c r="B92" t="s">
        <v>221</v>
      </c>
      <c r="C92" s="3" t="s">
        <v>222</v>
      </c>
      <c r="D92">
        <v>7800</v>
      </c>
      <c r="E92">
        <v>6132</v>
      </c>
      <c r="F92" s="5">
        <f t="shared" si="6"/>
        <v>78.615384615384613</v>
      </c>
      <c r="G92" t="s">
        <v>6</v>
      </c>
      <c r="H92" s="5">
        <f t="shared" si="7"/>
        <v>57.849056603773583</v>
      </c>
      <c r="I92">
        <v>106</v>
      </c>
      <c r="J92" t="s">
        <v>13</v>
      </c>
      <c r="K92" t="s">
        <v>14</v>
      </c>
      <c r="L92">
        <v>1456380000</v>
      </c>
      <c r="M92">
        <v>1456380000</v>
      </c>
      <c r="N92" s="9">
        <f t="shared" si="8"/>
        <v>42425.25</v>
      </c>
      <c r="O92" s="7">
        <f t="shared" si="9"/>
        <v>42425.25</v>
      </c>
      <c r="P92" t="b">
        <v>0</v>
      </c>
      <c r="Q92" t="b">
        <v>1</v>
      </c>
      <c r="R92" t="s">
        <v>25</v>
      </c>
      <c r="S92" t="str">
        <f t="shared" si="10"/>
        <v>theater</v>
      </c>
      <c r="T92" t="str">
        <f t="shared" si="11"/>
        <v>plays</v>
      </c>
    </row>
    <row r="93" spans="1:20" ht="18" x14ac:dyDescent="0.25">
      <c r="A93">
        <v>91</v>
      </c>
      <c r="B93" t="s">
        <v>223</v>
      </c>
      <c r="C93" s="3" t="s">
        <v>224</v>
      </c>
      <c r="D93">
        <v>154300</v>
      </c>
      <c r="E93">
        <v>74688</v>
      </c>
      <c r="F93" s="5">
        <f t="shared" si="6"/>
        <v>48.404406999351913</v>
      </c>
      <c r="G93" t="s">
        <v>6</v>
      </c>
      <c r="H93" s="5">
        <f t="shared" si="7"/>
        <v>109.99705449189985</v>
      </c>
      <c r="I93">
        <v>679</v>
      </c>
      <c r="J93" t="s">
        <v>99</v>
      </c>
      <c r="K93" t="s">
        <v>100</v>
      </c>
      <c r="L93">
        <v>1470459600</v>
      </c>
      <c r="M93">
        <v>1472878800</v>
      </c>
      <c r="N93" s="9">
        <f t="shared" si="8"/>
        <v>42588.208333333328</v>
      </c>
      <c r="O93" s="7">
        <f t="shared" si="9"/>
        <v>42616.208333333328</v>
      </c>
      <c r="P93" t="b">
        <v>0</v>
      </c>
      <c r="Q93" t="b">
        <v>0</v>
      </c>
      <c r="R93" t="s">
        <v>198</v>
      </c>
      <c r="S93" t="str">
        <f t="shared" si="10"/>
        <v>publishing</v>
      </c>
      <c r="T93" t="str">
        <f t="shared" si="11"/>
        <v>translations</v>
      </c>
    </row>
    <row r="94" spans="1:20" ht="35" x14ac:dyDescent="0.25">
      <c r="A94">
        <v>92</v>
      </c>
      <c r="B94" t="s">
        <v>225</v>
      </c>
      <c r="C94" s="3" t="s">
        <v>226</v>
      </c>
      <c r="D94">
        <v>20000</v>
      </c>
      <c r="E94">
        <v>51775</v>
      </c>
      <c r="F94" s="5">
        <f t="shared" si="6"/>
        <v>258.875</v>
      </c>
      <c r="G94" t="s">
        <v>12</v>
      </c>
      <c r="H94" s="5">
        <f t="shared" si="7"/>
        <v>103.96586345381526</v>
      </c>
      <c r="I94">
        <v>498</v>
      </c>
      <c r="J94" t="s">
        <v>90</v>
      </c>
      <c r="K94" t="s">
        <v>91</v>
      </c>
      <c r="L94">
        <v>1277269200</v>
      </c>
      <c r="M94">
        <v>1277355600</v>
      </c>
      <c r="N94" s="9">
        <f t="shared" si="8"/>
        <v>40352.208333333336</v>
      </c>
      <c r="O94" s="7">
        <f t="shared" si="9"/>
        <v>40353.208333333336</v>
      </c>
      <c r="P94" t="b">
        <v>0</v>
      </c>
      <c r="Q94" t="b">
        <v>1</v>
      </c>
      <c r="R94" t="s">
        <v>81</v>
      </c>
      <c r="S94" t="str">
        <f t="shared" si="10"/>
        <v>games</v>
      </c>
      <c r="T94" t="str">
        <f t="shared" si="11"/>
        <v>video games</v>
      </c>
    </row>
    <row r="95" spans="1:20" ht="18" x14ac:dyDescent="0.25">
      <c r="A95">
        <v>93</v>
      </c>
      <c r="B95" t="s">
        <v>227</v>
      </c>
      <c r="C95" s="3" t="s">
        <v>228</v>
      </c>
      <c r="D95">
        <v>108800</v>
      </c>
      <c r="E95">
        <v>65877</v>
      </c>
      <c r="F95" s="5">
        <f t="shared" si="6"/>
        <v>60.548713235294116</v>
      </c>
      <c r="G95" t="s">
        <v>66</v>
      </c>
      <c r="H95" s="5">
        <f t="shared" si="7"/>
        <v>107.99508196721311</v>
      </c>
      <c r="I95">
        <v>610</v>
      </c>
      <c r="J95" t="s">
        <v>13</v>
      </c>
      <c r="K95" t="s">
        <v>14</v>
      </c>
      <c r="L95">
        <v>1350709200</v>
      </c>
      <c r="M95">
        <v>1351054800</v>
      </c>
      <c r="N95" s="9">
        <f t="shared" si="8"/>
        <v>41202.208333333336</v>
      </c>
      <c r="O95" s="7">
        <f t="shared" si="9"/>
        <v>41206.208333333336</v>
      </c>
      <c r="P95" t="b">
        <v>0</v>
      </c>
      <c r="Q95" t="b">
        <v>1</v>
      </c>
      <c r="R95" t="s">
        <v>25</v>
      </c>
      <c r="S95" t="str">
        <f t="shared" si="10"/>
        <v>theater</v>
      </c>
      <c r="T95" t="str">
        <f t="shared" si="11"/>
        <v>plays</v>
      </c>
    </row>
    <row r="96" spans="1:20" ht="18" x14ac:dyDescent="0.25">
      <c r="A96">
        <v>94</v>
      </c>
      <c r="B96" t="s">
        <v>229</v>
      </c>
      <c r="C96" s="3" t="s">
        <v>230</v>
      </c>
      <c r="D96">
        <v>2900</v>
      </c>
      <c r="E96">
        <v>8807</v>
      </c>
      <c r="F96" s="5">
        <f t="shared" si="6"/>
        <v>303.68965517241378</v>
      </c>
      <c r="G96" t="s">
        <v>12</v>
      </c>
      <c r="H96" s="5">
        <f t="shared" si="7"/>
        <v>48.927777777777777</v>
      </c>
      <c r="I96">
        <v>180</v>
      </c>
      <c r="J96" t="s">
        <v>32</v>
      </c>
      <c r="K96" t="s">
        <v>33</v>
      </c>
      <c r="L96">
        <v>1554613200</v>
      </c>
      <c r="M96">
        <v>1555563600</v>
      </c>
      <c r="N96" s="9">
        <f t="shared" si="8"/>
        <v>43562.208333333328</v>
      </c>
      <c r="O96" s="7">
        <f t="shared" si="9"/>
        <v>43573.208333333328</v>
      </c>
      <c r="P96" t="b">
        <v>0</v>
      </c>
      <c r="Q96" t="b">
        <v>0</v>
      </c>
      <c r="R96" t="s">
        <v>20</v>
      </c>
      <c r="S96" t="str">
        <f t="shared" si="10"/>
        <v>technology</v>
      </c>
      <c r="T96" t="str">
        <f t="shared" si="11"/>
        <v>web</v>
      </c>
    </row>
    <row r="97" spans="1:20" ht="35" x14ac:dyDescent="0.25">
      <c r="A97">
        <v>95</v>
      </c>
      <c r="B97" t="s">
        <v>231</v>
      </c>
      <c r="C97" s="3" t="s">
        <v>232</v>
      </c>
      <c r="D97">
        <v>900</v>
      </c>
      <c r="E97">
        <v>1017</v>
      </c>
      <c r="F97" s="5">
        <f t="shared" si="6"/>
        <v>112.99999999999999</v>
      </c>
      <c r="G97" t="s">
        <v>12</v>
      </c>
      <c r="H97" s="5">
        <f t="shared" si="7"/>
        <v>37.666666666666664</v>
      </c>
      <c r="I97">
        <v>27</v>
      </c>
      <c r="J97" t="s">
        <v>13</v>
      </c>
      <c r="K97" t="s">
        <v>14</v>
      </c>
      <c r="L97">
        <v>1571029200</v>
      </c>
      <c r="M97">
        <v>1571634000</v>
      </c>
      <c r="N97" s="9">
        <f t="shared" si="8"/>
        <v>43752.208333333328</v>
      </c>
      <c r="O97" s="7">
        <f t="shared" si="9"/>
        <v>43759.208333333328</v>
      </c>
      <c r="P97" t="b">
        <v>0</v>
      </c>
      <c r="Q97" t="b">
        <v>0</v>
      </c>
      <c r="R97" t="s">
        <v>34</v>
      </c>
      <c r="S97" t="str">
        <f t="shared" si="10"/>
        <v>film &amp; video</v>
      </c>
      <c r="T97" t="str">
        <f t="shared" si="11"/>
        <v>documentary</v>
      </c>
    </row>
    <row r="98" spans="1:20" ht="18" x14ac:dyDescent="0.25">
      <c r="A98">
        <v>96</v>
      </c>
      <c r="B98" t="s">
        <v>233</v>
      </c>
      <c r="C98" s="3" t="s">
        <v>234</v>
      </c>
      <c r="D98">
        <v>69700</v>
      </c>
      <c r="E98">
        <v>151513</v>
      </c>
      <c r="F98" s="5">
        <f t="shared" si="6"/>
        <v>217.37876614060258</v>
      </c>
      <c r="G98" t="s">
        <v>12</v>
      </c>
      <c r="H98" s="5">
        <f t="shared" si="7"/>
        <v>64.999141999141997</v>
      </c>
      <c r="I98">
        <v>2331</v>
      </c>
      <c r="J98" t="s">
        <v>13</v>
      </c>
      <c r="K98" t="s">
        <v>14</v>
      </c>
      <c r="L98">
        <v>1299736800</v>
      </c>
      <c r="M98">
        <v>1300856400</v>
      </c>
      <c r="N98" s="9">
        <f t="shared" si="8"/>
        <v>40612.25</v>
      </c>
      <c r="O98" s="7">
        <f t="shared" si="9"/>
        <v>40625.208333333336</v>
      </c>
      <c r="P98" t="b">
        <v>0</v>
      </c>
      <c r="Q98" t="b">
        <v>0</v>
      </c>
      <c r="R98" t="s">
        <v>25</v>
      </c>
      <c r="S98" t="str">
        <f t="shared" si="10"/>
        <v>theater</v>
      </c>
      <c r="T98" t="str">
        <f t="shared" si="11"/>
        <v>plays</v>
      </c>
    </row>
    <row r="99" spans="1:20" ht="18" x14ac:dyDescent="0.25">
      <c r="A99">
        <v>97</v>
      </c>
      <c r="B99" t="s">
        <v>235</v>
      </c>
      <c r="C99" s="3" t="s">
        <v>236</v>
      </c>
      <c r="D99">
        <v>1300</v>
      </c>
      <c r="E99">
        <v>12047</v>
      </c>
      <c r="F99" s="5">
        <f t="shared" si="6"/>
        <v>926.69230769230762</v>
      </c>
      <c r="G99" t="s">
        <v>12</v>
      </c>
      <c r="H99" s="5">
        <f t="shared" si="7"/>
        <v>106.61061946902655</v>
      </c>
      <c r="I99">
        <v>113</v>
      </c>
      <c r="J99" t="s">
        <v>13</v>
      </c>
      <c r="K99" t="s">
        <v>14</v>
      </c>
      <c r="L99">
        <v>1435208400</v>
      </c>
      <c r="M99">
        <v>1439874000</v>
      </c>
      <c r="N99" s="9">
        <f t="shared" si="8"/>
        <v>42180.208333333328</v>
      </c>
      <c r="O99" s="7">
        <f t="shared" si="9"/>
        <v>42234.208333333328</v>
      </c>
      <c r="P99" t="b">
        <v>0</v>
      </c>
      <c r="Q99" t="b">
        <v>0</v>
      </c>
      <c r="R99" t="s">
        <v>9</v>
      </c>
      <c r="S99" t="str">
        <f t="shared" si="10"/>
        <v>food</v>
      </c>
      <c r="T99" t="str">
        <f t="shared" si="11"/>
        <v>food trucks</v>
      </c>
    </row>
    <row r="100" spans="1:20" ht="18" x14ac:dyDescent="0.25">
      <c r="A100">
        <v>98</v>
      </c>
      <c r="B100" t="s">
        <v>237</v>
      </c>
      <c r="C100" s="3" t="s">
        <v>238</v>
      </c>
      <c r="D100">
        <v>97800</v>
      </c>
      <c r="E100">
        <v>32951</v>
      </c>
      <c r="F100" s="5">
        <f t="shared" si="6"/>
        <v>33.692229038854805</v>
      </c>
      <c r="G100" t="s">
        <v>6</v>
      </c>
      <c r="H100" s="5">
        <f t="shared" si="7"/>
        <v>27.009016393442622</v>
      </c>
      <c r="I100">
        <v>1220</v>
      </c>
      <c r="J100" t="s">
        <v>18</v>
      </c>
      <c r="K100" t="s">
        <v>19</v>
      </c>
      <c r="L100">
        <v>1437973200</v>
      </c>
      <c r="M100">
        <v>1438318800</v>
      </c>
      <c r="N100" s="9">
        <f t="shared" si="8"/>
        <v>42212.208333333328</v>
      </c>
      <c r="O100" s="7">
        <f t="shared" si="9"/>
        <v>42216.208333333328</v>
      </c>
      <c r="P100" t="b">
        <v>0</v>
      </c>
      <c r="Q100" t="b">
        <v>0</v>
      </c>
      <c r="R100" t="s">
        <v>81</v>
      </c>
      <c r="S100" t="str">
        <f t="shared" si="10"/>
        <v>games</v>
      </c>
      <c r="T100" t="str">
        <f t="shared" si="11"/>
        <v>video games</v>
      </c>
    </row>
    <row r="101" spans="1:20" ht="35" x14ac:dyDescent="0.25">
      <c r="A101">
        <v>99</v>
      </c>
      <c r="B101" t="s">
        <v>239</v>
      </c>
      <c r="C101" s="3" t="s">
        <v>240</v>
      </c>
      <c r="D101">
        <v>7600</v>
      </c>
      <c r="E101">
        <v>14951</v>
      </c>
      <c r="F101" s="5">
        <f t="shared" si="6"/>
        <v>196.7236842105263</v>
      </c>
      <c r="G101" t="s">
        <v>12</v>
      </c>
      <c r="H101" s="5">
        <f t="shared" si="7"/>
        <v>91.16463414634147</v>
      </c>
      <c r="I101">
        <v>164</v>
      </c>
      <c r="J101" t="s">
        <v>13</v>
      </c>
      <c r="K101" t="s">
        <v>14</v>
      </c>
      <c r="L101">
        <v>1416895200</v>
      </c>
      <c r="M101">
        <v>1419400800</v>
      </c>
      <c r="N101" s="9">
        <f t="shared" si="8"/>
        <v>41968.25</v>
      </c>
      <c r="O101" s="7">
        <f t="shared" si="9"/>
        <v>41997.25</v>
      </c>
      <c r="P101" t="b">
        <v>0</v>
      </c>
      <c r="Q101" t="b">
        <v>0</v>
      </c>
      <c r="R101" t="s">
        <v>25</v>
      </c>
      <c r="S101" t="str">
        <f t="shared" si="10"/>
        <v>theater</v>
      </c>
      <c r="T101" t="str">
        <f t="shared" si="11"/>
        <v>plays</v>
      </c>
    </row>
    <row r="102" spans="1:20" ht="18" x14ac:dyDescent="0.25">
      <c r="A102">
        <v>100</v>
      </c>
      <c r="B102" t="s">
        <v>241</v>
      </c>
      <c r="C102" s="3" t="s">
        <v>242</v>
      </c>
      <c r="D102">
        <v>100</v>
      </c>
      <c r="E102">
        <v>1</v>
      </c>
      <c r="F102" s="5">
        <f t="shared" si="6"/>
        <v>1</v>
      </c>
      <c r="G102" t="s">
        <v>6</v>
      </c>
      <c r="H102" s="5">
        <f t="shared" si="7"/>
        <v>1</v>
      </c>
      <c r="I102">
        <v>1</v>
      </c>
      <c r="J102" t="s">
        <v>13</v>
      </c>
      <c r="K102" t="s">
        <v>14</v>
      </c>
      <c r="L102">
        <v>1319000400</v>
      </c>
      <c r="M102">
        <v>1320555600</v>
      </c>
      <c r="N102" s="9">
        <f t="shared" si="8"/>
        <v>40835.208333333336</v>
      </c>
      <c r="O102" s="7">
        <f t="shared" si="9"/>
        <v>40853.208333333336</v>
      </c>
      <c r="P102" t="b">
        <v>0</v>
      </c>
      <c r="Q102" t="b">
        <v>0</v>
      </c>
      <c r="R102" t="s">
        <v>25</v>
      </c>
      <c r="S102" t="str">
        <f t="shared" si="10"/>
        <v>theater</v>
      </c>
      <c r="T102" t="str">
        <f t="shared" si="11"/>
        <v>plays</v>
      </c>
    </row>
    <row r="103" spans="1:20" ht="18" x14ac:dyDescent="0.25">
      <c r="A103">
        <v>101</v>
      </c>
      <c r="B103" t="s">
        <v>243</v>
      </c>
      <c r="C103" s="3" t="s">
        <v>244</v>
      </c>
      <c r="D103">
        <v>900</v>
      </c>
      <c r="E103">
        <v>9193</v>
      </c>
      <c r="F103" s="5">
        <f t="shared" si="6"/>
        <v>1021.4444444444445</v>
      </c>
      <c r="G103" t="s">
        <v>12</v>
      </c>
      <c r="H103" s="5">
        <f t="shared" si="7"/>
        <v>56.054878048780488</v>
      </c>
      <c r="I103">
        <v>164</v>
      </c>
      <c r="J103" t="s">
        <v>13</v>
      </c>
      <c r="K103" t="s">
        <v>14</v>
      </c>
      <c r="L103">
        <v>1424498400</v>
      </c>
      <c r="M103">
        <v>1425103200</v>
      </c>
      <c r="N103" s="9">
        <f t="shared" si="8"/>
        <v>42056.25</v>
      </c>
      <c r="O103" s="7">
        <f t="shared" si="9"/>
        <v>42063.25</v>
      </c>
      <c r="P103" t="b">
        <v>0</v>
      </c>
      <c r="Q103" t="b">
        <v>1</v>
      </c>
      <c r="R103" t="s">
        <v>42</v>
      </c>
      <c r="S103" t="str">
        <f t="shared" si="10"/>
        <v>music</v>
      </c>
      <c r="T103" t="str">
        <f t="shared" si="11"/>
        <v>electric music</v>
      </c>
    </row>
    <row r="104" spans="1:20" ht="18" x14ac:dyDescent="0.25">
      <c r="A104">
        <v>102</v>
      </c>
      <c r="B104" t="s">
        <v>245</v>
      </c>
      <c r="C104" s="3" t="s">
        <v>246</v>
      </c>
      <c r="D104">
        <v>3700</v>
      </c>
      <c r="E104">
        <v>10422</v>
      </c>
      <c r="F104" s="5">
        <f t="shared" si="6"/>
        <v>281.67567567567568</v>
      </c>
      <c r="G104" t="s">
        <v>12</v>
      </c>
      <c r="H104" s="5">
        <f t="shared" si="7"/>
        <v>31.017857142857142</v>
      </c>
      <c r="I104">
        <v>336</v>
      </c>
      <c r="J104" t="s">
        <v>13</v>
      </c>
      <c r="K104" t="s">
        <v>14</v>
      </c>
      <c r="L104">
        <v>1526274000</v>
      </c>
      <c r="M104">
        <v>1526878800</v>
      </c>
      <c r="N104" s="9">
        <f t="shared" si="8"/>
        <v>43234.208333333328</v>
      </c>
      <c r="O104" s="7">
        <f t="shared" si="9"/>
        <v>43241.208333333328</v>
      </c>
      <c r="P104" t="b">
        <v>0</v>
      </c>
      <c r="Q104" t="b">
        <v>1</v>
      </c>
      <c r="R104" t="s">
        <v>57</v>
      </c>
      <c r="S104" t="str">
        <f t="shared" si="10"/>
        <v>technology</v>
      </c>
      <c r="T104" t="str">
        <f t="shared" si="11"/>
        <v>wearables</v>
      </c>
    </row>
    <row r="105" spans="1:20" ht="18" x14ac:dyDescent="0.25">
      <c r="A105">
        <v>103</v>
      </c>
      <c r="B105" t="s">
        <v>247</v>
      </c>
      <c r="C105" s="3" t="s">
        <v>248</v>
      </c>
      <c r="D105">
        <v>10000</v>
      </c>
      <c r="E105">
        <v>2461</v>
      </c>
      <c r="F105" s="5">
        <f t="shared" si="6"/>
        <v>24.610000000000003</v>
      </c>
      <c r="G105" t="s">
        <v>6</v>
      </c>
      <c r="H105" s="5">
        <f t="shared" si="7"/>
        <v>66.513513513513516</v>
      </c>
      <c r="I105">
        <v>37</v>
      </c>
      <c r="J105" t="s">
        <v>99</v>
      </c>
      <c r="K105" t="s">
        <v>100</v>
      </c>
      <c r="L105">
        <v>1287896400</v>
      </c>
      <c r="M105">
        <v>1288674000</v>
      </c>
      <c r="N105" s="9">
        <f t="shared" si="8"/>
        <v>40475.208333333336</v>
      </c>
      <c r="O105" s="7">
        <f t="shared" si="9"/>
        <v>40484.208333333336</v>
      </c>
      <c r="P105" t="b">
        <v>0</v>
      </c>
      <c r="Q105" t="b">
        <v>0</v>
      </c>
      <c r="R105" t="s">
        <v>42</v>
      </c>
      <c r="S105" t="str">
        <f t="shared" si="10"/>
        <v>music</v>
      </c>
      <c r="T105" t="str">
        <f t="shared" si="11"/>
        <v>electric music</v>
      </c>
    </row>
    <row r="106" spans="1:20" ht="18" x14ac:dyDescent="0.25">
      <c r="A106">
        <v>104</v>
      </c>
      <c r="B106" t="s">
        <v>249</v>
      </c>
      <c r="C106" s="3" t="s">
        <v>250</v>
      </c>
      <c r="D106">
        <v>119200</v>
      </c>
      <c r="E106">
        <v>170623</v>
      </c>
      <c r="F106" s="5">
        <f t="shared" si="6"/>
        <v>143.14010067114094</v>
      </c>
      <c r="G106" t="s">
        <v>12</v>
      </c>
      <c r="H106" s="5">
        <f t="shared" si="7"/>
        <v>89.005216484089729</v>
      </c>
      <c r="I106">
        <v>1917</v>
      </c>
      <c r="J106" t="s">
        <v>13</v>
      </c>
      <c r="K106" t="s">
        <v>14</v>
      </c>
      <c r="L106">
        <v>1495515600</v>
      </c>
      <c r="M106">
        <v>1495602000</v>
      </c>
      <c r="N106" s="9">
        <f t="shared" si="8"/>
        <v>42878.208333333328</v>
      </c>
      <c r="O106" s="7">
        <f t="shared" si="9"/>
        <v>42879.208333333328</v>
      </c>
      <c r="P106" t="b">
        <v>0</v>
      </c>
      <c r="Q106" t="b">
        <v>0</v>
      </c>
      <c r="R106" t="s">
        <v>52</v>
      </c>
      <c r="S106" t="str">
        <f t="shared" si="10"/>
        <v>music</v>
      </c>
      <c r="T106" t="str">
        <f t="shared" si="11"/>
        <v>indie rock</v>
      </c>
    </row>
    <row r="107" spans="1:20" ht="18" x14ac:dyDescent="0.25">
      <c r="A107">
        <v>105</v>
      </c>
      <c r="B107" t="s">
        <v>251</v>
      </c>
      <c r="C107" s="3" t="s">
        <v>252</v>
      </c>
      <c r="D107">
        <v>6800</v>
      </c>
      <c r="E107">
        <v>9829</v>
      </c>
      <c r="F107" s="5">
        <f t="shared" si="6"/>
        <v>144.54411764705884</v>
      </c>
      <c r="G107" t="s">
        <v>12</v>
      </c>
      <c r="H107" s="5">
        <f t="shared" si="7"/>
        <v>103.46315789473684</v>
      </c>
      <c r="I107">
        <v>95</v>
      </c>
      <c r="J107" t="s">
        <v>13</v>
      </c>
      <c r="K107" t="s">
        <v>14</v>
      </c>
      <c r="L107">
        <v>1364878800</v>
      </c>
      <c r="M107">
        <v>1366434000</v>
      </c>
      <c r="N107" s="9">
        <f t="shared" si="8"/>
        <v>41366.208333333336</v>
      </c>
      <c r="O107" s="7">
        <f t="shared" si="9"/>
        <v>41384.208333333336</v>
      </c>
      <c r="P107" t="b">
        <v>0</v>
      </c>
      <c r="Q107" t="b">
        <v>0</v>
      </c>
      <c r="R107" t="s">
        <v>20</v>
      </c>
      <c r="S107" t="str">
        <f t="shared" si="10"/>
        <v>technology</v>
      </c>
      <c r="T107" t="str">
        <f t="shared" si="11"/>
        <v>web</v>
      </c>
    </row>
    <row r="108" spans="1:20" ht="18" x14ac:dyDescent="0.25">
      <c r="A108">
        <v>106</v>
      </c>
      <c r="B108" t="s">
        <v>253</v>
      </c>
      <c r="C108" s="3" t="s">
        <v>254</v>
      </c>
      <c r="D108">
        <v>3900</v>
      </c>
      <c r="E108">
        <v>14006</v>
      </c>
      <c r="F108" s="5">
        <f t="shared" si="6"/>
        <v>359.12820512820514</v>
      </c>
      <c r="G108" t="s">
        <v>12</v>
      </c>
      <c r="H108" s="5">
        <f t="shared" si="7"/>
        <v>95.278911564625844</v>
      </c>
      <c r="I108">
        <v>147</v>
      </c>
      <c r="J108" t="s">
        <v>13</v>
      </c>
      <c r="K108" t="s">
        <v>14</v>
      </c>
      <c r="L108">
        <v>1567918800</v>
      </c>
      <c r="M108">
        <v>1568350800</v>
      </c>
      <c r="N108" s="9">
        <f t="shared" si="8"/>
        <v>43716.208333333328</v>
      </c>
      <c r="O108" s="7">
        <f t="shared" si="9"/>
        <v>43721.208333333328</v>
      </c>
      <c r="P108" t="b">
        <v>0</v>
      </c>
      <c r="Q108" t="b">
        <v>0</v>
      </c>
      <c r="R108" t="s">
        <v>25</v>
      </c>
      <c r="S108" t="str">
        <f t="shared" si="10"/>
        <v>theater</v>
      </c>
      <c r="T108" t="str">
        <f t="shared" si="11"/>
        <v>plays</v>
      </c>
    </row>
    <row r="109" spans="1:20" ht="35" x14ac:dyDescent="0.25">
      <c r="A109">
        <v>107</v>
      </c>
      <c r="B109" t="s">
        <v>255</v>
      </c>
      <c r="C109" s="3" t="s">
        <v>256</v>
      </c>
      <c r="D109">
        <v>3500</v>
      </c>
      <c r="E109">
        <v>6527</v>
      </c>
      <c r="F109" s="5">
        <f t="shared" si="6"/>
        <v>186.48571428571427</v>
      </c>
      <c r="G109" t="s">
        <v>12</v>
      </c>
      <c r="H109" s="5">
        <f t="shared" si="7"/>
        <v>75.895348837209298</v>
      </c>
      <c r="I109">
        <v>86</v>
      </c>
      <c r="J109" t="s">
        <v>13</v>
      </c>
      <c r="K109" t="s">
        <v>14</v>
      </c>
      <c r="L109">
        <v>1524459600</v>
      </c>
      <c r="M109">
        <v>1525928400</v>
      </c>
      <c r="N109" s="9">
        <f t="shared" si="8"/>
        <v>43213.208333333328</v>
      </c>
      <c r="O109" s="7">
        <f t="shared" si="9"/>
        <v>43230.208333333328</v>
      </c>
      <c r="P109" t="b">
        <v>0</v>
      </c>
      <c r="Q109" t="b">
        <v>1</v>
      </c>
      <c r="R109" t="s">
        <v>25</v>
      </c>
      <c r="S109" t="str">
        <f t="shared" si="10"/>
        <v>theater</v>
      </c>
      <c r="T109" t="str">
        <f t="shared" si="11"/>
        <v>plays</v>
      </c>
    </row>
    <row r="110" spans="1:20" ht="35" x14ac:dyDescent="0.25">
      <c r="A110">
        <v>108</v>
      </c>
      <c r="B110" t="s">
        <v>257</v>
      </c>
      <c r="C110" s="3" t="s">
        <v>258</v>
      </c>
      <c r="D110">
        <v>1500</v>
      </c>
      <c r="E110">
        <v>8929</v>
      </c>
      <c r="F110" s="5">
        <f t="shared" si="6"/>
        <v>595.26666666666665</v>
      </c>
      <c r="G110" t="s">
        <v>12</v>
      </c>
      <c r="H110" s="5">
        <f t="shared" si="7"/>
        <v>107.57831325301204</v>
      </c>
      <c r="I110">
        <v>83</v>
      </c>
      <c r="J110" t="s">
        <v>13</v>
      </c>
      <c r="K110" t="s">
        <v>14</v>
      </c>
      <c r="L110">
        <v>1333688400</v>
      </c>
      <c r="M110">
        <v>1336885200</v>
      </c>
      <c r="N110" s="9">
        <f t="shared" si="8"/>
        <v>41005.208333333336</v>
      </c>
      <c r="O110" s="7">
        <f t="shared" si="9"/>
        <v>41042.208333333336</v>
      </c>
      <c r="P110" t="b">
        <v>0</v>
      </c>
      <c r="Q110" t="b">
        <v>0</v>
      </c>
      <c r="R110" t="s">
        <v>34</v>
      </c>
      <c r="S110" t="str">
        <f t="shared" si="10"/>
        <v>film &amp; video</v>
      </c>
      <c r="T110" t="str">
        <f t="shared" si="11"/>
        <v>documentary</v>
      </c>
    </row>
    <row r="111" spans="1:20" ht="18" x14ac:dyDescent="0.25">
      <c r="A111">
        <v>109</v>
      </c>
      <c r="B111" t="s">
        <v>259</v>
      </c>
      <c r="C111" s="3" t="s">
        <v>260</v>
      </c>
      <c r="D111">
        <v>5200</v>
      </c>
      <c r="E111">
        <v>3079</v>
      </c>
      <c r="F111" s="5">
        <f t="shared" si="6"/>
        <v>59.21153846153846</v>
      </c>
      <c r="G111" t="s">
        <v>6</v>
      </c>
      <c r="H111" s="5">
        <f t="shared" si="7"/>
        <v>51.31666666666667</v>
      </c>
      <c r="I111">
        <v>60</v>
      </c>
      <c r="J111" t="s">
        <v>13</v>
      </c>
      <c r="K111" t="s">
        <v>14</v>
      </c>
      <c r="L111">
        <v>1389506400</v>
      </c>
      <c r="M111">
        <v>1389679200</v>
      </c>
      <c r="N111" s="9">
        <f t="shared" si="8"/>
        <v>41651.25</v>
      </c>
      <c r="O111" s="7">
        <f t="shared" si="9"/>
        <v>41653.25</v>
      </c>
      <c r="P111" t="b">
        <v>0</v>
      </c>
      <c r="Q111" t="b">
        <v>0</v>
      </c>
      <c r="R111" t="s">
        <v>261</v>
      </c>
      <c r="S111" t="str">
        <f t="shared" si="10"/>
        <v>film &amp; video</v>
      </c>
      <c r="T111" t="str">
        <f t="shared" si="11"/>
        <v>television</v>
      </c>
    </row>
    <row r="112" spans="1:20" ht="35" x14ac:dyDescent="0.25">
      <c r="A112">
        <v>110</v>
      </c>
      <c r="B112" t="s">
        <v>262</v>
      </c>
      <c r="C112" s="3" t="s">
        <v>263</v>
      </c>
      <c r="D112">
        <v>142400</v>
      </c>
      <c r="E112">
        <v>21307</v>
      </c>
      <c r="F112" s="5">
        <f t="shared" si="6"/>
        <v>14.962780898876405</v>
      </c>
      <c r="G112" t="s">
        <v>6</v>
      </c>
      <c r="H112" s="5">
        <f t="shared" si="7"/>
        <v>71.983108108108112</v>
      </c>
      <c r="I112">
        <v>296</v>
      </c>
      <c r="J112" t="s">
        <v>13</v>
      </c>
      <c r="K112" t="s">
        <v>14</v>
      </c>
      <c r="L112">
        <v>1536642000</v>
      </c>
      <c r="M112">
        <v>1538283600</v>
      </c>
      <c r="N112" s="9">
        <f t="shared" si="8"/>
        <v>43354.208333333328</v>
      </c>
      <c r="O112" s="7">
        <f t="shared" si="9"/>
        <v>43373.208333333328</v>
      </c>
      <c r="P112" t="b">
        <v>0</v>
      </c>
      <c r="Q112" t="b">
        <v>0</v>
      </c>
      <c r="R112" t="s">
        <v>9</v>
      </c>
      <c r="S112" t="str">
        <f t="shared" si="10"/>
        <v>food</v>
      </c>
      <c r="T112" t="str">
        <f t="shared" si="11"/>
        <v>food trucks</v>
      </c>
    </row>
    <row r="113" spans="1:20" ht="18" x14ac:dyDescent="0.25">
      <c r="A113">
        <v>111</v>
      </c>
      <c r="B113" t="s">
        <v>264</v>
      </c>
      <c r="C113" s="3" t="s">
        <v>265</v>
      </c>
      <c r="D113">
        <v>61400</v>
      </c>
      <c r="E113">
        <v>73653</v>
      </c>
      <c r="F113" s="5">
        <f t="shared" si="6"/>
        <v>119.95602605863192</v>
      </c>
      <c r="G113" t="s">
        <v>12</v>
      </c>
      <c r="H113" s="5">
        <f t="shared" si="7"/>
        <v>108.95414201183432</v>
      </c>
      <c r="I113">
        <v>676</v>
      </c>
      <c r="J113" t="s">
        <v>13</v>
      </c>
      <c r="K113" t="s">
        <v>14</v>
      </c>
      <c r="L113">
        <v>1348290000</v>
      </c>
      <c r="M113">
        <v>1348808400</v>
      </c>
      <c r="N113" s="9">
        <f t="shared" si="8"/>
        <v>41174.208333333336</v>
      </c>
      <c r="O113" s="7">
        <f t="shared" si="9"/>
        <v>41180.208333333336</v>
      </c>
      <c r="P113" t="b">
        <v>0</v>
      </c>
      <c r="Q113" t="b">
        <v>0</v>
      </c>
      <c r="R113" t="s">
        <v>125</v>
      </c>
      <c r="S113" t="str">
        <f t="shared" si="10"/>
        <v>publishing</v>
      </c>
      <c r="T113" t="str">
        <f t="shared" si="11"/>
        <v>radio &amp; podcasts</v>
      </c>
    </row>
    <row r="114" spans="1:20" ht="18" x14ac:dyDescent="0.25">
      <c r="A114">
        <v>112</v>
      </c>
      <c r="B114" t="s">
        <v>266</v>
      </c>
      <c r="C114" s="3" t="s">
        <v>267</v>
      </c>
      <c r="D114">
        <v>4700</v>
      </c>
      <c r="E114">
        <v>12635</v>
      </c>
      <c r="F114" s="5">
        <f t="shared" si="6"/>
        <v>268.82978723404256</v>
      </c>
      <c r="G114" t="s">
        <v>12</v>
      </c>
      <c r="H114" s="5">
        <f t="shared" si="7"/>
        <v>35</v>
      </c>
      <c r="I114">
        <v>361</v>
      </c>
      <c r="J114" t="s">
        <v>18</v>
      </c>
      <c r="K114" t="s">
        <v>19</v>
      </c>
      <c r="L114">
        <v>1408856400</v>
      </c>
      <c r="M114">
        <v>1410152400</v>
      </c>
      <c r="N114" s="9">
        <f t="shared" si="8"/>
        <v>41875.208333333336</v>
      </c>
      <c r="O114" s="7">
        <f t="shared" si="9"/>
        <v>41890.208333333336</v>
      </c>
      <c r="P114" t="b">
        <v>0</v>
      </c>
      <c r="Q114" t="b">
        <v>0</v>
      </c>
      <c r="R114" t="s">
        <v>20</v>
      </c>
      <c r="S114" t="str">
        <f t="shared" si="10"/>
        <v>technology</v>
      </c>
      <c r="T114" t="str">
        <f t="shared" si="11"/>
        <v>web</v>
      </c>
    </row>
    <row r="115" spans="1:20" ht="18" x14ac:dyDescent="0.25">
      <c r="A115">
        <v>113</v>
      </c>
      <c r="B115" t="s">
        <v>268</v>
      </c>
      <c r="C115" s="3" t="s">
        <v>269</v>
      </c>
      <c r="D115">
        <v>3300</v>
      </c>
      <c r="E115">
        <v>12437</v>
      </c>
      <c r="F115" s="5">
        <f t="shared" si="6"/>
        <v>376.87878787878788</v>
      </c>
      <c r="G115" t="s">
        <v>12</v>
      </c>
      <c r="H115" s="5">
        <f t="shared" si="7"/>
        <v>94.938931297709928</v>
      </c>
      <c r="I115">
        <v>131</v>
      </c>
      <c r="J115" t="s">
        <v>13</v>
      </c>
      <c r="K115" t="s">
        <v>14</v>
      </c>
      <c r="L115">
        <v>1505192400</v>
      </c>
      <c r="M115">
        <v>1505797200</v>
      </c>
      <c r="N115" s="9">
        <f t="shared" si="8"/>
        <v>42990.208333333328</v>
      </c>
      <c r="O115" s="7">
        <f t="shared" si="9"/>
        <v>42997.208333333328</v>
      </c>
      <c r="P115" t="b">
        <v>0</v>
      </c>
      <c r="Q115" t="b">
        <v>0</v>
      </c>
      <c r="R115" t="s">
        <v>9</v>
      </c>
      <c r="S115" t="str">
        <f t="shared" si="10"/>
        <v>food</v>
      </c>
      <c r="T115" t="str">
        <f t="shared" si="11"/>
        <v>food trucks</v>
      </c>
    </row>
    <row r="116" spans="1:20" ht="18" x14ac:dyDescent="0.25">
      <c r="A116">
        <v>114</v>
      </c>
      <c r="B116" t="s">
        <v>270</v>
      </c>
      <c r="C116" s="3" t="s">
        <v>271</v>
      </c>
      <c r="D116">
        <v>1900</v>
      </c>
      <c r="E116">
        <v>13816</v>
      </c>
      <c r="F116" s="5">
        <f t="shared" si="6"/>
        <v>727.15789473684208</v>
      </c>
      <c r="G116" t="s">
        <v>12</v>
      </c>
      <c r="H116" s="5">
        <f t="shared" si="7"/>
        <v>109.65079365079364</v>
      </c>
      <c r="I116">
        <v>126</v>
      </c>
      <c r="J116" t="s">
        <v>13</v>
      </c>
      <c r="K116" t="s">
        <v>14</v>
      </c>
      <c r="L116">
        <v>1554786000</v>
      </c>
      <c r="M116">
        <v>1554872400</v>
      </c>
      <c r="N116" s="9">
        <f t="shared" si="8"/>
        <v>43564.208333333328</v>
      </c>
      <c r="O116" s="7">
        <f t="shared" si="9"/>
        <v>43565.208333333328</v>
      </c>
      <c r="P116" t="b">
        <v>0</v>
      </c>
      <c r="Q116" t="b">
        <v>1</v>
      </c>
      <c r="R116" t="s">
        <v>57</v>
      </c>
      <c r="S116" t="str">
        <f t="shared" si="10"/>
        <v>technology</v>
      </c>
      <c r="T116" t="str">
        <f t="shared" si="11"/>
        <v>wearables</v>
      </c>
    </row>
    <row r="117" spans="1:20" ht="18" x14ac:dyDescent="0.25">
      <c r="A117">
        <v>115</v>
      </c>
      <c r="B117" t="s">
        <v>272</v>
      </c>
      <c r="C117" s="3" t="s">
        <v>273</v>
      </c>
      <c r="D117">
        <v>166700</v>
      </c>
      <c r="E117">
        <v>145382</v>
      </c>
      <c r="F117" s="5">
        <f t="shared" si="6"/>
        <v>87.211757648470297</v>
      </c>
      <c r="G117" t="s">
        <v>6</v>
      </c>
      <c r="H117" s="5">
        <f t="shared" si="7"/>
        <v>44.001815980629537</v>
      </c>
      <c r="I117">
        <v>3304</v>
      </c>
      <c r="J117" t="s">
        <v>99</v>
      </c>
      <c r="K117" t="s">
        <v>100</v>
      </c>
      <c r="L117">
        <v>1510898400</v>
      </c>
      <c r="M117">
        <v>1513922400</v>
      </c>
      <c r="N117" s="9">
        <f t="shared" si="8"/>
        <v>43056.25</v>
      </c>
      <c r="O117" s="7">
        <f t="shared" si="9"/>
        <v>43091.25</v>
      </c>
      <c r="P117" t="b">
        <v>0</v>
      </c>
      <c r="Q117" t="b">
        <v>0</v>
      </c>
      <c r="R117" t="s">
        <v>111</v>
      </c>
      <c r="S117" t="str">
        <f t="shared" si="10"/>
        <v>publishing</v>
      </c>
      <c r="T117" t="str">
        <f t="shared" si="11"/>
        <v>fiction</v>
      </c>
    </row>
    <row r="118" spans="1:20" ht="35" x14ac:dyDescent="0.25">
      <c r="A118">
        <v>116</v>
      </c>
      <c r="B118" t="s">
        <v>274</v>
      </c>
      <c r="C118" s="3" t="s">
        <v>275</v>
      </c>
      <c r="D118">
        <v>7200</v>
      </c>
      <c r="E118">
        <v>6336</v>
      </c>
      <c r="F118" s="5">
        <f t="shared" si="6"/>
        <v>88</v>
      </c>
      <c r="G118" t="s">
        <v>6</v>
      </c>
      <c r="H118" s="5">
        <f t="shared" si="7"/>
        <v>86.794520547945211</v>
      </c>
      <c r="I118">
        <v>73</v>
      </c>
      <c r="J118" t="s">
        <v>13</v>
      </c>
      <c r="K118" t="s">
        <v>14</v>
      </c>
      <c r="L118">
        <v>1442552400</v>
      </c>
      <c r="M118">
        <v>1442638800</v>
      </c>
      <c r="N118" s="9">
        <f t="shared" si="8"/>
        <v>42265.208333333328</v>
      </c>
      <c r="O118" s="7">
        <f t="shared" si="9"/>
        <v>42266.208333333328</v>
      </c>
      <c r="P118" t="b">
        <v>0</v>
      </c>
      <c r="Q118" t="b">
        <v>0</v>
      </c>
      <c r="R118" t="s">
        <v>25</v>
      </c>
      <c r="S118" t="str">
        <f t="shared" si="10"/>
        <v>theater</v>
      </c>
      <c r="T118" t="str">
        <f t="shared" si="11"/>
        <v>plays</v>
      </c>
    </row>
    <row r="119" spans="1:20" ht="18" x14ac:dyDescent="0.25">
      <c r="A119">
        <v>117</v>
      </c>
      <c r="B119" t="s">
        <v>276</v>
      </c>
      <c r="C119" s="3" t="s">
        <v>277</v>
      </c>
      <c r="D119">
        <v>4900</v>
      </c>
      <c r="E119">
        <v>8523</v>
      </c>
      <c r="F119" s="5">
        <f t="shared" si="6"/>
        <v>173.9387755102041</v>
      </c>
      <c r="G119" t="s">
        <v>12</v>
      </c>
      <c r="H119" s="5">
        <f t="shared" si="7"/>
        <v>30.992727272727272</v>
      </c>
      <c r="I119">
        <v>275</v>
      </c>
      <c r="J119" t="s">
        <v>13</v>
      </c>
      <c r="K119" t="s">
        <v>14</v>
      </c>
      <c r="L119">
        <v>1316667600</v>
      </c>
      <c r="M119">
        <v>1317186000</v>
      </c>
      <c r="N119" s="9">
        <f t="shared" si="8"/>
        <v>40808.208333333336</v>
      </c>
      <c r="O119" s="7">
        <f t="shared" si="9"/>
        <v>40814.208333333336</v>
      </c>
      <c r="P119" t="b">
        <v>0</v>
      </c>
      <c r="Q119" t="b">
        <v>0</v>
      </c>
      <c r="R119" t="s">
        <v>261</v>
      </c>
      <c r="S119" t="str">
        <f t="shared" si="10"/>
        <v>film &amp; video</v>
      </c>
      <c r="T119" t="str">
        <f t="shared" si="11"/>
        <v>television</v>
      </c>
    </row>
    <row r="120" spans="1:20" ht="18" x14ac:dyDescent="0.25">
      <c r="A120">
        <v>118</v>
      </c>
      <c r="B120" t="s">
        <v>278</v>
      </c>
      <c r="C120" s="3" t="s">
        <v>279</v>
      </c>
      <c r="D120">
        <v>5400</v>
      </c>
      <c r="E120">
        <v>6351</v>
      </c>
      <c r="F120" s="5">
        <f t="shared" si="6"/>
        <v>117.61111111111111</v>
      </c>
      <c r="G120" t="s">
        <v>12</v>
      </c>
      <c r="H120" s="5">
        <f t="shared" si="7"/>
        <v>94.791044776119406</v>
      </c>
      <c r="I120">
        <v>67</v>
      </c>
      <c r="J120" t="s">
        <v>13</v>
      </c>
      <c r="K120" t="s">
        <v>14</v>
      </c>
      <c r="L120">
        <v>1390716000</v>
      </c>
      <c r="M120">
        <v>1391234400</v>
      </c>
      <c r="N120" s="9">
        <f t="shared" si="8"/>
        <v>41665.25</v>
      </c>
      <c r="O120" s="7">
        <f t="shared" si="9"/>
        <v>41671.25</v>
      </c>
      <c r="P120" t="b">
        <v>0</v>
      </c>
      <c r="Q120" t="b">
        <v>0</v>
      </c>
      <c r="R120" t="s">
        <v>114</v>
      </c>
      <c r="S120" t="str">
        <f t="shared" si="10"/>
        <v>photography</v>
      </c>
      <c r="T120" t="str">
        <f t="shared" si="11"/>
        <v>photography books</v>
      </c>
    </row>
    <row r="121" spans="1:20" ht="35" x14ac:dyDescent="0.25">
      <c r="A121">
        <v>119</v>
      </c>
      <c r="B121" t="s">
        <v>280</v>
      </c>
      <c r="C121" s="3" t="s">
        <v>281</v>
      </c>
      <c r="D121">
        <v>5000</v>
      </c>
      <c r="E121">
        <v>10748</v>
      </c>
      <c r="F121" s="5">
        <f t="shared" si="6"/>
        <v>214.96</v>
      </c>
      <c r="G121" t="s">
        <v>12</v>
      </c>
      <c r="H121" s="5">
        <f t="shared" si="7"/>
        <v>69.79220779220779</v>
      </c>
      <c r="I121">
        <v>154</v>
      </c>
      <c r="J121" t="s">
        <v>13</v>
      </c>
      <c r="K121" t="s">
        <v>14</v>
      </c>
      <c r="L121">
        <v>1402894800</v>
      </c>
      <c r="M121">
        <v>1404363600</v>
      </c>
      <c r="N121" s="9">
        <f t="shared" si="8"/>
        <v>41806.208333333336</v>
      </c>
      <c r="O121" s="7">
        <f t="shared" si="9"/>
        <v>41823.208333333336</v>
      </c>
      <c r="P121" t="b">
        <v>0</v>
      </c>
      <c r="Q121" t="b">
        <v>1</v>
      </c>
      <c r="R121" t="s">
        <v>34</v>
      </c>
      <c r="S121" t="str">
        <f t="shared" si="10"/>
        <v>film &amp; video</v>
      </c>
      <c r="T121" t="str">
        <f t="shared" si="11"/>
        <v>documentary</v>
      </c>
    </row>
    <row r="122" spans="1:20" ht="18" x14ac:dyDescent="0.25">
      <c r="A122">
        <v>120</v>
      </c>
      <c r="B122" t="s">
        <v>282</v>
      </c>
      <c r="C122" s="3" t="s">
        <v>283</v>
      </c>
      <c r="D122">
        <v>75100</v>
      </c>
      <c r="E122">
        <v>112272</v>
      </c>
      <c r="F122" s="5">
        <f t="shared" si="6"/>
        <v>149.49667110519306</v>
      </c>
      <c r="G122" t="s">
        <v>12</v>
      </c>
      <c r="H122" s="5">
        <f t="shared" si="7"/>
        <v>63.003367003367003</v>
      </c>
      <c r="I122">
        <v>1782</v>
      </c>
      <c r="J122" t="s">
        <v>13</v>
      </c>
      <c r="K122" t="s">
        <v>14</v>
      </c>
      <c r="L122">
        <v>1429246800</v>
      </c>
      <c r="M122">
        <v>1429592400</v>
      </c>
      <c r="N122" s="9">
        <f t="shared" si="8"/>
        <v>42111.208333333328</v>
      </c>
      <c r="O122" s="7">
        <f t="shared" si="9"/>
        <v>42115.208333333328</v>
      </c>
      <c r="P122" t="b">
        <v>0</v>
      </c>
      <c r="Q122" t="b">
        <v>1</v>
      </c>
      <c r="R122" t="s">
        <v>284</v>
      </c>
      <c r="S122" t="str">
        <f t="shared" si="10"/>
        <v>games</v>
      </c>
      <c r="T122" t="str">
        <f t="shared" si="11"/>
        <v>mobile games</v>
      </c>
    </row>
    <row r="123" spans="1:20" ht="18" x14ac:dyDescent="0.25">
      <c r="A123">
        <v>121</v>
      </c>
      <c r="B123" t="s">
        <v>285</v>
      </c>
      <c r="C123" s="3" t="s">
        <v>286</v>
      </c>
      <c r="D123">
        <v>45300</v>
      </c>
      <c r="E123">
        <v>99361</v>
      </c>
      <c r="F123" s="5">
        <f t="shared" si="6"/>
        <v>219.33995584988963</v>
      </c>
      <c r="G123" t="s">
        <v>12</v>
      </c>
      <c r="H123" s="5">
        <f t="shared" si="7"/>
        <v>110.0343300110742</v>
      </c>
      <c r="I123">
        <v>903</v>
      </c>
      <c r="J123" t="s">
        <v>13</v>
      </c>
      <c r="K123" t="s">
        <v>14</v>
      </c>
      <c r="L123">
        <v>1412485200</v>
      </c>
      <c r="M123">
        <v>1413608400</v>
      </c>
      <c r="N123" s="9">
        <f t="shared" si="8"/>
        <v>41917.208333333336</v>
      </c>
      <c r="O123" s="7">
        <f t="shared" si="9"/>
        <v>41930.208333333336</v>
      </c>
      <c r="P123" t="b">
        <v>0</v>
      </c>
      <c r="Q123" t="b">
        <v>0</v>
      </c>
      <c r="R123" t="s">
        <v>81</v>
      </c>
      <c r="S123" t="str">
        <f t="shared" si="10"/>
        <v>games</v>
      </c>
      <c r="T123" t="str">
        <f t="shared" si="11"/>
        <v>video games</v>
      </c>
    </row>
    <row r="124" spans="1:20" ht="18" x14ac:dyDescent="0.25">
      <c r="A124">
        <v>122</v>
      </c>
      <c r="B124" t="s">
        <v>287</v>
      </c>
      <c r="C124" s="3" t="s">
        <v>288</v>
      </c>
      <c r="D124">
        <v>136800</v>
      </c>
      <c r="E124">
        <v>88055</v>
      </c>
      <c r="F124" s="5">
        <f t="shared" si="6"/>
        <v>64.367690058479525</v>
      </c>
      <c r="G124" t="s">
        <v>6</v>
      </c>
      <c r="H124" s="5">
        <f t="shared" si="7"/>
        <v>25.997933274284026</v>
      </c>
      <c r="I124">
        <v>3387</v>
      </c>
      <c r="J124" t="s">
        <v>13</v>
      </c>
      <c r="K124" t="s">
        <v>14</v>
      </c>
      <c r="L124">
        <v>1417068000</v>
      </c>
      <c r="M124">
        <v>1419400800</v>
      </c>
      <c r="N124" s="9">
        <f t="shared" si="8"/>
        <v>41970.25</v>
      </c>
      <c r="O124" s="7">
        <f t="shared" si="9"/>
        <v>41997.25</v>
      </c>
      <c r="P124" t="b">
        <v>0</v>
      </c>
      <c r="Q124" t="b">
        <v>0</v>
      </c>
      <c r="R124" t="s">
        <v>111</v>
      </c>
      <c r="S124" t="str">
        <f t="shared" si="10"/>
        <v>publishing</v>
      </c>
      <c r="T124" t="str">
        <f t="shared" si="11"/>
        <v>fiction</v>
      </c>
    </row>
    <row r="125" spans="1:20" ht="18" x14ac:dyDescent="0.25">
      <c r="A125">
        <v>123</v>
      </c>
      <c r="B125" t="s">
        <v>289</v>
      </c>
      <c r="C125" s="3" t="s">
        <v>290</v>
      </c>
      <c r="D125">
        <v>177700</v>
      </c>
      <c r="E125">
        <v>33092</v>
      </c>
      <c r="F125" s="5">
        <f t="shared" si="6"/>
        <v>18.622397298818232</v>
      </c>
      <c r="G125" t="s">
        <v>6</v>
      </c>
      <c r="H125" s="5">
        <f t="shared" si="7"/>
        <v>49.987915407854985</v>
      </c>
      <c r="I125">
        <v>662</v>
      </c>
      <c r="J125" t="s">
        <v>7</v>
      </c>
      <c r="K125" t="s">
        <v>8</v>
      </c>
      <c r="L125">
        <v>1448344800</v>
      </c>
      <c r="M125">
        <v>1448604000</v>
      </c>
      <c r="N125" s="9">
        <f t="shared" si="8"/>
        <v>42332.25</v>
      </c>
      <c r="O125" s="7">
        <f t="shared" si="9"/>
        <v>42335.25</v>
      </c>
      <c r="P125" t="b">
        <v>1</v>
      </c>
      <c r="Q125" t="b">
        <v>0</v>
      </c>
      <c r="R125" t="s">
        <v>25</v>
      </c>
      <c r="S125" t="str">
        <f t="shared" si="10"/>
        <v>theater</v>
      </c>
      <c r="T125" t="str">
        <f t="shared" si="11"/>
        <v>plays</v>
      </c>
    </row>
    <row r="126" spans="1:20" ht="18" x14ac:dyDescent="0.25">
      <c r="A126">
        <v>124</v>
      </c>
      <c r="B126" t="s">
        <v>291</v>
      </c>
      <c r="C126" s="3" t="s">
        <v>292</v>
      </c>
      <c r="D126">
        <v>2600</v>
      </c>
      <c r="E126">
        <v>9562</v>
      </c>
      <c r="F126" s="5">
        <f t="shared" si="6"/>
        <v>367.76923076923077</v>
      </c>
      <c r="G126" t="s">
        <v>12</v>
      </c>
      <c r="H126" s="5">
        <f t="shared" si="7"/>
        <v>101.72340425531915</v>
      </c>
      <c r="I126">
        <v>94</v>
      </c>
      <c r="J126" t="s">
        <v>99</v>
      </c>
      <c r="K126" t="s">
        <v>100</v>
      </c>
      <c r="L126">
        <v>1557723600</v>
      </c>
      <c r="M126">
        <v>1562302800</v>
      </c>
      <c r="N126" s="9">
        <f t="shared" si="8"/>
        <v>43598.208333333328</v>
      </c>
      <c r="O126" s="7">
        <f t="shared" si="9"/>
        <v>43651.208333333328</v>
      </c>
      <c r="P126" t="b">
        <v>0</v>
      </c>
      <c r="Q126" t="b">
        <v>0</v>
      </c>
      <c r="R126" t="s">
        <v>114</v>
      </c>
      <c r="S126" t="str">
        <f t="shared" si="10"/>
        <v>photography</v>
      </c>
      <c r="T126" t="str">
        <f t="shared" si="11"/>
        <v>photography books</v>
      </c>
    </row>
    <row r="127" spans="1:20" ht="18" x14ac:dyDescent="0.25">
      <c r="A127">
        <v>125</v>
      </c>
      <c r="B127" t="s">
        <v>293</v>
      </c>
      <c r="C127" s="3" t="s">
        <v>294</v>
      </c>
      <c r="D127">
        <v>5300</v>
      </c>
      <c r="E127">
        <v>8475</v>
      </c>
      <c r="F127" s="5">
        <f t="shared" si="6"/>
        <v>159.90566037735849</v>
      </c>
      <c r="G127" t="s">
        <v>12</v>
      </c>
      <c r="H127" s="5">
        <f t="shared" si="7"/>
        <v>47.083333333333336</v>
      </c>
      <c r="I127">
        <v>180</v>
      </c>
      <c r="J127" t="s">
        <v>13</v>
      </c>
      <c r="K127" t="s">
        <v>14</v>
      </c>
      <c r="L127">
        <v>1537333200</v>
      </c>
      <c r="M127">
        <v>1537678800</v>
      </c>
      <c r="N127" s="9">
        <f t="shared" si="8"/>
        <v>43362.208333333328</v>
      </c>
      <c r="O127" s="7">
        <f t="shared" si="9"/>
        <v>43366.208333333328</v>
      </c>
      <c r="P127" t="b">
        <v>0</v>
      </c>
      <c r="Q127" t="b">
        <v>0</v>
      </c>
      <c r="R127" t="s">
        <v>25</v>
      </c>
      <c r="S127" t="str">
        <f t="shared" si="10"/>
        <v>theater</v>
      </c>
      <c r="T127" t="str">
        <f t="shared" si="11"/>
        <v>plays</v>
      </c>
    </row>
    <row r="128" spans="1:20" ht="18" x14ac:dyDescent="0.25">
      <c r="A128">
        <v>126</v>
      </c>
      <c r="B128" t="s">
        <v>295</v>
      </c>
      <c r="C128" s="3" t="s">
        <v>296</v>
      </c>
      <c r="D128">
        <v>180200</v>
      </c>
      <c r="E128">
        <v>69617</v>
      </c>
      <c r="F128" s="5">
        <f t="shared" si="6"/>
        <v>38.633185349611544</v>
      </c>
      <c r="G128" t="s">
        <v>6</v>
      </c>
      <c r="H128" s="5">
        <f t="shared" si="7"/>
        <v>89.944444444444443</v>
      </c>
      <c r="I128">
        <v>774</v>
      </c>
      <c r="J128" t="s">
        <v>13</v>
      </c>
      <c r="K128" t="s">
        <v>14</v>
      </c>
      <c r="L128">
        <v>1471150800</v>
      </c>
      <c r="M128">
        <v>1473570000</v>
      </c>
      <c r="N128" s="9">
        <f t="shared" si="8"/>
        <v>42596.208333333328</v>
      </c>
      <c r="O128" s="7">
        <f t="shared" si="9"/>
        <v>42624.208333333328</v>
      </c>
      <c r="P128" t="b">
        <v>0</v>
      </c>
      <c r="Q128" t="b">
        <v>1</v>
      </c>
      <c r="R128" t="s">
        <v>25</v>
      </c>
      <c r="S128" t="str">
        <f t="shared" si="10"/>
        <v>theater</v>
      </c>
      <c r="T128" t="str">
        <f t="shared" si="11"/>
        <v>plays</v>
      </c>
    </row>
    <row r="129" spans="1:20" ht="18" x14ac:dyDescent="0.25">
      <c r="A129">
        <v>127</v>
      </c>
      <c r="B129" t="s">
        <v>297</v>
      </c>
      <c r="C129" s="3" t="s">
        <v>298</v>
      </c>
      <c r="D129">
        <v>103200</v>
      </c>
      <c r="E129">
        <v>53067</v>
      </c>
      <c r="F129" s="5">
        <f t="shared" si="6"/>
        <v>51.42151162790698</v>
      </c>
      <c r="G129" t="s">
        <v>6</v>
      </c>
      <c r="H129" s="5">
        <f t="shared" si="7"/>
        <v>78.96875</v>
      </c>
      <c r="I129">
        <v>672</v>
      </c>
      <c r="J129" t="s">
        <v>7</v>
      </c>
      <c r="K129" t="s">
        <v>8</v>
      </c>
      <c r="L129">
        <v>1273640400</v>
      </c>
      <c r="M129">
        <v>1273899600</v>
      </c>
      <c r="N129" s="9">
        <f t="shared" si="8"/>
        <v>40310.208333333336</v>
      </c>
      <c r="O129" s="7">
        <f t="shared" si="9"/>
        <v>40313.208333333336</v>
      </c>
      <c r="P129" t="b">
        <v>0</v>
      </c>
      <c r="Q129" t="b">
        <v>0</v>
      </c>
      <c r="R129" t="s">
        <v>25</v>
      </c>
      <c r="S129" t="str">
        <f t="shared" si="10"/>
        <v>theater</v>
      </c>
      <c r="T129" t="str">
        <f t="shared" si="11"/>
        <v>plays</v>
      </c>
    </row>
    <row r="130" spans="1:20" ht="18" x14ac:dyDescent="0.25">
      <c r="A130">
        <v>128</v>
      </c>
      <c r="B130" t="s">
        <v>299</v>
      </c>
      <c r="C130" s="3" t="s">
        <v>300</v>
      </c>
      <c r="D130">
        <v>70600</v>
      </c>
      <c r="E130">
        <v>42596</v>
      </c>
      <c r="F130" s="5">
        <f t="shared" si="6"/>
        <v>60.334277620396605</v>
      </c>
      <c r="G130" t="s">
        <v>66</v>
      </c>
      <c r="H130" s="5">
        <f t="shared" si="7"/>
        <v>80.067669172932327</v>
      </c>
      <c r="I130">
        <v>532</v>
      </c>
      <c r="J130" t="s">
        <v>13</v>
      </c>
      <c r="K130" t="s">
        <v>14</v>
      </c>
      <c r="L130">
        <v>1282885200</v>
      </c>
      <c r="M130">
        <v>1284008400</v>
      </c>
      <c r="N130" s="9">
        <f t="shared" si="8"/>
        <v>40417.208333333336</v>
      </c>
      <c r="O130" s="7">
        <f t="shared" si="9"/>
        <v>40430.208333333336</v>
      </c>
      <c r="P130" t="b">
        <v>0</v>
      </c>
      <c r="Q130" t="b">
        <v>0</v>
      </c>
      <c r="R130" t="s">
        <v>15</v>
      </c>
      <c r="S130" t="str">
        <f t="shared" si="10"/>
        <v>music</v>
      </c>
      <c r="T130" t="str">
        <f t="shared" si="11"/>
        <v>rock</v>
      </c>
    </row>
    <row r="131" spans="1:20" ht="18" x14ac:dyDescent="0.25">
      <c r="A131">
        <v>129</v>
      </c>
      <c r="B131" t="s">
        <v>301</v>
      </c>
      <c r="C131" s="3" t="s">
        <v>302</v>
      </c>
      <c r="D131">
        <v>148500</v>
      </c>
      <c r="E131">
        <v>4756</v>
      </c>
      <c r="F131" s="5">
        <f t="shared" ref="F131:F194" si="12">(E131/D131)*100</f>
        <v>3.202693602693603</v>
      </c>
      <c r="G131" t="s">
        <v>66</v>
      </c>
      <c r="H131" s="5">
        <f t="shared" ref="H131:H194" si="13">IFERROR(E131/I131,0)</f>
        <v>86.472727272727269</v>
      </c>
      <c r="I131">
        <v>55</v>
      </c>
      <c r="J131" t="s">
        <v>18</v>
      </c>
      <c r="K131" t="s">
        <v>19</v>
      </c>
      <c r="L131">
        <v>1422943200</v>
      </c>
      <c r="M131">
        <v>1425103200</v>
      </c>
      <c r="N131" s="9">
        <f t="shared" ref="N131:N194" si="14">(((L131/60)/60)/24)+DATE(1970,1,1)</f>
        <v>42038.25</v>
      </c>
      <c r="O131" s="7">
        <f t="shared" ref="O131:O194" si="15">(((M131/60)/60)/24)+DATE(1970,1,1)</f>
        <v>42063.25</v>
      </c>
      <c r="P131" t="b">
        <v>0</v>
      </c>
      <c r="Q131" t="b">
        <v>0</v>
      </c>
      <c r="R131" t="s">
        <v>9</v>
      </c>
      <c r="S131" t="str">
        <f t="shared" ref="S131:S194" si="16">IFERROR(LEFT(R131, FIND("/", R131) - 1), R131)</f>
        <v>food</v>
      </c>
      <c r="T131" t="str">
        <f t="shared" ref="T131:T194" si="17">IFERROR(MID(R131, FIND("/", R131) + 1, LEN(R131)), "")</f>
        <v>food trucks</v>
      </c>
    </row>
    <row r="132" spans="1:20" ht="18" x14ac:dyDescent="0.25">
      <c r="A132">
        <v>130</v>
      </c>
      <c r="B132" t="s">
        <v>303</v>
      </c>
      <c r="C132" s="3" t="s">
        <v>304</v>
      </c>
      <c r="D132">
        <v>9600</v>
      </c>
      <c r="E132">
        <v>14925</v>
      </c>
      <c r="F132" s="5">
        <f t="shared" si="12"/>
        <v>155.46875</v>
      </c>
      <c r="G132" t="s">
        <v>12</v>
      </c>
      <c r="H132" s="5">
        <f t="shared" si="13"/>
        <v>28.001876172607879</v>
      </c>
      <c r="I132">
        <v>533</v>
      </c>
      <c r="J132" t="s">
        <v>28</v>
      </c>
      <c r="K132" t="s">
        <v>29</v>
      </c>
      <c r="L132">
        <v>1319605200</v>
      </c>
      <c r="M132">
        <v>1320991200</v>
      </c>
      <c r="N132" s="9">
        <f t="shared" si="14"/>
        <v>40842.208333333336</v>
      </c>
      <c r="O132" s="7">
        <f t="shared" si="15"/>
        <v>40858.25</v>
      </c>
      <c r="P132" t="b">
        <v>0</v>
      </c>
      <c r="Q132" t="b">
        <v>0</v>
      </c>
      <c r="R132" t="s">
        <v>45</v>
      </c>
      <c r="S132" t="str">
        <f t="shared" si="16"/>
        <v>film &amp; video</v>
      </c>
      <c r="T132" t="str">
        <f t="shared" si="17"/>
        <v>drama</v>
      </c>
    </row>
    <row r="133" spans="1:20" ht="35" x14ac:dyDescent="0.25">
      <c r="A133">
        <v>131</v>
      </c>
      <c r="B133" t="s">
        <v>305</v>
      </c>
      <c r="C133" s="3" t="s">
        <v>306</v>
      </c>
      <c r="D133">
        <v>164700</v>
      </c>
      <c r="E133">
        <v>166116</v>
      </c>
      <c r="F133" s="5">
        <f t="shared" si="12"/>
        <v>100.85974499089254</v>
      </c>
      <c r="G133" t="s">
        <v>12</v>
      </c>
      <c r="H133" s="5">
        <f t="shared" si="13"/>
        <v>67.996725337699544</v>
      </c>
      <c r="I133">
        <v>2443</v>
      </c>
      <c r="J133" t="s">
        <v>32</v>
      </c>
      <c r="K133" t="s">
        <v>33</v>
      </c>
      <c r="L133">
        <v>1385704800</v>
      </c>
      <c r="M133">
        <v>1386828000</v>
      </c>
      <c r="N133" s="9">
        <f t="shared" si="14"/>
        <v>41607.25</v>
      </c>
      <c r="O133" s="7">
        <f t="shared" si="15"/>
        <v>41620.25</v>
      </c>
      <c r="P133" t="b">
        <v>0</v>
      </c>
      <c r="Q133" t="b">
        <v>0</v>
      </c>
      <c r="R133" t="s">
        <v>20</v>
      </c>
      <c r="S133" t="str">
        <f t="shared" si="16"/>
        <v>technology</v>
      </c>
      <c r="T133" t="str">
        <f t="shared" si="17"/>
        <v>web</v>
      </c>
    </row>
    <row r="134" spans="1:20" ht="18" x14ac:dyDescent="0.25">
      <c r="A134">
        <v>132</v>
      </c>
      <c r="B134" t="s">
        <v>307</v>
      </c>
      <c r="C134" s="3" t="s">
        <v>308</v>
      </c>
      <c r="D134">
        <v>3300</v>
      </c>
      <c r="E134">
        <v>3834</v>
      </c>
      <c r="F134" s="5">
        <f t="shared" si="12"/>
        <v>116.18181818181819</v>
      </c>
      <c r="G134" t="s">
        <v>12</v>
      </c>
      <c r="H134" s="5">
        <f t="shared" si="13"/>
        <v>43.078651685393261</v>
      </c>
      <c r="I134">
        <v>89</v>
      </c>
      <c r="J134" t="s">
        <v>13</v>
      </c>
      <c r="K134" t="s">
        <v>14</v>
      </c>
      <c r="L134">
        <v>1515736800</v>
      </c>
      <c r="M134">
        <v>1517119200</v>
      </c>
      <c r="N134" s="9">
        <f t="shared" si="14"/>
        <v>43112.25</v>
      </c>
      <c r="O134" s="7">
        <f t="shared" si="15"/>
        <v>43128.25</v>
      </c>
      <c r="P134" t="b">
        <v>0</v>
      </c>
      <c r="Q134" t="b">
        <v>1</v>
      </c>
      <c r="R134" t="s">
        <v>25</v>
      </c>
      <c r="S134" t="str">
        <f t="shared" si="16"/>
        <v>theater</v>
      </c>
      <c r="T134" t="str">
        <f t="shared" si="17"/>
        <v>plays</v>
      </c>
    </row>
    <row r="135" spans="1:20" ht="18" x14ac:dyDescent="0.25">
      <c r="A135">
        <v>133</v>
      </c>
      <c r="B135" t="s">
        <v>309</v>
      </c>
      <c r="C135" s="3" t="s">
        <v>310</v>
      </c>
      <c r="D135">
        <v>4500</v>
      </c>
      <c r="E135">
        <v>13985</v>
      </c>
      <c r="F135" s="5">
        <f t="shared" si="12"/>
        <v>310.77777777777777</v>
      </c>
      <c r="G135" t="s">
        <v>12</v>
      </c>
      <c r="H135" s="5">
        <f t="shared" si="13"/>
        <v>87.95597484276729</v>
      </c>
      <c r="I135">
        <v>159</v>
      </c>
      <c r="J135" t="s">
        <v>13</v>
      </c>
      <c r="K135" t="s">
        <v>14</v>
      </c>
      <c r="L135">
        <v>1313125200</v>
      </c>
      <c r="M135">
        <v>1315026000</v>
      </c>
      <c r="N135" s="9">
        <f t="shared" si="14"/>
        <v>40767.208333333336</v>
      </c>
      <c r="O135" s="7">
        <f t="shared" si="15"/>
        <v>40789.208333333336</v>
      </c>
      <c r="P135" t="b">
        <v>0</v>
      </c>
      <c r="Q135" t="b">
        <v>0</v>
      </c>
      <c r="R135" t="s">
        <v>311</v>
      </c>
      <c r="S135" t="str">
        <f t="shared" si="16"/>
        <v>music</v>
      </c>
      <c r="T135" t="str">
        <f t="shared" si="17"/>
        <v>world music</v>
      </c>
    </row>
    <row r="136" spans="1:20" ht="18" x14ac:dyDescent="0.25">
      <c r="A136">
        <v>134</v>
      </c>
      <c r="B136" t="s">
        <v>312</v>
      </c>
      <c r="C136" s="3" t="s">
        <v>313</v>
      </c>
      <c r="D136">
        <v>99500</v>
      </c>
      <c r="E136">
        <v>89288</v>
      </c>
      <c r="F136" s="5">
        <f t="shared" si="12"/>
        <v>89.73668341708543</v>
      </c>
      <c r="G136" t="s">
        <v>6</v>
      </c>
      <c r="H136" s="5">
        <f t="shared" si="13"/>
        <v>94.987234042553197</v>
      </c>
      <c r="I136">
        <v>940</v>
      </c>
      <c r="J136" t="s">
        <v>90</v>
      </c>
      <c r="K136" t="s">
        <v>91</v>
      </c>
      <c r="L136">
        <v>1308459600</v>
      </c>
      <c r="M136">
        <v>1312693200</v>
      </c>
      <c r="N136" s="9">
        <f t="shared" si="14"/>
        <v>40713.208333333336</v>
      </c>
      <c r="O136" s="7">
        <f t="shared" si="15"/>
        <v>40762.208333333336</v>
      </c>
      <c r="P136" t="b">
        <v>0</v>
      </c>
      <c r="Q136" t="b">
        <v>1</v>
      </c>
      <c r="R136" t="s">
        <v>34</v>
      </c>
      <c r="S136" t="str">
        <f t="shared" si="16"/>
        <v>film &amp; video</v>
      </c>
      <c r="T136" t="str">
        <f t="shared" si="17"/>
        <v>documentary</v>
      </c>
    </row>
    <row r="137" spans="1:20" ht="18" x14ac:dyDescent="0.25">
      <c r="A137">
        <v>135</v>
      </c>
      <c r="B137" t="s">
        <v>314</v>
      </c>
      <c r="C137" s="3" t="s">
        <v>315</v>
      </c>
      <c r="D137">
        <v>7700</v>
      </c>
      <c r="E137">
        <v>5488</v>
      </c>
      <c r="F137" s="5">
        <f t="shared" si="12"/>
        <v>71.27272727272728</v>
      </c>
      <c r="G137" t="s">
        <v>6</v>
      </c>
      <c r="H137" s="5">
        <f t="shared" si="13"/>
        <v>46.905982905982903</v>
      </c>
      <c r="I137">
        <v>117</v>
      </c>
      <c r="J137" t="s">
        <v>13</v>
      </c>
      <c r="K137" t="s">
        <v>14</v>
      </c>
      <c r="L137">
        <v>1362636000</v>
      </c>
      <c r="M137">
        <v>1363064400</v>
      </c>
      <c r="N137" s="9">
        <f t="shared" si="14"/>
        <v>41340.25</v>
      </c>
      <c r="O137" s="7">
        <f t="shared" si="15"/>
        <v>41345.208333333336</v>
      </c>
      <c r="P137" t="b">
        <v>0</v>
      </c>
      <c r="Q137" t="b">
        <v>1</v>
      </c>
      <c r="R137" t="s">
        <v>25</v>
      </c>
      <c r="S137" t="str">
        <f t="shared" si="16"/>
        <v>theater</v>
      </c>
      <c r="T137" t="str">
        <f t="shared" si="17"/>
        <v>plays</v>
      </c>
    </row>
    <row r="138" spans="1:20" ht="18" x14ac:dyDescent="0.25">
      <c r="A138">
        <v>136</v>
      </c>
      <c r="B138" t="s">
        <v>316</v>
      </c>
      <c r="C138" s="3" t="s">
        <v>317</v>
      </c>
      <c r="D138">
        <v>82800</v>
      </c>
      <c r="E138">
        <v>2721</v>
      </c>
      <c r="F138" s="5">
        <f t="shared" si="12"/>
        <v>3.2862318840579712</v>
      </c>
      <c r="G138" t="s">
        <v>66</v>
      </c>
      <c r="H138" s="5">
        <f t="shared" si="13"/>
        <v>46.913793103448278</v>
      </c>
      <c r="I138">
        <v>58</v>
      </c>
      <c r="J138" t="s">
        <v>13</v>
      </c>
      <c r="K138" t="s">
        <v>14</v>
      </c>
      <c r="L138">
        <v>1402117200</v>
      </c>
      <c r="M138">
        <v>1403154000</v>
      </c>
      <c r="N138" s="9">
        <f t="shared" si="14"/>
        <v>41797.208333333336</v>
      </c>
      <c r="O138" s="7">
        <f t="shared" si="15"/>
        <v>41809.208333333336</v>
      </c>
      <c r="P138" t="b">
        <v>0</v>
      </c>
      <c r="Q138" t="b">
        <v>1</v>
      </c>
      <c r="R138" t="s">
        <v>45</v>
      </c>
      <c r="S138" t="str">
        <f t="shared" si="16"/>
        <v>film &amp; video</v>
      </c>
      <c r="T138" t="str">
        <f t="shared" si="17"/>
        <v>drama</v>
      </c>
    </row>
    <row r="139" spans="1:20" ht="18" x14ac:dyDescent="0.25">
      <c r="A139">
        <v>137</v>
      </c>
      <c r="B139" t="s">
        <v>318</v>
      </c>
      <c r="C139" s="3" t="s">
        <v>319</v>
      </c>
      <c r="D139">
        <v>1800</v>
      </c>
      <c r="E139">
        <v>4712</v>
      </c>
      <c r="F139" s="5">
        <f t="shared" si="12"/>
        <v>261.77777777777777</v>
      </c>
      <c r="G139" t="s">
        <v>12</v>
      </c>
      <c r="H139" s="5">
        <f t="shared" si="13"/>
        <v>94.24</v>
      </c>
      <c r="I139">
        <v>50</v>
      </c>
      <c r="J139" t="s">
        <v>13</v>
      </c>
      <c r="K139" t="s">
        <v>14</v>
      </c>
      <c r="L139">
        <v>1286341200</v>
      </c>
      <c r="M139">
        <v>1286859600</v>
      </c>
      <c r="N139" s="9">
        <f t="shared" si="14"/>
        <v>40457.208333333336</v>
      </c>
      <c r="O139" s="7">
        <f t="shared" si="15"/>
        <v>40463.208333333336</v>
      </c>
      <c r="P139" t="b">
        <v>0</v>
      </c>
      <c r="Q139" t="b">
        <v>0</v>
      </c>
      <c r="R139" t="s">
        <v>60</v>
      </c>
      <c r="S139" t="str">
        <f t="shared" si="16"/>
        <v>publishing</v>
      </c>
      <c r="T139" t="str">
        <f t="shared" si="17"/>
        <v>nonfiction</v>
      </c>
    </row>
    <row r="140" spans="1:20" ht="35" x14ac:dyDescent="0.25">
      <c r="A140">
        <v>138</v>
      </c>
      <c r="B140" t="s">
        <v>320</v>
      </c>
      <c r="C140" s="3" t="s">
        <v>321</v>
      </c>
      <c r="D140">
        <v>9600</v>
      </c>
      <c r="E140">
        <v>9216</v>
      </c>
      <c r="F140" s="5">
        <f t="shared" si="12"/>
        <v>96</v>
      </c>
      <c r="G140" t="s">
        <v>6</v>
      </c>
      <c r="H140" s="5">
        <f t="shared" si="13"/>
        <v>80.139130434782615</v>
      </c>
      <c r="I140">
        <v>115</v>
      </c>
      <c r="J140" t="s">
        <v>13</v>
      </c>
      <c r="K140" t="s">
        <v>14</v>
      </c>
      <c r="L140">
        <v>1348808400</v>
      </c>
      <c r="M140">
        <v>1349326800</v>
      </c>
      <c r="N140" s="9">
        <f t="shared" si="14"/>
        <v>41180.208333333336</v>
      </c>
      <c r="O140" s="7">
        <f t="shared" si="15"/>
        <v>41186.208333333336</v>
      </c>
      <c r="P140" t="b">
        <v>0</v>
      </c>
      <c r="Q140" t="b">
        <v>0</v>
      </c>
      <c r="R140" t="s">
        <v>284</v>
      </c>
      <c r="S140" t="str">
        <f t="shared" si="16"/>
        <v>games</v>
      </c>
      <c r="T140" t="str">
        <f t="shared" si="17"/>
        <v>mobile games</v>
      </c>
    </row>
    <row r="141" spans="1:20" ht="18" x14ac:dyDescent="0.25">
      <c r="A141">
        <v>139</v>
      </c>
      <c r="B141" t="s">
        <v>322</v>
      </c>
      <c r="C141" s="3" t="s">
        <v>323</v>
      </c>
      <c r="D141">
        <v>92100</v>
      </c>
      <c r="E141">
        <v>19246</v>
      </c>
      <c r="F141" s="5">
        <f t="shared" si="12"/>
        <v>20.896851248642779</v>
      </c>
      <c r="G141" t="s">
        <v>6</v>
      </c>
      <c r="H141" s="5">
        <f t="shared" si="13"/>
        <v>59.036809815950917</v>
      </c>
      <c r="I141">
        <v>326</v>
      </c>
      <c r="J141" t="s">
        <v>13</v>
      </c>
      <c r="K141" t="s">
        <v>14</v>
      </c>
      <c r="L141">
        <v>1429592400</v>
      </c>
      <c r="M141">
        <v>1430974800</v>
      </c>
      <c r="N141" s="9">
        <f t="shared" si="14"/>
        <v>42115.208333333328</v>
      </c>
      <c r="O141" s="7">
        <f t="shared" si="15"/>
        <v>42131.208333333328</v>
      </c>
      <c r="P141" t="b">
        <v>0</v>
      </c>
      <c r="Q141" t="b">
        <v>1</v>
      </c>
      <c r="R141" t="s">
        <v>57</v>
      </c>
      <c r="S141" t="str">
        <f t="shared" si="16"/>
        <v>technology</v>
      </c>
      <c r="T141" t="str">
        <f t="shared" si="17"/>
        <v>wearables</v>
      </c>
    </row>
    <row r="142" spans="1:20" ht="35" x14ac:dyDescent="0.25">
      <c r="A142">
        <v>140</v>
      </c>
      <c r="B142" t="s">
        <v>324</v>
      </c>
      <c r="C142" s="3" t="s">
        <v>325</v>
      </c>
      <c r="D142">
        <v>5500</v>
      </c>
      <c r="E142">
        <v>12274</v>
      </c>
      <c r="F142" s="5">
        <f t="shared" si="12"/>
        <v>223.16363636363636</v>
      </c>
      <c r="G142" t="s">
        <v>12</v>
      </c>
      <c r="H142" s="5">
        <f t="shared" si="13"/>
        <v>65.989247311827953</v>
      </c>
      <c r="I142">
        <v>186</v>
      </c>
      <c r="J142" t="s">
        <v>13</v>
      </c>
      <c r="K142" t="s">
        <v>14</v>
      </c>
      <c r="L142">
        <v>1519538400</v>
      </c>
      <c r="M142">
        <v>1519970400</v>
      </c>
      <c r="N142" s="9">
        <f t="shared" si="14"/>
        <v>43156.25</v>
      </c>
      <c r="O142" s="7">
        <f t="shared" si="15"/>
        <v>43161.25</v>
      </c>
      <c r="P142" t="b">
        <v>0</v>
      </c>
      <c r="Q142" t="b">
        <v>0</v>
      </c>
      <c r="R142" t="s">
        <v>34</v>
      </c>
      <c r="S142" t="str">
        <f t="shared" si="16"/>
        <v>film &amp; video</v>
      </c>
      <c r="T142" t="str">
        <f t="shared" si="17"/>
        <v>documentary</v>
      </c>
    </row>
    <row r="143" spans="1:20" ht="18" x14ac:dyDescent="0.25">
      <c r="A143">
        <v>141</v>
      </c>
      <c r="B143" t="s">
        <v>326</v>
      </c>
      <c r="C143" s="3" t="s">
        <v>327</v>
      </c>
      <c r="D143">
        <v>64300</v>
      </c>
      <c r="E143">
        <v>65323</v>
      </c>
      <c r="F143" s="5">
        <f t="shared" si="12"/>
        <v>101.59097978227061</v>
      </c>
      <c r="G143" t="s">
        <v>12</v>
      </c>
      <c r="H143" s="5">
        <f t="shared" si="13"/>
        <v>60.992530345471522</v>
      </c>
      <c r="I143">
        <v>1071</v>
      </c>
      <c r="J143" t="s">
        <v>13</v>
      </c>
      <c r="K143" t="s">
        <v>14</v>
      </c>
      <c r="L143">
        <v>1434085200</v>
      </c>
      <c r="M143">
        <v>1434603600</v>
      </c>
      <c r="N143" s="9">
        <f t="shared" si="14"/>
        <v>42167.208333333328</v>
      </c>
      <c r="O143" s="7">
        <f t="shared" si="15"/>
        <v>42173.208333333328</v>
      </c>
      <c r="P143" t="b">
        <v>0</v>
      </c>
      <c r="Q143" t="b">
        <v>0</v>
      </c>
      <c r="R143" t="s">
        <v>20</v>
      </c>
      <c r="S143" t="str">
        <f t="shared" si="16"/>
        <v>technology</v>
      </c>
      <c r="T143" t="str">
        <f t="shared" si="17"/>
        <v>web</v>
      </c>
    </row>
    <row r="144" spans="1:20" ht="35" x14ac:dyDescent="0.25">
      <c r="A144">
        <v>142</v>
      </c>
      <c r="B144" t="s">
        <v>328</v>
      </c>
      <c r="C144" s="3" t="s">
        <v>329</v>
      </c>
      <c r="D144">
        <v>5000</v>
      </c>
      <c r="E144">
        <v>11502</v>
      </c>
      <c r="F144" s="5">
        <f t="shared" si="12"/>
        <v>230.03999999999996</v>
      </c>
      <c r="G144" t="s">
        <v>12</v>
      </c>
      <c r="H144" s="5">
        <f t="shared" si="13"/>
        <v>98.307692307692307</v>
      </c>
      <c r="I144">
        <v>117</v>
      </c>
      <c r="J144" t="s">
        <v>13</v>
      </c>
      <c r="K144" t="s">
        <v>14</v>
      </c>
      <c r="L144">
        <v>1333688400</v>
      </c>
      <c r="M144">
        <v>1337230800</v>
      </c>
      <c r="N144" s="9">
        <f t="shared" si="14"/>
        <v>41005.208333333336</v>
      </c>
      <c r="O144" s="7">
        <f t="shared" si="15"/>
        <v>41046.208333333336</v>
      </c>
      <c r="P144" t="b">
        <v>0</v>
      </c>
      <c r="Q144" t="b">
        <v>0</v>
      </c>
      <c r="R144" t="s">
        <v>20</v>
      </c>
      <c r="S144" t="str">
        <f t="shared" si="16"/>
        <v>technology</v>
      </c>
      <c r="T144" t="str">
        <f t="shared" si="17"/>
        <v>web</v>
      </c>
    </row>
    <row r="145" spans="1:20" ht="18" x14ac:dyDescent="0.25">
      <c r="A145">
        <v>143</v>
      </c>
      <c r="B145" t="s">
        <v>330</v>
      </c>
      <c r="C145" s="3" t="s">
        <v>331</v>
      </c>
      <c r="D145">
        <v>5400</v>
      </c>
      <c r="E145">
        <v>7322</v>
      </c>
      <c r="F145" s="5">
        <f t="shared" si="12"/>
        <v>135.59259259259261</v>
      </c>
      <c r="G145" t="s">
        <v>12</v>
      </c>
      <c r="H145" s="5">
        <f t="shared" si="13"/>
        <v>104.6</v>
      </c>
      <c r="I145">
        <v>70</v>
      </c>
      <c r="J145" t="s">
        <v>13</v>
      </c>
      <c r="K145" t="s">
        <v>14</v>
      </c>
      <c r="L145">
        <v>1277701200</v>
      </c>
      <c r="M145">
        <v>1279429200</v>
      </c>
      <c r="N145" s="9">
        <f t="shared" si="14"/>
        <v>40357.208333333336</v>
      </c>
      <c r="O145" s="7">
        <f t="shared" si="15"/>
        <v>40377.208333333336</v>
      </c>
      <c r="P145" t="b">
        <v>0</v>
      </c>
      <c r="Q145" t="b">
        <v>0</v>
      </c>
      <c r="R145" t="s">
        <v>52</v>
      </c>
      <c r="S145" t="str">
        <f t="shared" si="16"/>
        <v>music</v>
      </c>
      <c r="T145" t="str">
        <f t="shared" si="17"/>
        <v>indie rock</v>
      </c>
    </row>
    <row r="146" spans="1:20" ht="18" x14ac:dyDescent="0.25">
      <c r="A146">
        <v>144</v>
      </c>
      <c r="B146" t="s">
        <v>332</v>
      </c>
      <c r="C146" s="3" t="s">
        <v>333</v>
      </c>
      <c r="D146">
        <v>9000</v>
      </c>
      <c r="E146">
        <v>11619</v>
      </c>
      <c r="F146" s="5">
        <f t="shared" si="12"/>
        <v>129.1</v>
      </c>
      <c r="G146" t="s">
        <v>12</v>
      </c>
      <c r="H146" s="5">
        <f t="shared" si="13"/>
        <v>86.066666666666663</v>
      </c>
      <c r="I146">
        <v>135</v>
      </c>
      <c r="J146" t="s">
        <v>13</v>
      </c>
      <c r="K146" t="s">
        <v>14</v>
      </c>
      <c r="L146">
        <v>1560747600</v>
      </c>
      <c r="M146">
        <v>1561438800</v>
      </c>
      <c r="N146" s="9">
        <f t="shared" si="14"/>
        <v>43633.208333333328</v>
      </c>
      <c r="O146" s="7">
        <f t="shared" si="15"/>
        <v>43641.208333333328</v>
      </c>
      <c r="P146" t="b">
        <v>0</v>
      </c>
      <c r="Q146" t="b">
        <v>0</v>
      </c>
      <c r="R146" t="s">
        <v>25</v>
      </c>
      <c r="S146" t="str">
        <f t="shared" si="16"/>
        <v>theater</v>
      </c>
      <c r="T146" t="str">
        <f t="shared" si="17"/>
        <v>plays</v>
      </c>
    </row>
    <row r="147" spans="1:20" ht="18" x14ac:dyDescent="0.25">
      <c r="A147">
        <v>145</v>
      </c>
      <c r="B147" t="s">
        <v>334</v>
      </c>
      <c r="C147" s="3" t="s">
        <v>335</v>
      </c>
      <c r="D147">
        <v>25000</v>
      </c>
      <c r="E147">
        <v>59128</v>
      </c>
      <c r="F147" s="5">
        <f t="shared" si="12"/>
        <v>236.512</v>
      </c>
      <c r="G147" t="s">
        <v>12</v>
      </c>
      <c r="H147" s="5">
        <f t="shared" si="13"/>
        <v>76.989583333333329</v>
      </c>
      <c r="I147">
        <v>768</v>
      </c>
      <c r="J147" t="s">
        <v>90</v>
      </c>
      <c r="K147" t="s">
        <v>91</v>
      </c>
      <c r="L147">
        <v>1410066000</v>
      </c>
      <c r="M147">
        <v>1410498000</v>
      </c>
      <c r="N147" s="9">
        <f t="shared" si="14"/>
        <v>41889.208333333336</v>
      </c>
      <c r="O147" s="7">
        <f t="shared" si="15"/>
        <v>41894.208333333336</v>
      </c>
      <c r="P147" t="b">
        <v>0</v>
      </c>
      <c r="Q147" t="b">
        <v>0</v>
      </c>
      <c r="R147" t="s">
        <v>57</v>
      </c>
      <c r="S147" t="str">
        <f t="shared" si="16"/>
        <v>technology</v>
      </c>
      <c r="T147" t="str">
        <f t="shared" si="17"/>
        <v>wearables</v>
      </c>
    </row>
    <row r="148" spans="1:20" ht="35" x14ac:dyDescent="0.25">
      <c r="A148">
        <v>146</v>
      </c>
      <c r="B148" t="s">
        <v>336</v>
      </c>
      <c r="C148" s="3" t="s">
        <v>337</v>
      </c>
      <c r="D148">
        <v>8800</v>
      </c>
      <c r="E148">
        <v>1518</v>
      </c>
      <c r="F148" s="5">
        <f t="shared" si="12"/>
        <v>17.25</v>
      </c>
      <c r="G148" t="s">
        <v>66</v>
      </c>
      <c r="H148" s="5">
        <f t="shared" si="13"/>
        <v>29.764705882352942</v>
      </c>
      <c r="I148">
        <v>51</v>
      </c>
      <c r="J148" t="s">
        <v>13</v>
      </c>
      <c r="K148" t="s">
        <v>14</v>
      </c>
      <c r="L148">
        <v>1320732000</v>
      </c>
      <c r="M148">
        <v>1322460000</v>
      </c>
      <c r="N148" s="9">
        <f t="shared" si="14"/>
        <v>40855.25</v>
      </c>
      <c r="O148" s="7">
        <f t="shared" si="15"/>
        <v>40875.25</v>
      </c>
      <c r="P148" t="b">
        <v>0</v>
      </c>
      <c r="Q148" t="b">
        <v>0</v>
      </c>
      <c r="R148" t="s">
        <v>25</v>
      </c>
      <c r="S148" t="str">
        <f t="shared" si="16"/>
        <v>theater</v>
      </c>
      <c r="T148" t="str">
        <f t="shared" si="17"/>
        <v>plays</v>
      </c>
    </row>
    <row r="149" spans="1:20" ht="35" x14ac:dyDescent="0.25">
      <c r="A149">
        <v>147</v>
      </c>
      <c r="B149" t="s">
        <v>338</v>
      </c>
      <c r="C149" s="3" t="s">
        <v>339</v>
      </c>
      <c r="D149">
        <v>8300</v>
      </c>
      <c r="E149">
        <v>9337</v>
      </c>
      <c r="F149" s="5">
        <f t="shared" si="12"/>
        <v>112.49397590361446</v>
      </c>
      <c r="G149" t="s">
        <v>12</v>
      </c>
      <c r="H149" s="5">
        <f t="shared" si="13"/>
        <v>46.91959798994975</v>
      </c>
      <c r="I149">
        <v>199</v>
      </c>
      <c r="J149" t="s">
        <v>13</v>
      </c>
      <c r="K149" t="s">
        <v>14</v>
      </c>
      <c r="L149">
        <v>1465794000</v>
      </c>
      <c r="M149">
        <v>1466312400</v>
      </c>
      <c r="N149" s="9">
        <f t="shared" si="14"/>
        <v>42534.208333333328</v>
      </c>
      <c r="O149" s="7">
        <f t="shared" si="15"/>
        <v>42540.208333333328</v>
      </c>
      <c r="P149" t="b">
        <v>0</v>
      </c>
      <c r="Q149" t="b">
        <v>1</v>
      </c>
      <c r="R149" t="s">
        <v>25</v>
      </c>
      <c r="S149" t="str">
        <f t="shared" si="16"/>
        <v>theater</v>
      </c>
      <c r="T149" t="str">
        <f t="shared" si="17"/>
        <v>plays</v>
      </c>
    </row>
    <row r="150" spans="1:20" ht="18" x14ac:dyDescent="0.25">
      <c r="A150">
        <v>148</v>
      </c>
      <c r="B150" t="s">
        <v>340</v>
      </c>
      <c r="C150" s="3" t="s">
        <v>341</v>
      </c>
      <c r="D150">
        <v>9300</v>
      </c>
      <c r="E150">
        <v>11255</v>
      </c>
      <c r="F150" s="5">
        <f t="shared" si="12"/>
        <v>121.02150537634408</v>
      </c>
      <c r="G150" t="s">
        <v>12</v>
      </c>
      <c r="H150" s="5">
        <f t="shared" si="13"/>
        <v>105.18691588785046</v>
      </c>
      <c r="I150">
        <v>107</v>
      </c>
      <c r="J150" t="s">
        <v>13</v>
      </c>
      <c r="K150" t="s">
        <v>14</v>
      </c>
      <c r="L150">
        <v>1500958800</v>
      </c>
      <c r="M150">
        <v>1501736400</v>
      </c>
      <c r="N150" s="9">
        <f t="shared" si="14"/>
        <v>42941.208333333328</v>
      </c>
      <c r="O150" s="7">
        <f t="shared" si="15"/>
        <v>42950.208333333328</v>
      </c>
      <c r="P150" t="b">
        <v>0</v>
      </c>
      <c r="Q150" t="b">
        <v>0</v>
      </c>
      <c r="R150" t="s">
        <v>57</v>
      </c>
      <c r="S150" t="str">
        <f t="shared" si="16"/>
        <v>technology</v>
      </c>
      <c r="T150" t="str">
        <f t="shared" si="17"/>
        <v>wearables</v>
      </c>
    </row>
    <row r="151" spans="1:20" ht="18" x14ac:dyDescent="0.25">
      <c r="A151">
        <v>149</v>
      </c>
      <c r="B151" t="s">
        <v>342</v>
      </c>
      <c r="C151" s="3" t="s">
        <v>343</v>
      </c>
      <c r="D151">
        <v>6200</v>
      </c>
      <c r="E151">
        <v>13632</v>
      </c>
      <c r="F151" s="5">
        <f t="shared" si="12"/>
        <v>219.87096774193549</v>
      </c>
      <c r="G151" t="s">
        <v>12</v>
      </c>
      <c r="H151" s="5">
        <f t="shared" si="13"/>
        <v>69.907692307692301</v>
      </c>
      <c r="I151">
        <v>195</v>
      </c>
      <c r="J151" t="s">
        <v>13</v>
      </c>
      <c r="K151" t="s">
        <v>14</v>
      </c>
      <c r="L151">
        <v>1357020000</v>
      </c>
      <c r="M151">
        <v>1361512800</v>
      </c>
      <c r="N151" s="9">
        <f t="shared" si="14"/>
        <v>41275.25</v>
      </c>
      <c r="O151" s="7">
        <f t="shared" si="15"/>
        <v>41327.25</v>
      </c>
      <c r="P151" t="b">
        <v>0</v>
      </c>
      <c r="Q151" t="b">
        <v>0</v>
      </c>
      <c r="R151" t="s">
        <v>52</v>
      </c>
      <c r="S151" t="str">
        <f t="shared" si="16"/>
        <v>music</v>
      </c>
      <c r="T151" t="str">
        <f t="shared" si="17"/>
        <v>indie rock</v>
      </c>
    </row>
    <row r="152" spans="1:20" ht="18" x14ac:dyDescent="0.25">
      <c r="A152">
        <v>150</v>
      </c>
      <c r="B152" t="s">
        <v>344</v>
      </c>
      <c r="C152" s="3" t="s">
        <v>345</v>
      </c>
      <c r="D152">
        <v>100</v>
      </c>
      <c r="E152">
        <v>1</v>
      </c>
      <c r="F152" s="5">
        <f t="shared" si="12"/>
        <v>1</v>
      </c>
      <c r="G152" t="s">
        <v>6</v>
      </c>
      <c r="H152" s="5">
        <f t="shared" si="13"/>
        <v>1</v>
      </c>
      <c r="I152">
        <v>1</v>
      </c>
      <c r="J152" t="s">
        <v>13</v>
      </c>
      <c r="K152" t="s">
        <v>14</v>
      </c>
      <c r="L152">
        <v>1544940000</v>
      </c>
      <c r="M152">
        <v>1545026400</v>
      </c>
      <c r="N152" s="9">
        <f t="shared" si="14"/>
        <v>43450.25</v>
      </c>
      <c r="O152" s="7">
        <f t="shared" si="15"/>
        <v>43451.25</v>
      </c>
      <c r="P152" t="b">
        <v>0</v>
      </c>
      <c r="Q152" t="b">
        <v>0</v>
      </c>
      <c r="R152" t="s">
        <v>15</v>
      </c>
      <c r="S152" t="str">
        <f t="shared" si="16"/>
        <v>music</v>
      </c>
      <c r="T152" t="str">
        <f t="shared" si="17"/>
        <v>rock</v>
      </c>
    </row>
    <row r="153" spans="1:20" ht="18" x14ac:dyDescent="0.25">
      <c r="A153">
        <v>151</v>
      </c>
      <c r="B153" t="s">
        <v>346</v>
      </c>
      <c r="C153" s="3" t="s">
        <v>347</v>
      </c>
      <c r="D153">
        <v>137200</v>
      </c>
      <c r="E153">
        <v>88037</v>
      </c>
      <c r="F153" s="5">
        <f t="shared" si="12"/>
        <v>64.166909620991248</v>
      </c>
      <c r="G153" t="s">
        <v>6</v>
      </c>
      <c r="H153" s="5">
        <f t="shared" si="13"/>
        <v>60.011588275391958</v>
      </c>
      <c r="I153">
        <v>1467</v>
      </c>
      <c r="J153" t="s">
        <v>13</v>
      </c>
      <c r="K153" t="s">
        <v>14</v>
      </c>
      <c r="L153">
        <v>1402290000</v>
      </c>
      <c r="M153">
        <v>1406696400</v>
      </c>
      <c r="N153" s="9">
        <f t="shared" si="14"/>
        <v>41799.208333333336</v>
      </c>
      <c r="O153" s="7">
        <f t="shared" si="15"/>
        <v>41850.208333333336</v>
      </c>
      <c r="P153" t="b">
        <v>0</v>
      </c>
      <c r="Q153" t="b">
        <v>0</v>
      </c>
      <c r="R153" t="s">
        <v>42</v>
      </c>
      <c r="S153" t="str">
        <f t="shared" si="16"/>
        <v>music</v>
      </c>
      <c r="T153" t="str">
        <f t="shared" si="17"/>
        <v>electric music</v>
      </c>
    </row>
    <row r="154" spans="1:20" ht="18" x14ac:dyDescent="0.25">
      <c r="A154">
        <v>152</v>
      </c>
      <c r="B154" t="s">
        <v>348</v>
      </c>
      <c r="C154" s="3" t="s">
        <v>349</v>
      </c>
      <c r="D154">
        <v>41500</v>
      </c>
      <c r="E154">
        <v>175573</v>
      </c>
      <c r="F154" s="5">
        <f t="shared" si="12"/>
        <v>423.06746987951806</v>
      </c>
      <c r="G154" t="s">
        <v>12</v>
      </c>
      <c r="H154" s="5">
        <f t="shared" si="13"/>
        <v>52.006220379146917</v>
      </c>
      <c r="I154">
        <v>3376</v>
      </c>
      <c r="J154" t="s">
        <v>13</v>
      </c>
      <c r="K154" t="s">
        <v>14</v>
      </c>
      <c r="L154">
        <v>1487311200</v>
      </c>
      <c r="M154">
        <v>1487916000</v>
      </c>
      <c r="N154" s="9">
        <f t="shared" si="14"/>
        <v>42783.25</v>
      </c>
      <c r="O154" s="7">
        <f t="shared" si="15"/>
        <v>42790.25</v>
      </c>
      <c r="P154" t="b">
        <v>0</v>
      </c>
      <c r="Q154" t="b">
        <v>0</v>
      </c>
      <c r="R154" t="s">
        <v>52</v>
      </c>
      <c r="S154" t="str">
        <f t="shared" si="16"/>
        <v>music</v>
      </c>
      <c r="T154" t="str">
        <f t="shared" si="17"/>
        <v>indie rock</v>
      </c>
    </row>
    <row r="155" spans="1:20" ht="18" x14ac:dyDescent="0.25">
      <c r="A155">
        <v>153</v>
      </c>
      <c r="B155" t="s">
        <v>350</v>
      </c>
      <c r="C155" s="3" t="s">
        <v>351</v>
      </c>
      <c r="D155">
        <v>189400</v>
      </c>
      <c r="E155">
        <v>176112</v>
      </c>
      <c r="F155" s="5">
        <f t="shared" si="12"/>
        <v>92.984160506863773</v>
      </c>
      <c r="G155" t="s">
        <v>6</v>
      </c>
      <c r="H155" s="5">
        <f t="shared" si="13"/>
        <v>31.000176025347649</v>
      </c>
      <c r="I155">
        <v>5681</v>
      </c>
      <c r="J155" t="s">
        <v>13</v>
      </c>
      <c r="K155" t="s">
        <v>14</v>
      </c>
      <c r="L155">
        <v>1350622800</v>
      </c>
      <c r="M155">
        <v>1351141200</v>
      </c>
      <c r="N155" s="9">
        <f t="shared" si="14"/>
        <v>41201.208333333336</v>
      </c>
      <c r="O155" s="7">
        <f t="shared" si="15"/>
        <v>41207.208333333336</v>
      </c>
      <c r="P155" t="b">
        <v>0</v>
      </c>
      <c r="Q155" t="b">
        <v>0</v>
      </c>
      <c r="R155" t="s">
        <v>25</v>
      </c>
      <c r="S155" t="str">
        <f t="shared" si="16"/>
        <v>theater</v>
      </c>
      <c r="T155" t="str">
        <f t="shared" si="17"/>
        <v>plays</v>
      </c>
    </row>
    <row r="156" spans="1:20" ht="18" x14ac:dyDescent="0.25">
      <c r="A156">
        <v>154</v>
      </c>
      <c r="B156" t="s">
        <v>352</v>
      </c>
      <c r="C156" s="3" t="s">
        <v>353</v>
      </c>
      <c r="D156">
        <v>171300</v>
      </c>
      <c r="E156">
        <v>100650</v>
      </c>
      <c r="F156" s="5">
        <f t="shared" si="12"/>
        <v>58.756567425569173</v>
      </c>
      <c r="G156" t="s">
        <v>6</v>
      </c>
      <c r="H156" s="5">
        <f t="shared" si="13"/>
        <v>95.042492917847028</v>
      </c>
      <c r="I156">
        <v>1059</v>
      </c>
      <c r="J156" t="s">
        <v>13</v>
      </c>
      <c r="K156" t="s">
        <v>14</v>
      </c>
      <c r="L156">
        <v>1463029200</v>
      </c>
      <c r="M156">
        <v>1465016400</v>
      </c>
      <c r="N156" s="9">
        <f t="shared" si="14"/>
        <v>42502.208333333328</v>
      </c>
      <c r="O156" s="7">
        <f t="shared" si="15"/>
        <v>42525.208333333328</v>
      </c>
      <c r="P156" t="b">
        <v>0</v>
      </c>
      <c r="Q156" t="b">
        <v>1</v>
      </c>
      <c r="R156" t="s">
        <v>52</v>
      </c>
      <c r="S156" t="str">
        <f t="shared" si="16"/>
        <v>music</v>
      </c>
      <c r="T156" t="str">
        <f t="shared" si="17"/>
        <v>indie rock</v>
      </c>
    </row>
    <row r="157" spans="1:20" ht="18" x14ac:dyDescent="0.25">
      <c r="A157">
        <v>155</v>
      </c>
      <c r="B157" t="s">
        <v>354</v>
      </c>
      <c r="C157" s="3" t="s">
        <v>355</v>
      </c>
      <c r="D157">
        <v>139500</v>
      </c>
      <c r="E157">
        <v>90706</v>
      </c>
      <c r="F157" s="5">
        <f t="shared" si="12"/>
        <v>65.022222222222226</v>
      </c>
      <c r="G157" t="s">
        <v>6</v>
      </c>
      <c r="H157" s="5">
        <f t="shared" si="13"/>
        <v>75.968174204355108</v>
      </c>
      <c r="I157">
        <v>1194</v>
      </c>
      <c r="J157" t="s">
        <v>13</v>
      </c>
      <c r="K157" t="s">
        <v>14</v>
      </c>
      <c r="L157">
        <v>1269493200</v>
      </c>
      <c r="M157">
        <v>1270789200</v>
      </c>
      <c r="N157" s="9">
        <f t="shared" si="14"/>
        <v>40262.208333333336</v>
      </c>
      <c r="O157" s="7">
        <f t="shared" si="15"/>
        <v>40277.208333333336</v>
      </c>
      <c r="P157" t="b">
        <v>0</v>
      </c>
      <c r="Q157" t="b">
        <v>0</v>
      </c>
      <c r="R157" t="s">
        <v>25</v>
      </c>
      <c r="S157" t="str">
        <f t="shared" si="16"/>
        <v>theater</v>
      </c>
      <c r="T157" t="str">
        <f t="shared" si="17"/>
        <v>plays</v>
      </c>
    </row>
    <row r="158" spans="1:20" ht="18" x14ac:dyDescent="0.25">
      <c r="A158">
        <v>156</v>
      </c>
      <c r="B158" t="s">
        <v>356</v>
      </c>
      <c r="C158" s="3" t="s">
        <v>357</v>
      </c>
      <c r="D158">
        <v>36400</v>
      </c>
      <c r="E158">
        <v>26914</v>
      </c>
      <c r="F158" s="5">
        <f t="shared" si="12"/>
        <v>73.939560439560438</v>
      </c>
      <c r="G158" t="s">
        <v>66</v>
      </c>
      <c r="H158" s="5">
        <f t="shared" si="13"/>
        <v>71.013192612137203</v>
      </c>
      <c r="I158">
        <v>379</v>
      </c>
      <c r="J158" t="s">
        <v>18</v>
      </c>
      <c r="K158" t="s">
        <v>19</v>
      </c>
      <c r="L158">
        <v>1570251600</v>
      </c>
      <c r="M158">
        <v>1572325200</v>
      </c>
      <c r="N158" s="9">
        <f t="shared" si="14"/>
        <v>43743.208333333328</v>
      </c>
      <c r="O158" s="7">
        <f t="shared" si="15"/>
        <v>43767.208333333328</v>
      </c>
      <c r="P158" t="b">
        <v>0</v>
      </c>
      <c r="Q158" t="b">
        <v>0</v>
      </c>
      <c r="R158" t="s">
        <v>15</v>
      </c>
      <c r="S158" t="str">
        <f t="shared" si="16"/>
        <v>music</v>
      </c>
      <c r="T158" t="str">
        <f t="shared" si="17"/>
        <v>rock</v>
      </c>
    </row>
    <row r="159" spans="1:20" ht="18" x14ac:dyDescent="0.25">
      <c r="A159">
        <v>157</v>
      </c>
      <c r="B159" t="s">
        <v>358</v>
      </c>
      <c r="C159" s="3" t="s">
        <v>359</v>
      </c>
      <c r="D159">
        <v>4200</v>
      </c>
      <c r="E159">
        <v>2212</v>
      </c>
      <c r="F159" s="5">
        <f t="shared" si="12"/>
        <v>52.666666666666664</v>
      </c>
      <c r="G159" t="s">
        <v>6</v>
      </c>
      <c r="H159" s="5">
        <f t="shared" si="13"/>
        <v>73.733333333333334</v>
      </c>
      <c r="I159">
        <v>30</v>
      </c>
      <c r="J159" t="s">
        <v>18</v>
      </c>
      <c r="K159" t="s">
        <v>19</v>
      </c>
      <c r="L159">
        <v>1388383200</v>
      </c>
      <c r="M159">
        <v>1389420000</v>
      </c>
      <c r="N159" s="9">
        <f t="shared" si="14"/>
        <v>41638.25</v>
      </c>
      <c r="O159" s="7">
        <f t="shared" si="15"/>
        <v>41650.25</v>
      </c>
      <c r="P159" t="b">
        <v>0</v>
      </c>
      <c r="Q159" t="b">
        <v>0</v>
      </c>
      <c r="R159" t="s">
        <v>114</v>
      </c>
      <c r="S159" t="str">
        <f t="shared" si="16"/>
        <v>photography</v>
      </c>
      <c r="T159" t="str">
        <f t="shared" si="17"/>
        <v>photography books</v>
      </c>
    </row>
    <row r="160" spans="1:20" ht="18" x14ac:dyDescent="0.25">
      <c r="A160">
        <v>158</v>
      </c>
      <c r="B160" t="s">
        <v>360</v>
      </c>
      <c r="C160" s="3" t="s">
        <v>361</v>
      </c>
      <c r="D160">
        <v>2100</v>
      </c>
      <c r="E160">
        <v>4640</v>
      </c>
      <c r="F160" s="5">
        <f t="shared" si="12"/>
        <v>220.95238095238096</v>
      </c>
      <c r="G160" t="s">
        <v>12</v>
      </c>
      <c r="H160" s="5">
        <f t="shared" si="13"/>
        <v>113.17073170731707</v>
      </c>
      <c r="I160">
        <v>41</v>
      </c>
      <c r="J160" t="s">
        <v>13</v>
      </c>
      <c r="K160" t="s">
        <v>14</v>
      </c>
      <c r="L160">
        <v>1449554400</v>
      </c>
      <c r="M160">
        <v>1449640800</v>
      </c>
      <c r="N160" s="9">
        <f t="shared" si="14"/>
        <v>42346.25</v>
      </c>
      <c r="O160" s="7">
        <f t="shared" si="15"/>
        <v>42347.25</v>
      </c>
      <c r="P160" t="b">
        <v>0</v>
      </c>
      <c r="Q160" t="b">
        <v>0</v>
      </c>
      <c r="R160" t="s">
        <v>15</v>
      </c>
      <c r="S160" t="str">
        <f t="shared" si="16"/>
        <v>music</v>
      </c>
      <c r="T160" t="str">
        <f t="shared" si="17"/>
        <v>rock</v>
      </c>
    </row>
    <row r="161" spans="1:20" ht="18" x14ac:dyDescent="0.25">
      <c r="A161">
        <v>159</v>
      </c>
      <c r="B161" t="s">
        <v>362</v>
      </c>
      <c r="C161" s="3" t="s">
        <v>363</v>
      </c>
      <c r="D161">
        <v>191200</v>
      </c>
      <c r="E161">
        <v>191222</v>
      </c>
      <c r="F161" s="5">
        <f t="shared" si="12"/>
        <v>100.01150627615063</v>
      </c>
      <c r="G161" t="s">
        <v>12</v>
      </c>
      <c r="H161" s="5">
        <f t="shared" si="13"/>
        <v>105.00933552992861</v>
      </c>
      <c r="I161">
        <v>1821</v>
      </c>
      <c r="J161" t="s">
        <v>13</v>
      </c>
      <c r="K161" t="s">
        <v>14</v>
      </c>
      <c r="L161">
        <v>1553662800</v>
      </c>
      <c r="M161">
        <v>1555218000</v>
      </c>
      <c r="N161" s="9">
        <f t="shared" si="14"/>
        <v>43551.208333333328</v>
      </c>
      <c r="O161" s="7">
        <f t="shared" si="15"/>
        <v>43569.208333333328</v>
      </c>
      <c r="P161" t="b">
        <v>0</v>
      </c>
      <c r="Q161" t="b">
        <v>1</v>
      </c>
      <c r="R161" t="s">
        <v>25</v>
      </c>
      <c r="S161" t="str">
        <f t="shared" si="16"/>
        <v>theater</v>
      </c>
      <c r="T161" t="str">
        <f t="shared" si="17"/>
        <v>plays</v>
      </c>
    </row>
    <row r="162" spans="1:20" ht="18" x14ac:dyDescent="0.25">
      <c r="A162">
        <v>160</v>
      </c>
      <c r="B162" t="s">
        <v>364</v>
      </c>
      <c r="C162" s="3" t="s">
        <v>365</v>
      </c>
      <c r="D162">
        <v>8000</v>
      </c>
      <c r="E162">
        <v>12985</v>
      </c>
      <c r="F162" s="5">
        <f t="shared" si="12"/>
        <v>162.3125</v>
      </c>
      <c r="G162" t="s">
        <v>12</v>
      </c>
      <c r="H162" s="5">
        <f t="shared" si="13"/>
        <v>79.176829268292678</v>
      </c>
      <c r="I162">
        <v>164</v>
      </c>
      <c r="J162" t="s">
        <v>13</v>
      </c>
      <c r="K162" t="s">
        <v>14</v>
      </c>
      <c r="L162">
        <v>1556341200</v>
      </c>
      <c r="M162">
        <v>1557723600</v>
      </c>
      <c r="N162" s="9">
        <f t="shared" si="14"/>
        <v>43582.208333333328</v>
      </c>
      <c r="O162" s="7">
        <f t="shared" si="15"/>
        <v>43598.208333333328</v>
      </c>
      <c r="P162" t="b">
        <v>0</v>
      </c>
      <c r="Q162" t="b">
        <v>0</v>
      </c>
      <c r="R162" t="s">
        <v>57</v>
      </c>
      <c r="S162" t="str">
        <f t="shared" si="16"/>
        <v>technology</v>
      </c>
      <c r="T162" t="str">
        <f t="shared" si="17"/>
        <v>wearables</v>
      </c>
    </row>
    <row r="163" spans="1:20" ht="35" x14ac:dyDescent="0.25">
      <c r="A163">
        <v>161</v>
      </c>
      <c r="B163" t="s">
        <v>366</v>
      </c>
      <c r="C163" s="3" t="s">
        <v>367</v>
      </c>
      <c r="D163">
        <v>5500</v>
      </c>
      <c r="E163">
        <v>4300</v>
      </c>
      <c r="F163" s="5">
        <f t="shared" si="12"/>
        <v>78.181818181818187</v>
      </c>
      <c r="G163" t="s">
        <v>6</v>
      </c>
      <c r="H163" s="5">
        <f t="shared" si="13"/>
        <v>57.333333333333336</v>
      </c>
      <c r="I163">
        <v>75</v>
      </c>
      <c r="J163" t="s">
        <v>13</v>
      </c>
      <c r="K163" t="s">
        <v>14</v>
      </c>
      <c r="L163">
        <v>1442984400</v>
      </c>
      <c r="M163">
        <v>1443502800</v>
      </c>
      <c r="N163" s="9">
        <f t="shared" si="14"/>
        <v>42270.208333333328</v>
      </c>
      <c r="O163" s="7">
        <f t="shared" si="15"/>
        <v>42276.208333333328</v>
      </c>
      <c r="P163" t="b">
        <v>0</v>
      </c>
      <c r="Q163" t="b">
        <v>1</v>
      </c>
      <c r="R163" t="s">
        <v>20</v>
      </c>
      <c r="S163" t="str">
        <f t="shared" si="16"/>
        <v>technology</v>
      </c>
      <c r="T163" t="str">
        <f t="shared" si="17"/>
        <v>web</v>
      </c>
    </row>
    <row r="164" spans="1:20" ht="35" x14ac:dyDescent="0.25">
      <c r="A164">
        <v>162</v>
      </c>
      <c r="B164" t="s">
        <v>368</v>
      </c>
      <c r="C164" s="3" t="s">
        <v>369</v>
      </c>
      <c r="D164">
        <v>6100</v>
      </c>
      <c r="E164">
        <v>9134</v>
      </c>
      <c r="F164" s="5">
        <f t="shared" si="12"/>
        <v>149.73770491803279</v>
      </c>
      <c r="G164" t="s">
        <v>12</v>
      </c>
      <c r="H164" s="5">
        <f t="shared" si="13"/>
        <v>58.178343949044589</v>
      </c>
      <c r="I164">
        <v>157</v>
      </c>
      <c r="J164" t="s">
        <v>90</v>
      </c>
      <c r="K164" t="s">
        <v>91</v>
      </c>
      <c r="L164">
        <v>1544248800</v>
      </c>
      <c r="M164">
        <v>1546840800</v>
      </c>
      <c r="N164" s="9">
        <f t="shared" si="14"/>
        <v>43442.25</v>
      </c>
      <c r="O164" s="7">
        <f t="shared" si="15"/>
        <v>43472.25</v>
      </c>
      <c r="P164" t="b">
        <v>0</v>
      </c>
      <c r="Q164" t="b">
        <v>0</v>
      </c>
      <c r="R164" t="s">
        <v>15</v>
      </c>
      <c r="S164" t="str">
        <f t="shared" si="16"/>
        <v>music</v>
      </c>
      <c r="T164" t="str">
        <f t="shared" si="17"/>
        <v>rock</v>
      </c>
    </row>
    <row r="165" spans="1:20" ht="18" x14ac:dyDescent="0.25">
      <c r="A165">
        <v>163</v>
      </c>
      <c r="B165" t="s">
        <v>370</v>
      </c>
      <c r="C165" s="3" t="s">
        <v>371</v>
      </c>
      <c r="D165">
        <v>3500</v>
      </c>
      <c r="E165">
        <v>8864</v>
      </c>
      <c r="F165" s="5">
        <f t="shared" si="12"/>
        <v>253.25714285714284</v>
      </c>
      <c r="G165" t="s">
        <v>12</v>
      </c>
      <c r="H165" s="5">
        <f t="shared" si="13"/>
        <v>36.032520325203251</v>
      </c>
      <c r="I165">
        <v>246</v>
      </c>
      <c r="J165" t="s">
        <v>13</v>
      </c>
      <c r="K165" t="s">
        <v>14</v>
      </c>
      <c r="L165">
        <v>1508475600</v>
      </c>
      <c r="M165">
        <v>1512712800</v>
      </c>
      <c r="N165" s="9">
        <f t="shared" si="14"/>
        <v>43028.208333333328</v>
      </c>
      <c r="O165" s="7">
        <f t="shared" si="15"/>
        <v>43077.25</v>
      </c>
      <c r="P165" t="b">
        <v>0</v>
      </c>
      <c r="Q165" t="b">
        <v>1</v>
      </c>
      <c r="R165" t="s">
        <v>114</v>
      </c>
      <c r="S165" t="str">
        <f t="shared" si="16"/>
        <v>photography</v>
      </c>
      <c r="T165" t="str">
        <f t="shared" si="17"/>
        <v>photography books</v>
      </c>
    </row>
    <row r="166" spans="1:20" ht="18" x14ac:dyDescent="0.25">
      <c r="A166">
        <v>164</v>
      </c>
      <c r="B166" t="s">
        <v>372</v>
      </c>
      <c r="C166" s="3" t="s">
        <v>373</v>
      </c>
      <c r="D166">
        <v>150500</v>
      </c>
      <c r="E166">
        <v>150755</v>
      </c>
      <c r="F166" s="5">
        <f t="shared" si="12"/>
        <v>100.16943521594683</v>
      </c>
      <c r="G166" t="s">
        <v>12</v>
      </c>
      <c r="H166" s="5">
        <f t="shared" si="13"/>
        <v>107.99068767908309</v>
      </c>
      <c r="I166">
        <v>1396</v>
      </c>
      <c r="J166" t="s">
        <v>13</v>
      </c>
      <c r="K166" t="s">
        <v>14</v>
      </c>
      <c r="L166">
        <v>1507438800</v>
      </c>
      <c r="M166">
        <v>1507525200</v>
      </c>
      <c r="N166" s="9">
        <f t="shared" si="14"/>
        <v>43016.208333333328</v>
      </c>
      <c r="O166" s="7">
        <f t="shared" si="15"/>
        <v>43017.208333333328</v>
      </c>
      <c r="P166" t="b">
        <v>0</v>
      </c>
      <c r="Q166" t="b">
        <v>0</v>
      </c>
      <c r="R166" t="s">
        <v>25</v>
      </c>
      <c r="S166" t="str">
        <f t="shared" si="16"/>
        <v>theater</v>
      </c>
      <c r="T166" t="str">
        <f t="shared" si="17"/>
        <v>plays</v>
      </c>
    </row>
    <row r="167" spans="1:20" ht="18" x14ac:dyDescent="0.25">
      <c r="A167">
        <v>165</v>
      </c>
      <c r="B167" t="s">
        <v>374</v>
      </c>
      <c r="C167" s="3" t="s">
        <v>375</v>
      </c>
      <c r="D167">
        <v>90400</v>
      </c>
      <c r="E167">
        <v>110279</v>
      </c>
      <c r="F167" s="5">
        <f t="shared" si="12"/>
        <v>121.99004424778761</v>
      </c>
      <c r="G167" t="s">
        <v>12</v>
      </c>
      <c r="H167" s="5">
        <f t="shared" si="13"/>
        <v>44.005985634477256</v>
      </c>
      <c r="I167">
        <v>2506</v>
      </c>
      <c r="J167" t="s">
        <v>13</v>
      </c>
      <c r="K167" t="s">
        <v>14</v>
      </c>
      <c r="L167">
        <v>1501563600</v>
      </c>
      <c r="M167">
        <v>1504328400</v>
      </c>
      <c r="N167" s="9">
        <f t="shared" si="14"/>
        <v>42948.208333333328</v>
      </c>
      <c r="O167" s="7">
        <f t="shared" si="15"/>
        <v>42980.208333333328</v>
      </c>
      <c r="P167" t="b">
        <v>0</v>
      </c>
      <c r="Q167" t="b">
        <v>0</v>
      </c>
      <c r="R167" t="s">
        <v>20</v>
      </c>
      <c r="S167" t="str">
        <f t="shared" si="16"/>
        <v>technology</v>
      </c>
      <c r="T167" t="str">
        <f t="shared" si="17"/>
        <v>web</v>
      </c>
    </row>
    <row r="168" spans="1:20" ht="18" x14ac:dyDescent="0.25">
      <c r="A168">
        <v>166</v>
      </c>
      <c r="B168" t="s">
        <v>376</v>
      </c>
      <c r="C168" s="3" t="s">
        <v>377</v>
      </c>
      <c r="D168">
        <v>9800</v>
      </c>
      <c r="E168">
        <v>13439</v>
      </c>
      <c r="F168" s="5">
        <f t="shared" si="12"/>
        <v>137.13265306122449</v>
      </c>
      <c r="G168" t="s">
        <v>12</v>
      </c>
      <c r="H168" s="5">
        <f t="shared" si="13"/>
        <v>55.077868852459019</v>
      </c>
      <c r="I168">
        <v>244</v>
      </c>
      <c r="J168" t="s">
        <v>13</v>
      </c>
      <c r="K168" t="s">
        <v>14</v>
      </c>
      <c r="L168">
        <v>1292997600</v>
      </c>
      <c r="M168">
        <v>1293343200</v>
      </c>
      <c r="N168" s="9">
        <f t="shared" si="14"/>
        <v>40534.25</v>
      </c>
      <c r="O168" s="7">
        <f t="shared" si="15"/>
        <v>40538.25</v>
      </c>
      <c r="P168" t="b">
        <v>0</v>
      </c>
      <c r="Q168" t="b">
        <v>0</v>
      </c>
      <c r="R168" t="s">
        <v>114</v>
      </c>
      <c r="S168" t="str">
        <f t="shared" si="16"/>
        <v>photography</v>
      </c>
      <c r="T168" t="str">
        <f t="shared" si="17"/>
        <v>photography books</v>
      </c>
    </row>
    <row r="169" spans="1:20" ht="18" x14ac:dyDescent="0.25">
      <c r="A169">
        <v>167</v>
      </c>
      <c r="B169" t="s">
        <v>378</v>
      </c>
      <c r="C169" s="3" t="s">
        <v>379</v>
      </c>
      <c r="D169">
        <v>2600</v>
      </c>
      <c r="E169">
        <v>10804</v>
      </c>
      <c r="F169" s="5">
        <f t="shared" si="12"/>
        <v>415.53846153846149</v>
      </c>
      <c r="G169" t="s">
        <v>12</v>
      </c>
      <c r="H169" s="5">
        <f t="shared" si="13"/>
        <v>74</v>
      </c>
      <c r="I169">
        <v>146</v>
      </c>
      <c r="J169" t="s">
        <v>18</v>
      </c>
      <c r="K169" t="s">
        <v>19</v>
      </c>
      <c r="L169">
        <v>1370840400</v>
      </c>
      <c r="M169">
        <v>1371704400</v>
      </c>
      <c r="N169" s="9">
        <f t="shared" si="14"/>
        <v>41435.208333333336</v>
      </c>
      <c r="O169" s="7">
        <f t="shared" si="15"/>
        <v>41445.208333333336</v>
      </c>
      <c r="P169" t="b">
        <v>0</v>
      </c>
      <c r="Q169" t="b">
        <v>0</v>
      </c>
      <c r="R169" t="s">
        <v>25</v>
      </c>
      <c r="S169" t="str">
        <f t="shared" si="16"/>
        <v>theater</v>
      </c>
      <c r="T169" t="str">
        <f t="shared" si="17"/>
        <v>plays</v>
      </c>
    </row>
    <row r="170" spans="1:20" ht="18" x14ac:dyDescent="0.25">
      <c r="A170">
        <v>168</v>
      </c>
      <c r="B170" t="s">
        <v>380</v>
      </c>
      <c r="C170" s="3" t="s">
        <v>381</v>
      </c>
      <c r="D170">
        <v>128100</v>
      </c>
      <c r="E170">
        <v>40107</v>
      </c>
      <c r="F170" s="5">
        <f t="shared" si="12"/>
        <v>31.30913348946136</v>
      </c>
      <c r="G170" t="s">
        <v>6</v>
      </c>
      <c r="H170" s="5">
        <f t="shared" si="13"/>
        <v>41.996858638743454</v>
      </c>
      <c r="I170">
        <v>955</v>
      </c>
      <c r="J170" t="s">
        <v>28</v>
      </c>
      <c r="K170" t="s">
        <v>29</v>
      </c>
      <c r="L170">
        <v>1550815200</v>
      </c>
      <c r="M170">
        <v>1552798800</v>
      </c>
      <c r="N170" s="9">
        <f t="shared" si="14"/>
        <v>43518.25</v>
      </c>
      <c r="O170" s="7">
        <f t="shared" si="15"/>
        <v>43541.208333333328</v>
      </c>
      <c r="P170" t="b">
        <v>0</v>
      </c>
      <c r="Q170" t="b">
        <v>1</v>
      </c>
      <c r="R170" t="s">
        <v>52</v>
      </c>
      <c r="S170" t="str">
        <f t="shared" si="16"/>
        <v>music</v>
      </c>
      <c r="T170" t="str">
        <f t="shared" si="17"/>
        <v>indie rock</v>
      </c>
    </row>
    <row r="171" spans="1:20" ht="18" x14ac:dyDescent="0.25">
      <c r="A171">
        <v>169</v>
      </c>
      <c r="B171" t="s">
        <v>382</v>
      </c>
      <c r="C171" s="3" t="s">
        <v>383</v>
      </c>
      <c r="D171">
        <v>23300</v>
      </c>
      <c r="E171">
        <v>98811</v>
      </c>
      <c r="F171" s="5">
        <f t="shared" si="12"/>
        <v>424.08154506437768</v>
      </c>
      <c r="G171" t="s">
        <v>12</v>
      </c>
      <c r="H171" s="5">
        <f t="shared" si="13"/>
        <v>77.988161010260455</v>
      </c>
      <c r="I171">
        <v>1267</v>
      </c>
      <c r="J171" t="s">
        <v>13</v>
      </c>
      <c r="K171" t="s">
        <v>14</v>
      </c>
      <c r="L171">
        <v>1339909200</v>
      </c>
      <c r="M171">
        <v>1342328400</v>
      </c>
      <c r="N171" s="9">
        <f t="shared" si="14"/>
        <v>41077.208333333336</v>
      </c>
      <c r="O171" s="7">
        <f t="shared" si="15"/>
        <v>41105.208333333336</v>
      </c>
      <c r="P171" t="b">
        <v>0</v>
      </c>
      <c r="Q171" t="b">
        <v>1</v>
      </c>
      <c r="R171" t="s">
        <v>92</v>
      </c>
      <c r="S171" t="str">
        <f t="shared" si="16"/>
        <v>film &amp; video</v>
      </c>
      <c r="T171" t="str">
        <f t="shared" si="17"/>
        <v>shorts</v>
      </c>
    </row>
    <row r="172" spans="1:20" ht="18" x14ac:dyDescent="0.25">
      <c r="A172">
        <v>170</v>
      </c>
      <c r="B172" t="s">
        <v>384</v>
      </c>
      <c r="C172" s="3" t="s">
        <v>385</v>
      </c>
      <c r="D172">
        <v>188100</v>
      </c>
      <c r="E172">
        <v>5528</v>
      </c>
      <c r="F172" s="5">
        <f t="shared" si="12"/>
        <v>2.93886230728336</v>
      </c>
      <c r="G172" t="s">
        <v>6</v>
      </c>
      <c r="H172" s="5">
        <f t="shared" si="13"/>
        <v>82.507462686567166</v>
      </c>
      <c r="I172">
        <v>67</v>
      </c>
      <c r="J172" t="s">
        <v>13</v>
      </c>
      <c r="K172" t="s">
        <v>14</v>
      </c>
      <c r="L172">
        <v>1501736400</v>
      </c>
      <c r="M172">
        <v>1502341200</v>
      </c>
      <c r="N172" s="9">
        <f t="shared" si="14"/>
        <v>42950.208333333328</v>
      </c>
      <c r="O172" s="7">
        <f t="shared" si="15"/>
        <v>42957.208333333328</v>
      </c>
      <c r="P172" t="b">
        <v>0</v>
      </c>
      <c r="Q172" t="b">
        <v>0</v>
      </c>
      <c r="R172" t="s">
        <v>52</v>
      </c>
      <c r="S172" t="str">
        <f t="shared" si="16"/>
        <v>music</v>
      </c>
      <c r="T172" t="str">
        <f t="shared" si="17"/>
        <v>indie rock</v>
      </c>
    </row>
    <row r="173" spans="1:20" ht="35" x14ac:dyDescent="0.25">
      <c r="A173">
        <v>171</v>
      </c>
      <c r="B173" t="s">
        <v>386</v>
      </c>
      <c r="C173" s="3" t="s">
        <v>387</v>
      </c>
      <c r="D173">
        <v>4900</v>
      </c>
      <c r="E173">
        <v>521</v>
      </c>
      <c r="F173" s="5">
        <f t="shared" si="12"/>
        <v>10.63265306122449</v>
      </c>
      <c r="G173" t="s">
        <v>6</v>
      </c>
      <c r="H173" s="5">
        <f t="shared" si="13"/>
        <v>104.2</v>
      </c>
      <c r="I173">
        <v>5</v>
      </c>
      <c r="J173" t="s">
        <v>13</v>
      </c>
      <c r="K173" t="s">
        <v>14</v>
      </c>
      <c r="L173">
        <v>1395291600</v>
      </c>
      <c r="M173">
        <v>1397192400</v>
      </c>
      <c r="N173" s="9">
        <f t="shared" si="14"/>
        <v>41718.208333333336</v>
      </c>
      <c r="O173" s="7">
        <f t="shared" si="15"/>
        <v>41740.208333333336</v>
      </c>
      <c r="P173" t="b">
        <v>0</v>
      </c>
      <c r="Q173" t="b">
        <v>0</v>
      </c>
      <c r="R173" t="s">
        <v>198</v>
      </c>
      <c r="S173" t="str">
        <f t="shared" si="16"/>
        <v>publishing</v>
      </c>
      <c r="T173" t="str">
        <f t="shared" si="17"/>
        <v>translations</v>
      </c>
    </row>
    <row r="174" spans="1:20" ht="18" x14ac:dyDescent="0.25">
      <c r="A174">
        <v>172</v>
      </c>
      <c r="B174" t="s">
        <v>388</v>
      </c>
      <c r="C174" s="3" t="s">
        <v>389</v>
      </c>
      <c r="D174">
        <v>800</v>
      </c>
      <c r="E174">
        <v>663</v>
      </c>
      <c r="F174" s="5">
        <f t="shared" si="12"/>
        <v>82.875</v>
      </c>
      <c r="G174" t="s">
        <v>6</v>
      </c>
      <c r="H174" s="5">
        <f t="shared" si="13"/>
        <v>25.5</v>
      </c>
      <c r="I174">
        <v>26</v>
      </c>
      <c r="J174" t="s">
        <v>13</v>
      </c>
      <c r="K174" t="s">
        <v>14</v>
      </c>
      <c r="L174">
        <v>1405746000</v>
      </c>
      <c r="M174">
        <v>1407042000</v>
      </c>
      <c r="N174" s="9">
        <f t="shared" si="14"/>
        <v>41839.208333333336</v>
      </c>
      <c r="O174" s="7">
        <f t="shared" si="15"/>
        <v>41854.208333333336</v>
      </c>
      <c r="P174" t="b">
        <v>0</v>
      </c>
      <c r="Q174" t="b">
        <v>1</v>
      </c>
      <c r="R174" t="s">
        <v>34</v>
      </c>
      <c r="S174" t="str">
        <f t="shared" si="16"/>
        <v>film &amp; video</v>
      </c>
      <c r="T174" t="str">
        <f t="shared" si="17"/>
        <v>documentary</v>
      </c>
    </row>
    <row r="175" spans="1:20" ht="35" x14ac:dyDescent="0.25">
      <c r="A175">
        <v>173</v>
      </c>
      <c r="B175" t="s">
        <v>390</v>
      </c>
      <c r="C175" s="3" t="s">
        <v>391</v>
      </c>
      <c r="D175">
        <v>96700</v>
      </c>
      <c r="E175">
        <v>157635</v>
      </c>
      <c r="F175" s="5">
        <f t="shared" si="12"/>
        <v>163.01447776628748</v>
      </c>
      <c r="G175" t="s">
        <v>12</v>
      </c>
      <c r="H175" s="5">
        <f t="shared" si="13"/>
        <v>100.98334401024984</v>
      </c>
      <c r="I175">
        <v>1561</v>
      </c>
      <c r="J175" t="s">
        <v>13</v>
      </c>
      <c r="K175" t="s">
        <v>14</v>
      </c>
      <c r="L175">
        <v>1368853200</v>
      </c>
      <c r="M175">
        <v>1369371600</v>
      </c>
      <c r="N175" s="9">
        <f t="shared" si="14"/>
        <v>41412.208333333336</v>
      </c>
      <c r="O175" s="7">
        <f t="shared" si="15"/>
        <v>41418.208333333336</v>
      </c>
      <c r="P175" t="b">
        <v>0</v>
      </c>
      <c r="Q175" t="b">
        <v>0</v>
      </c>
      <c r="R175" t="s">
        <v>25</v>
      </c>
      <c r="S175" t="str">
        <f t="shared" si="16"/>
        <v>theater</v>
      </c>
      <c r="T175" t="str">
        <f t="shared" si="17"/>
        <v>plays</v>
      </c>
    </row>
    <row r="176" spans="1:20" ht="18" x14ac:dyDescent="0.25">
      <c r="A176">
        <v>174</v>
      </c>
      <c r="B176" t="s">
        <v>392</v>
      </c>
      <c r="C176" s="3" t="s">
        <v>393</v>
      </c>
      <c r="D176">
        <v>600</v>
      </c>
      <c r="E176">
        <v>5368</v>
      </c>
      <c r="F176" s="5">
        <f t="shared" si="12"/>
        <v>894.66666666666674</v>
      </c>
      <c r="G176" t="s">
        <v>12</v>
      </c>
      <c r="H176" s="5">
        <f t="shared" si="13"/>
        <v>111.83333333333333</v>
      </c>
      <c r="I176">
        <v>48</v>
      </c>
      <c r="J176" t="s">
        <v>13</v>
      </c>
      <c r="K176" t="s">
        <v>14</v>
      </c>
      <c r="L176">
        <v>1444021200</v>
      </c>
      <c r="M176">
        <v>1444107600</v>
      </c>
      <c r="N176" s="9">
        <f t="shared" si="14"/>
        <v>42282.208333333328</v>
      </c>
      <c r="O176" s="7">
        <f t="shared" si="15"/>
        <v>42283.208333333328</v>
      </c>
      <c r="P176" t="b">
        <v>0</v>
      </c>
      <c r="Q176" t="b">
        <v>1</v>
      </c>
      <c r="R176" t="s">
        <v>57</v>
      </c>
      <c r="S176" t="str">
        <f t="shared" si="16"/>
        <v>technology</v>
      </c>
      <c r="T176" t="str">
        <f t="shared" si="17"/>
        <v>wearables</v>
      </c>
    </row>
    <row r="177" spans="1:20" ht="18" x14ac:dyDescent="0.25">
      <c r="A177">
        <v>175</v>
      </c>
      <c r="B177" t="s">
        <v>394</v>
      </c>
      <c r="C177" s="3" t="s">
        <v>395</v>
      </c>
      <c r="D177">
        <v>181200</v>
      </c>
      <c r="E177">
        <v>47459</v>
      </c>
      <c r="F177" s="5">
        <f t="shared" si="12"/>
        <v>26.191501103752756</v>
      </c>
      <c r="G177" t="s">
        <v>6</v>
      </c>
      <c r="H177" s="5">
        <f t="shared" si="13"/>
        <v>41.999115044247787</v>
      </c>
      <c r="I177">
        <v>1130</v>
      </c>
      <c r="J177" t="s">
        <v>13</v>
      </c>
      <c r="K177" t="s">
        <v>14</v>
      </c>
      <c r="L177">
        <v>1472619600</v>
      </c>
      <c r="M177">
        <v>1474261200</v>
      </c>
      <c r="N177" s="9">
        <f t="shared" si="14"/>
        <v>42613.208333333328</v>
      </c>
      <c r="O177" s="7">
        <f t="shared" si="15"/>
        <v>42632.208333333328</v>
      </c>
      <c r="P177" t="b">
        <v>0</v>
      </c>
      <c r="Q177" t="b">
        <v>0</v>
      </c>
      <c r="R177" t="s">
        <v>25</v>
      </c>
      <c r="S177" t="str">
        <f t="shared" si="16"/>
        <v>theater</v>
      </c>
      <c r="T177" t="str">
        <f t="shared" si="17"/>
        <v>plays</v>
      </c>
    </row>
    <row r="178" spans="1:20" ht="35" x14ac:dyDescent="0.25">
      <c r="A178">
        <v>176</v>
      </c>
      <c r="B178" t="s">
        <v>396</v>
      </c>
      <c r="C178" s="3" t="s">
        <v>397</v>
      </c>
      <c r="D178">
        <v>115000</v>
      </c>
      <c r="E178">
        <v>86060</v>
      </c>
      <c r="F178" s="5">
        <f t="shared" si="12"/>
        <v>74.834782608695647</v>
      </c>
      <c r="G178" t="s">
        <v>6</v>
      </c>
      <c r="H178" s="5">
        <f t="shared" si="13"/>
        <v>110.05115089514067</v>
      </c>
      <c r="I178">
        <v>782</v>
      </c>
      <c r="J178" t="s">
        <v>13</v>
      </c>
      <c r="K178" t="s">
        <v>14</v>
      </c>
      <c r="L178">
        <v>1472878800</v>
      </c>
      <c r="M178">
        <v>1473656400</v>
      </c>
      <c r="N178" s="9">
        <f t="shared" si="14"/>
        <v>42616.208333333328</v>
      </c>
      <c r="O178" s="7">
        <f t="shared" si="15"/>
        <v>42625.208333333328</v>
      </c>
      <c r="P178" t="b">
        <v>0</v>
      </c>
      <c r="Q178" t="b">
        <v>0</v>
      </c>
      <c r="R178" t="s">
        <v>25</v>
      </c>
      <c r="S178" t="str">
        <f t="shared" si="16"/>
        <v>theater</v>
      </c>
      <c r="T178" t="str">
        <f t="shared" si="17"/>
        <v>plays</v>
      </c>
    </row>
    <row r="179" spans="1:20" ht="18" x14ac:dyDescent="0.25">
      <c r="A179">
        <v>177</v>
      </c>
      <c r="B179" t="s">
        <v>398</v>
      </c>
      <c r="C179" s="3" t="s">
        <v>399</v>
      </c>
      <c r="D179">
        <v>38800</v>
      </c>
      <c r="E179">
        <v>161593</v>
      </c>
      <c r="F179" s="5">
        <f t="shared" si="12"/>
        <v>416.47680412371136</v>
      </c>
      <c r="G179" t="s">
        <v>12</v>
      </c>
      <c r="H179" s="5">
        <f t="shared" si="13"/>
        <v>58.997079225994888</v>
      </c>
      <c r="I179">
        <v>2739</v>
      </c>
      <c r="J179" t="s">
        <v>13</v>
      </c>
      <c r="K179" t="s">
        <v>14</v>
      </c>
      <c r="L179">
        <v>1289800800</v>
      </c>
      <c r="M179">
        <v>1291960800</v>
      </c>
      <c r="N179" s="9">
        <f t="shared" si="14"/>
        <v>40497.25</v>
      </c>
      <c r="O179" s="7">
        <f t="shared" si="15"/>
        <v>40522.25</v>
      </c>
      <c r="P179" t="b">
        <v>0</v>
      </c>
      <c r="Q179" t="b">
        <v>0</v>
      </c>
      <c r="R179" t="s">
        <v>25</v>
      </c>
      <c r="S179" t="str">
        <f t="shared" si="16"/>
        <v>theater</v>
      </c>
      <c r="T179" t="str">
        <f t="shared" si="17"/>
        <v>plays</v>
      </c>
    </row>
    <row r="180" spans="1:20" ht="18" x14ac:dyDescent="0.25">
      <c r="A180">
        <v>178</v>
      </c>
      <c r="B180" t="s">
        <v>400</v>
      </c>
      <c r="C180" s="3" t="s">
        <v>401</v>
      </c>
      <c r="D180">
        <v>7200</v>
      </c>
      <c r="E180">
        <v>6927</v>
      </c>
      <c r="F180" s="5">
        <f t="shared" si="12"/>
        <v>96.208333333333329</v>
      </c>
      <c r="G180" t="s">
        <v>6</v>
      </c>
      <c r="H180" s="5">
        <f t="shared" si="13"/>
        <v>32.985714285714288</v>
      </c>
      <c r="I180">
        <v>210</v>
      </c>
      <c r="J180" t="s">
        <v>13</v>
      </c>
      <c r="K180" t="s">
        <v>14</v>
      </c>
      <c r="L180">
        <v>1505970000</v>
      </c>
      <c r="M180">
        <v>1506747600</v>
      </c>
      <c r="N180" s="9">
        <f t="shared" si="14"/>
        <v>42999.208333333328</v>
      </c>
      <c r="O180" s="7">
        <f t="shared" si="15"/>
        <v>43008.208333333328</v>
      </c>
      <c r="P180" t="b">
        <v>0</v>
      </c>
      <c r="Q180" t="b">
        <v>0</v>
      </c>
      <c r="R180" t="s">
        <v>9</v>
      </c>
      <c r="S180" t="str">
        <f t="shared" si="16"/>
        <v>food</v>
      </c>
      <c r="T180" t="str">
        <f t="shared" si="17"/>
        <v>food trucks</v>
      </c>
    </row>
    <row r="181" spans="1:20" ht="35" x14ac:dyDescent="0.25">
      <c r="A181">
        <v>179</v>
      </c>
      <c r="B181" t="s">
        <v>402</v>
      </c>
      <c r="C181" s="3" t="s">
        <v>403</v>
      </c>
      <c r="D181">
        <v>44500</v>
      </c>
      <c r="E181">
        <v>159185</v>
      </c>
      <c r="F181" s="5">
        <f t="shared" si="12"/>
        <v>357.71910112359546</v>
      </c>
      <c r="G181" t="s">
        <v>12</v>
      </c>
      <c r="H181" s="5">
        <f t="shared" si="13"/>
        <v>45.005654509471306</v>
      </c>
      <c r="I181">
        <v>3537</v>
      </c>
      <c r="J181" t="s">
        <v>7</v>
      </c>
      <c r="K181" t="s">
        <v>8</v>
      </c>
      <c r="L181">
        <v>1363496400</v>
      </c>
      <c r="M181">
        <v>1363582800</v>
      </c>
      <c r="N181" s="9">
        <f t="shared" si="14"/>
        <v>41350.208333333336</v>
      </c>
      <c r="O181" s="7">
        <f t="shared" si="15"/>
        <v>41351.208333333336</v>
      </c>
      <c r="P181" t="b">
        <v>0</v>
      </c>
      <c r="Q181" t="b">
        <v>1</v>
      </c>
      <c r="R181" t="s">
        <v>25</v>
      </c>
      <c r="S181" t="str">
        <f t="shared" si="16"/>
        <v>theater</v>
      </c>
      <c r="T181" t="str">
        <f t="shared" si="17"/>
        <v>plays</v>
      </c>
    </row>
    <row r="182" spans="1:20" ht="18" x14ac:dyDescent="0.25">
      <c r="A182">
        <v>180</v>
      </c>
      <c r="B182" t="s">
        <v>404</v>
      </c>
      <c r="C182" s="3" t="s">
        <v>405</v>
      </c>
      <c r="D182">
        <v>56000</v>
      </c>
      <c r="E182">
        <v>172736</v>
      </c>
      <c r="F182" s="5">
        <f t="shared" si="12"/>
        <v>308.45714285714286</v>
      </c>
      <c r="G182" t="s">
        <v>12</v>
      </c>
      <c r="H182" s="5">
        <f t="shared" si="13"/>
        <v>81.98196487897485</v>
      </c>
      <c r="I182">
        <v>2107</v>
      </c>
      <c r="J182" t="s">
        <v>18</v>
      </c>
      <c r="K182" t="s">
        <v>19</v>
      </c>
      <c r="L182">
        <v>1269234000</v>
      </c>
      <c r="M182">
        <v>1269666000</v>
      </c>
      <c r="N182" s="9">
        <f t="shared" si="14"/>
        <v>40259.208333333336</v>
      </c>
      <c r="O182" s="7">
        <f t="shared" si="15"/>
        <v>40264.208333333336</v>
      </c>
      <c r="P182" t="b">
        <v>0</v>
      </c>
      <c r="Q182" t="b">
        <v>0</v>
      </c>
      <c r="R182" t="s">
        <v>57</v>
      </c>
      <c r="S182" t="str">
        <f t="shared" si="16"/>
        <v>technology</v>
      </c>
      <c r="T182" t="str">
        <f t="shared" si="17"/>
        <v>wearables</v>
      </c>
    </row>
    <row r="183" spans="1:20" ht="18" x14ac:dyDescent="0.25">
      <c r="A183">
        <v>181</v>
      </c>
      <c r="B183" t="s">
        <v>406</v>
      </c>
      <c r="C183" s="3" t="s">
        <v>407</v>
      </c>
      <c r="D183">
        <v>8600</v>
      </c>
      <c r="E183">
        <v>5315</v>
      </c>
      <c r="F183" s="5">
        <f t="shared" si="12"/>
        <v>61.802325581395344</v>
      </c>
      <c r="G183" t="s">
        <v>6</v>
      </c>
      <c r="H183" s="5">
        <f t="shared" si="13"/>
        <v>39.080882352941174</v>
      </c>
      <c r="I183">
        <v>136</v>
      </c>
      <c r="J183" t="s">
        <v>13</v>
      </c>
      <c r="K183" t="s">
        <v>14</v>
      </c>
      <c r="L183">
        <v>1507093200</v>
      </c>
      <c r="M183">
        <v>1508648400</v>
      </c>
      <c r="N183" s="9">
        <f t="shared" si="14"/>
        <v>43012.208333333328</v>
      </c>
      <c r="O183" s="7">
        <f t="shared" si="15"/>
        <v>43030.208333333328</v>
      </c>
      <c r="P183" t="b">
        <v>0</v>
      </c>
      <c r="Q183" t="b">
        <v>0</v>
      </c>
      <c r="R183" t="s">
        <v>20</v>
      </c>
      <c r="S183" t="str">
        <f t="shared" si="16"/>
        <v>technology</v>
      </c>
      <c r="T183" t="str">
        <f t="shared" si="17"/>
        <v>web</v>
      </c>
    </row>
    <row r="184" spans="1:20" ht="35" x14ac:dyDescent="0.25">
      <c r="A184">
        <v>182</v>
      </c>
      <c r="B184" t="s">
        <v>408</v>
      </c>
      <c r="C184" s="3" t="s">
        <v>409</v>
      </c>
      <c r="D184">
        <v>27100</v>
      </c>
      <c r="E184">
        <v>195750</v>
      </c>
      <c r="F184" s="5">
        <f t="shared" si="12"/>
        <v>722.32472324723244</v>
      </c>
      <c r="G184" t="s">
        <v>12</v>
      </c>
      <c r="H184" s="5">
        <f t="shared" si="13"/>
        <v>58.996383363471971</v>
      </c>
      <c r="I184">
        <v>3318</v>
      </c>
      <c r="J184" t="s">
        <v>28</v>
      </c>
      <c r="K184" t="s">
        <v>29</v>
      </c>
      <c r="L184">
        <v>1560574800</v>
      </c>
      <c r="M184">
        <v>1561957200</v>
      </c>
      <c r="N184" s="9">
        <f t="shared" si="14"/>
        <v>43631.208333333328</v>
      </c>
      <c r="O184" s="7">
        <f t="shared" si="15"/>
        <v>43647.208333333328</v>
      </c>
      <c r="P184" t="b">
        <v>0</v>
      </c>
      <c r="Q184" t="b">
        <v>0</v>
      </c>
      <c r="R184" t="s">
        <v>25</v>
      </c>
      <c r="S184" t="str">
        <f t="shared" si="16"/>
        <v>theater</v>
      </c>
      <c r="T184" t="str">
        <f t="shared" si="17"/>
        <v>plays</v>
      </c>
    </row>
    <row r="185" spans="1:20" ht="35" x14ac:dyDescent="0.25">
      <c r="A185">
        <v>183</v>
      </c>
      <c r="B185" t="s">
        <v>410</v>
      </c>
      <c r="C185" s="3" t="s">
        <v>411</v>
      </c>
      <c r="D185">
        <v>5100</v>
      </c>
      <c r="E185">
        <v>3525</v>
      </c>
      <c r="F185" s="5">
        <f t="shared" si="12"/>
        <v>69.117647058823522</v>
      </c>
      <c r="G185" t="s">
        <v>6</v>
      </c>
      <c r="H185" s="5">
        <f t="shared" si="13"/>
        <v>40.988372093023258</v>
      </c>
      <c r="I185">
        <v>86</v>
      </c>
      <c r="J185" t="s">
        <v>7</v>
      </c>
      <c r="K185" t="s">
        <v>8</v>
      </c>
      <c r="L185">
        <v>1284008400</v>
      </c>
      <c r="M185">
        <v>1285131600</v>
      </c>
      <c r="N185" s="9">
        <f t="shared" si="14"/>
        <v>40430.208333333336</v>
      </c>
      <c r="O185" s="7">
        <f t="shared" si="15"/>
        <v>40443.208333333336</v>
      </c>
      <c r="P185" t="b">
        <v>0</v>
      </c>
      <c r="Q185" t="b">
        <v>0</v>
      </c>
      <c r="R185" t="s">
        <v>15</v>
      </c>
      <c r="S185" t="str">
        <f t="shared" si="16"/>
        <v>music</v>
      </c>
      <c r="T185" t="str">
        <f t="shared" si="17"/>
        <v>rock</v>
      </c>
    </row>
    <row r="186" spans="1:20" ht="18" x14ac:dyDescent="0.25">
      <c r="A186">
        <v>184</v>
      </c>
      <c r="B186" t="s">
        <v>412</v>
      </c>
      <c r="C186" s="3" t="s">
        <v>413</v>
      </c>
      <c r="D186">
        <v>3600</v>
      </c>
      <c r="E186">
        <v>10550</v>
      </c>
      <c r="F186" s="5">
        <f t="shared" si="12"/>
        <v>293.05555555555554</v>
      </c>
      <c r="G186" t="s">
        <v>12</v>
      </c>
      <c r="H186" s="5">
        <f t="shared" si="13"/>
        <v>31.029411764705884</v>
      </c>
      <c r="I186">
        <v>340</v>
      </c>
      <c r="J186" t="s">
        <v>13</v>
      </c>
      <c r="K186" t="s">
        <v>14</v>
      </c>
      <c r="L186">
        <v>1556859600</v>
      </c>
      <c r="M186">
        <v>1556946000</v>
      </c>
      <c r="N186" s="9">
        <f t="shared" si="14"/>
        <v>43588.208333333328</v>
      </c>
      <c r="O186" s="7">
        <f t="shared" si="15"/>
        <v>43589.208333333328</v>
      </c>
      <c r="P186" t="b">
        <v>0</v>
      </c>
      <c r="Q186" t="b">
        <v>0</v>
      </c>
      <c r="R186" t="s">
        <v>25</v>
      </c>
      <c r="S186" t="str">
        <f t="shared" si="16"/>
        <v>theater</v>
      </c>
      <c r="T186" t="str">
        <f t="shared" si="17"/>
        <v>plays</v>
      </c>
    </row>
    <row r="187" spans="1:20" ht="18" x14ac:dyDescent="0.25">
      <c r="A187">
        <v>185</v>
      </c>
      <c r="B187" t="s">
        <v>414</v>
      </c>
      <c r="C187" s="3" t="s">
        <v>415</v>
      </c>
      <c r="D187">
        <v>1000</v>
      </c>
      <c r="E187">
        <v>718</v>
      </c>
      <c r="F187" s="5">
        <f t="shared" si="12"/>
        <v>71.8</v>
      </c>
      <c r="G187" t="s">
        <v>6</v>
      </c>
      <c r="H187" s="5">
        <f t="shared" si="13"/>
        <v>37.789473684210527</v>
      </c>
      <c r="I187">
        <v>19</v>
      </c>
      <c r="J187" t="s">
        <v>13</v>
      </c>
      <c r="K187" t="s">
        <v>14</v>
      </c>
      <c r="L187">
        <v>1526187600</v>
      </c>
      <c r="M187">
        <v>1527138000</v>
      </c>
      <c r="N187" s="9">
        <f t="shared" si="14"/>
        <v>43233.208333333328</v>
      </c>
      <c r="O187" s="7">
        <f t="shared" si="15"/>
        <v>43244.208333333328</v>
      </c>
      <c r="P187" t="b">
        <v>0</v>
      </c>
      <c r="Q187" t="b">
        <v>0</v>
      </c>
      <c r="R187" t="s">
        <v>261</v>
      </c>
      <c r="S187" t="str">
        <f t="shared" si="16"/>
        <v>film &amp; video</v>
      </c>
      <c r="T187" t="str">
        <f t="shared" si="17"/>
        <v>television</v>
      </c>
    </row>
    <row r="188" spans="1:20" ht="18" x14ac:dyDescent="0.25">
      <c r="A188">
        <v>186</v>
      </c>
      <c r="B188" t="s">
        <v>416</v>
      </c>
      <c r="C188" s="3" t="s">
        <v>417</v>
      </c>
      <c r="D188">
        <v>88800</v>
      </c>
      <c r="E188">
        <v>28358</v>
      </c>
      <c r="F188" s="5">
        <f t="shared" si="12"/>
        <v>31.934684684684683</v>
      </c>
      <c r="G188" t="s">
        <v>6</v>
      </c>
      <c r="H188" s="5">
        <f t="shared" si="13"/>
        <v>32.006772009029348</v>
      </c>
      <c r="I188">
        <v>886</v>
      </c>
      <c r="J188" t="s">
        <v>13</v>
      </c>
      <c r="K188" t="s">
        <v>14</v>
      </c>
      <c r="L188">
        <v>1400821200</v>
      </c>
      <c r="M188">
        <v>1402117200</v>
      </c>
      <c r="N188" s="9">
        <f t="shared" si="14"/>
        <v>41782.208333333336</v>
      </c>
      <c r="O188" s="7">
        <f t="shared" si="15"/>
        <v>41797.208333333336</v>
      </c>
      <c r="P188" t="b">
        <v>0</v>
      </c>
      <c r="Q188" t="b">
        <v>0</v>
      </c>
      <c r="R188" t="s">
        <v>25</v>
      </c>
      <c r="S188" t="str">
        <f t="shared" si="16"/>
        <v>theater</v>
      </c>
      <c r="T188" t="str">
        <f t="shared" si="17"/>
        <v>plays</v>
      </c>
    </row>
    <row r="189" spans="1:20" ht="18" x14ac:dyDescent="0.25">
      <c r="A189">
        <v>187</v>
      </c>
      <c r="B189" t="s">
        <v>418</v>
      </c>
      <c r="C189" s="3" t="s">
        <v>419</v>
      </c>
      <c r="D189">
        <v>60200</v>
      </c>
      <c r="E189">
        <v>138384</v>
      </c>
      <c r="F189" s="5">
        <f t="shared" si="12"/>
        <v>229.87375415282392</v>
      </c>
      <c r="G189" t="s">
        <v>12</v>
      </c>
      <c r="H189" s="5">
        <f t="shared" si="13"/>
        <v>95.966712898751737</v>
      </c>
      <c r="I189">
        <v>1442</v>
      </c>
      <c r="J189" t="s">
        <v>7</v>
      </c>
      <c r="K189" t="s">
        <v>8</v>
      </c>
      <c r="L189">
        <v>1361599200</v>
      </c>
      <c r="M189">
        <v>1364014800</v>
      </c>
      <c r="N189" s="9">
        <f t="shared" si="14"/>
        <v>41328.25</v>
      </c>
      <c r="O189" s="7">
        <f t="shared" si="15"/>
        <v>41356.208333333336</v>
      </c>
      <c r="P189" t="b">
        <v>0</v>
      </c>
      <c r="Q189" t="b">
        <v>1</v>
      </c>
      <c r="R189" t="s">
        <v>92</v>
      </c>
      <c r="S189" t="str">
        <f t="shared" si="16"/>
        <v>film &amp; video</v>
      </c>
      <c r="T189" t="str">
        <f t="shared" si="17"/>
        <v>shorts</v>
      </c>
    </row>
    <row r="190" spans="1:20" ht="18" x14ac:dyDescent="0.25">
      <c r="A190">
        <v>188</v>
      </c>
      <c r="B190" t="s">
        <v>420</v>
      </c>
      <c r="C190" s="3" t="s">
        <v>421</v>
      </c>
      <c r="D190">
        <v>8200</v>
      </c>
      <c r="E190">
        <v>2625</v>
      </c>
      <c r="F190" s="5">
        <f t="shared" si="12"/>
        <v>32.012195121951223</v>
      </c>
      <c r="G190" t="s">
        <v>6</v>
      </c>
      <c r="H190" s="5">
        <f t="shared" si="13"/>
        <v>75</v>
      </c>
      <c r="I190">
        <v>35</v>
      </c>
      <c r="J190" t="s">
        <v>99</v>
      </c>
      <c r="K190" t="s">
        <v>100</v>
      </c>
      <c r="L190">
        <v>1417500000</v>
      </c>
      <c r="M190">
        <v>1417586400</v>
      </c>
      <c r="N190" s="9">
        <f t="shared" si="14"/>
        <v>41975.25</v>
      </c>
      <c r="O190" s="7">
        <f t="shared" si="15"/>
        <v>41976.25</v>
      </c>
      <c r="P190" t="b">
        <v>0</v>
      </c>
      <c r="Q190" t="b">
        <v>0</v>
      </c>
      <c r="R190" t="s">
        <v>25</v>
      </c>
      <c r="S190" t="str">
        <f t="shared" si="16"/>
        <v>theater</v>
      </c>
      <c r="T190" t="str">
        <f t="shared" si="17"/>
        <v>plays</v>
      </c>
    </row>
    <row r="191" spans="1:20" ht="18" x14ac:dyDescent="0.25">
      <c r="A191">
        <v>189</v>
      </c>
      <c r="B191" t="s">
        <v>422</v>
      </c>
      <c r="C191" s="3" t="s">
        <v>423</v>
      </c>
      <c r="D191">
        <v>191300</v>
      </c>
      <c r="E191">
        <v>45004</v>
      </c>
      <c r="F191" s="5">
        <f t="shared" si="12"/>
        <v>23.525352848928385</v>
      </c>
      <c r="G191" t="s">
        <v>66</v>
      </c>
      <c r="H191" s="5">
        <f t="shared" si="13"/>
        <v>102.0498866213152</v>
      </c>
      <c r="I191">
        <v>441</v>
      </c>
      <c r="J191" t="s">
        <v>13</v>
      </c>
      <c r="K191" t="s">
        <v>14</v>
      </c>
      <c r="L191">
        <v>1457071200</v>
      </c>
      <c r="M191">
        <v>1457071200</v>
      </c>
      <c r="N191" s="9">
        <f t="shared" si="14"/>
        <v>42433.25</v>
      </c>
      <c r="O191" s="7">
        <f t="shared" si="15"/>
        <v>42433.25</v>
      </c>
      <c r="P191" t="b">
        <v>0</v>
      </c>
      <c r="Q191" t="b">
        <v>0</v>
      </c>
      <c r="R191" t="s">
        <v>25</v>
      </c>
      <c r="S191" t="str">
        <f t="shared" si="16"/>
        <v>theater</v>
      </c>
      <c r="T191" t="str">
        <f t="shared" si="17"/>
        <v>plays</v>
      </c>
    </row>
    <row r="192" spans="1:20" ht="18" x14ac:dyDescent="0.25">
      <c r="A192">
        <v>190</v>
      </c>
      <c r="B192" t="s">
        <v>424</v>
      </c>
      <c r="C192" s="3" t="s">
        <v>425</v>
      </c>
      <c r="D192">
        <v>3700</v>
      </c>
      <c r="E192">
        <v>2538</v>
      </c>
      <c r="F192" s="5">
        <f t="shared" si="12"/>
        <v>68.594594594594597</v>
      </c>
      <c r="G192" t="s">
        <v>6</v>
      </c>
      <c r="H192" s="5">
        <f t="shared" si="13"/>
        <v>105.75</v>
      </c>
      <c r="I192">
        <v>24</v>
      </c>
      <c r="J192" t="s">
        <v>13</v>
      </c>
      <c r="K192" t="s">
        <v>14</v>
      </c>
      <c r="L192">
        <v>1370322000</v>
      </c>
      <c r="M192">
        <v>1370408400</v>
      </c>
      <c r="N192" s="9">
        <f t="shared" si="14"/>
        <v>41429.208333333336</v>
      </c>
      <c r="O192" s="7">
        <f t="shared" si="15"/>
        <v>41430.208333333336</v>
      </c>
      <c r="P192" t="b">
        <v>0</v>
      </c>
      <c r="Q192" t="b">
        <v>1</v>
      </c>
      <c r="R192" t="s">
        <v>25</v>
      </c>
      <c r="S192" t="str">
        <f t="shared" si="16"/>
        <v>theater</v>
      </c>
      <c r="T192" t="str">
        <f t="shared" si="17"/>
        <v>plays</v>
      </c>
    </row>
    <row r="193" spans="1:20" ht="18" x14ac:dyDescent="0.25">
      <c r="A193">
        <v>191</v>
      </c>
      <c r="B193" t="s">
        <v>426</v>
      </c>
      <c r="C193" s="3" t="s">
        <v>427</v>
      </c>
      <c r="D193">
        <v>8400</v>
      </c>
      <c r="E193">
        <v>3188</v>
      </c>
      <c r="F193" s="5">
        <f t="shared" si="12"/>
        <v>37.952380952380956</v>
      </c>
      <c r="G193" t="s">
        <v>6</v>
      </c>
      <c r="H193" s="5">
        <f t="shared" si="13"/>
        <v>37.069767441860463</v>
      </c>
      <c r="I193">
        <v>86</v>
      </c>
      <c r="J193" t="s">
        <v>99</v>
      </c>
      <c r="K193" t="s">
        <v>100</v>
      </c>
      <c r="L193">
        <v>1552366800</v>
      </c>
      <c r="M193">
        <v>1552626000</v>
      </c>
      <c r="N193" s="9">
        <f t="shared" si="14"/>
        <v>43536.208333333328</v>
      </c>
      <c r="O193" s="7">
        <f t="shared" si="15"/>
        <v>43539.208333333328</v>
      </c>
      <c r="P193" t="b">
        <v>0</v>
      </c>
      <c r="Q193" t="b">
        <v>0</v>
      </c>
      <c r="R193" t="s">
        <v>25</v>
      </c>
      <c r="S193" t="str">
        <f t="shared" si="16"/>
        <v>theater</v>
      </c>
      <c r="T193" t="str">
        <f t="shared" si="17"/>
        <v>plays</v>
      </c>
    </row>
    <row r="194" spans="1:20" ht="18" x14ac:dyDescent="0.25">
      <c r="A194">
        <v>192</v>
      </c>
      <c r="B194" t="s">
        <v>428</v>
      </c>
      <c r="C194" s="3" t="s">
        <v>429</v>
      </c>
      <c r="D194">
        <v>42600</v>
      </c>
      <c r="E194">
        <v>8517</v>
      </c>
      <c r="F194" s="5">
        <f t="shared" si="12"/>
        <v>19.992957746478872</v>
      </c>
      <c r="G194" t="s">
        <v>6</v>
      </c>
      <c r="H194" s="5">
        <f t="shared" si="13"/>
        <v>35.049382716049379</v>
      </c>
      <c r="I194">
        <v>243</v>
      </c>
      <c r="J194" t="s">
        <v>13</v>
      </c>
      <c r="K194" t="s">
        <v>14</v>
      </c>
      <c r="L194">
        <v>1403845200</v>
      </c>
      <c r="M194">
        <v>1404190800</v>
      </c>
      <c r="N194" s="9">
        <f t="shared" si="14"/>
        <v>41817.208333333336</v>
      </c>
      <c r="O194" s="7">
        <f t="shared" si="15"/>
        <v>41821.208333333336</v>
      </c>
      <c r="P194" t="b">
        <v>0</v>
      </c>
      <c r="Q194" t="b">
        <v>0</v>
      </c>
      <c r="R194" t="s">
        <v>15</v>
      </c>
      <c r="S194" t="str">
        <f t="shared" si="16"/>
        <v>music</v>
      </c>
      <c r="T194" t="str">
        <f t="shared" si="17"/>
        <v>rock</v>
      </c>
    </row>
    <row r="195" spans="1:20" ht="18" x14ac:dyDescent="0.25">
      <c r="A195">
        <v>193</v>
      </c>
      <c r="B195" t="s">
        <v>430</v>
      </c>
      <c r="C195" s="3" t="s">
        <v>431</v>
      </c>
      <c r="D195">
        <v>6600</v>
      </c>
      <c r="E195">
        <v>3012</v>
      </c>
      <c r="F195" s="5">
        <f t="shared" ref="F195:F258" si="18">(E195/D195)*100</f>
        <v>45.636363636363633</v>
      </c>
      <c r="G195" t="s">
        <v>6</v>
      </c>
      <c r="H195" s="5">
        <f t="shared" ref="H195:H258" si="19">IFERROR(E195/I195,0)</f>
        <v>46.338461538461537</v>
      </c>
      <c r="I195">
        <v>65</v>
      </c>
      <c r="J195" t="s">
        <v>13</v>
      </c>
      <c r="K195" t="s">
        <v>14</v>
      </c>
      <c r="L195">
        <v>1523163600</v>
      </c>
      <c r="M195">
        <v>1523509200</v>
      </c>
      <c r="N195" s="9">
        <f t="shared" ref="N195:N258" si="20">(((L195/60)/60)/24)+DATE(1970,1,1)</f>
        <v>43198.208333333328</v>
      </c>
      <c r="O195" s="7">
        <f t="shared" ref="O195:O258" si="21">(((M195/60)/60)/24)+DATE(1970,1,1)</f>
        <v>43202.208333333328</v>
      </c>
      <c r="P195" t="b">
        <v>1</v>
      </c>
      <c r="Q195" t="b">
        <v>0</v>
      </c>
      <c r="R195" t="s">
        <v>52</v>
      </c>
      <c r="S195" t="str">
        <f t="shared" ref="S195:S258" si="22">IFERROR(LEFT(R195, FIND("/", R195) - 1), R195)</f>
        <v>music</v>
      </c>
      <c r="T195" t="str">
        <f t="shared" ref="T195:T258" si="23">IFERROR(MID(R195, FIND("/", R195) + 1, LEN(R195)), "")</f>
        <v>indie rock</v>
      </c>
    </row>
    <row r="196" spans="1:20" ht="18" x14ac:dyDescent="0.25">
      <c r="A196">
        <v>194</v>
      </c>
      <c r="B196" t="s">
        <v>432</v>
      </c>
      <c r="C196" s="3" t="s">
        <v>433</v>
      </c>
      <c r="D196">
        <v>7100</v>
      </c>
      <c r="E196">
        <v>8716</v>
      </c>
      <c r="F196" s="5">
        <f t="shared" si="18"/>
        <v>122.7605633802817</v>
      </c>
      <c r="G196" t="s">
        <v>12</v>
      </c>
      <c r="H196" s="5">
        <f t="shared" si="19"/>
        <v>69.174603174603178</v>
      </c>
      <c r="I196">
        <v>126</v>
      </c>
      <c r="J196" t="s">
        <v>13</v>
      </c>
      <c r="K196" t="s">
        <v>14</v>
      </c>
      <c r="L196">
        <v>1442206800</v>
      </c>
      <c r="M196">
        <v>1443589200</v>
      </c>
      <c r="N196" s="9">
        <f t="shared" si="20"/>
        <v>42261.208333333328</v>
      </c>
      <c r="O196" s="7">
        <f t="shared" si="21"/>
        <v>42277.208333333328</v>
      </c>
      <c r="P196" t="b">
        <v>0</v>
      </c>
      <c r="Q196" t="b">
        <v>0</v>
      </c>
      <c r="R196" t="s">
        <v>140</v>
      </c>
      <c r="S196" t="str">
        <f t="shared" si="22"/>
        <v>music</v>
      </c>
      <c r="T196" t="str">
        <f t="shared" si="23"/>
        <v>metal</v>
      </c>
    </row>
    <row r="197" spans="1:20" ht="18" x14ac:dyDescent="0.25">
      <c r="A197">
        <v>195</v>
      </c>
      <c r="B197" t="s">
        <v>434</v>
      </c>
      <c r="C197" s="3" t="s">
        <v>435</v>
      </c>
      <c r="D197">
        <v>15800</v>
      </c>
      <c r="E197">
        <v>57157</v>
      </c>
      <c r="F197" s="5">
        <f t="shared" si="18"/>
        <v>361.75316455696202</v>
      </c>
      <c r="G197" t="s">
        <v>12</v>
      </c>
      <c r="H197" s="5">
        <f t="shared" si="19"/>
        <v>109.07824427480917</v>
      </c>
      <c r="I197">
        <v>524</v>
      </c>
      <c r="J197" t="s">
        <v>13</v>
      </c>
      <c r="K197" t="s">
        <v>14</v>
      </c>
      <c r="L197">
        <v>1532840400</v>
      </c>
      <c r="M197">
        <v>1533445200</v>
      </c>
      <c r="N197" s="9">
        <f t="shared" si="20"/>
        <v>43310.208333333328</v>
      </c>
      <c r="O197" s="7">
        <f t="shared" si="21"/>
        <v>43317.208333333328</v>
      </c>
      <c r="P197" t="b">
        <v>0</v>
      </c>
      <c r="Q197" t="b">
        <v>0</v>
      </c>
      <c r="R197" t="s">
        <v>42</v>
      </c>
      <c r="S197" t="str">
        <f t="shared" si="22"/>
        <v>music</v>
      </c>
      <c r="T197" t="str">
        <f t="shared" si="23"/>
        <v>electric music</v>
      </c>
    </row>
    <row r="198" spans="1:20" ht="18" x14ac:dyDescent="0.25">
      <c r="A198">
        <v>196</v>
      </c>
      <c r="B198" t="s">
        <v>436</v>
      </c>
      <c r="C198" s="3" t="s">
        <v>437</v>
      </c>
      <c r="D198">
        <v>8200</v>
      </c>
      <c r="E198">
        <v>5178</v>
      </c>
      <c r="F198" s="5">
        <f t="shared" si="18"/>
        <v>63.146341463414636</v>
      </c>
      <c r="G198" t="s">
        <v>6</v>
      </c>
      <c r="H198" s="5">
        <f t="shared" si="19"/>
        <v>51.78</v>
      </c>
      <c r="I198">
        <v>100</v>
      </c>
      <c r="J198" t="s">
        <v>28</v>
      </c>
      <c r="K198" t="s">
        <v>29</v>
      </c>
      <c r="L198">
        <v>1472878800</v>
      </c>
      <c r="M198">
        <v>1474520400</v>
      </c>
      <c r="N198" s="9">
        <f t="shared" si="20"/>
        <v>42616.208333333328</v>
      </c>
      <c r="O198" s="7">
        <f t="shared" si="21"/>
        <v>42635.208333333328</v>
      </c>
      <c r="P198" t="b">
        <v>0</v>
      </c>
      <c r="Q198" t="b">
        <v>0</v>
      </c>
      <c r="R198" t="s">
        <v>57</v>
      </c>
      <c r="S198" t="str">
        <f t="shared" si="22"/>
        <v>technology</v>
      </c>
      <c r="T198" t="str">
        <f t="shared" si="23"/>
        <v>wearables</v>
      </c>
    </row>
    <row r="199" spans="1:20" ht="18" x14ac:dyDescent="0.25">
      <c r="A199">
        <v>197</v>
      </c>
      <c r="B199" t="s">
        <v>438</v>
      </c>
      <c r="C199" s="3" t="s">
        <v>439</v>
      </c>
      <c r="D199">
        <v>54700</v>
      </c>
      <c r="E199">
        <v>163118</v>
      </c>
      <c r="F199" s="5">
        <f t="shared" si="18"/>
        <v>298.20475319926874</v>
      </c>
      <c r="G199" t="s">
        <v>12</v>
      </c>
      <c r="H199" s="5">
        <f t="shared" si="19"/>
        <v>82.010055304172951</v>
      </c>
      <c r="I199">
        <v>1989</v>
      </c>
      <c r="J199" t="s">
        <v>13</v>
      </c>
      <c r="K199" t="s">
        <v>14</v>
      </c>
      <c r="L199">
        <v>1498194000</v>
      </c>
      <c r="M199">
        <v>1499403600</v>
      </c>
      <c r="N199" s="9">
        <f t="shared" si="20"/>
        <v>42909.208333333328</v>
      </c>
      <c r="O199" s="7">
        <f t="shared" si="21"/>
        <v>42923.208333333328</v>
      </c>
      <c r="P199" t="b">
        <v>0</v>
      </c>
      <c r="Q199" t="b">
        <v>0</v>
      </c>
      <c r="R199" t="s">
        <v>45</v>
      </c>
      <c r="S199" t="str">
        <f t="shared" si="22"/>
        <v>film &amp; video</v>
      </c>
      <c r="T199" t="str">
        <f t="shared" si="23"/>
        <v>drama</v>
      </c>
    </row>
    <row r="200" spans="1:20" ht="18" x14ac:dyDescent="0.25">
      <c r="A200">
        <v>198</v>
      </c>
      <c r="B200" t="s">
        <v>440</v>
      </c>
      <c r="C200" s="3" t="s">
        <v>441</v>
      </c>
      <c r="D200">
        <v>63200</v>
      </c>
      <c r="E200">
        <v>6041</v>
      </c>
      <c r="F200" s="5">
        <f t="shared" si="18"/>
        <v>9.5585443037974684</v>
      </c>
      <c r="G200" t="s">
        <v>6</v>
      </c>
      <c r="H200" s="5">
        <f t="shared" si="19"/>
        <v>35.958333333333336</v>
      </c>
      <c r="I200">
        <v>168</v>
      </c>
      <c r="J200" t="s">
        <v>13</v>
      </c>
      <c r="K200" t="s">
        <v>14</v>
      </c>
      <c r="L200">
        <v>1281070800</v>
      </c>
      <c r="M200">
        <v>1283576400</v>
      </c>
      <c r="N200" s="9">
        <f t="shared" si="20"/>
        <v>40396.208333333336</v>
      </c>
      <c r="O200" s="7">
        <f t="shared" si="21"/>
        <v>40425.208333333336</v>
      </c>
      <c r="P200" t="b">
        <v>0</v>
      </c>
      <c r="Q200" t="b">
        <v>0</v>
      </c>
      <c r="R200" t="s">
        <v>42</v>
      </c>
      <c r="S200" t="str">
        <f t="shared" si="22"/>
        <v>music</v>
      </c>
      <c r="T200" t="str">
        <f t="shared" si="23"/>
        <v>electric music</v>
      </c>
    </row>
    <row r="201" spans="1:20" ht="18" x14ac:dyDescent="0.25">
      <c r="A201">
        <v>199</v>
      </c>
      <c r="B201" t="s">
        <v>442</v>
      </c>
      <c r="C201" s="3" t="s">
        <v>443</v>
      </c>
      <c r="D201">
        <v>1800</v>
      </c>
      <c r="E201">
        <v>968</v>
      </c>
      <c r="F201" s="5">
        <f t="shared" si="18"/>
        <v>53.777777777777779</v>
      </c>
      <c r="G201" t="s">
        <v>6</v>
      </c>
      <c r="H201" s="5">
        <f t="shared" si="19"/>
        <v>74.461538461538467</v>
      </c>
      <c r="I201">
        <v>13</v>
      </c>
      <c r="J201" t="s">
        <v>13</v>
      </c>
      <c r="K201" t="s">
        <v>14</v>
      </c>
      <c r="L201">
        <v>1436245200</v>
      </c>
      <c r="M201">
        <v>1436590800</v>
      </c>
      <c r="N201" s="9">
        <f t="shared" si="20"/>
        <v>42192.208333333328</v>
      </c>
      <c r="O201" s="7">
        <f t="shared" si="21"/>
        <v>42196.208333333328</v>
      </c>
      <c r="P201" t="b">
        <v>0</v>
      </c>
      <c r="Q201" t="b">
        <v>0</v>
      </c>
      <c r="R201" t="s">
        <v>15</v>
      </c>
      <c r="S201" t="str">
        <f t="shared" si="22"/>
        <v>music</v>
      </c>
      <c r="T201" t="str">
        <f t="shared" si="23"/>
        <v>rock</v>
      </c>
    </row>
    <row r="202" spans="1:20" ht="18" x14ac:dyDescent="0.25">
      <c r="A202">
        <v>200</v>
      </c>
      <c r="B202" t="s">
        <v>444</v>
      </c>
      <c r="C202" s="3" t="s">
        <v>445</v>
      </c>
      <c r="D202">
        <v>100</v>
      </c>
      <c r="E202">
        <v>2</v>
      </c>
      <c r="F202" s="5">
        <f t="shared" si="18"/>
        <v>2</v>
      </c>
      <c r="G202" t="s">
        <v>6</v>
      </c>
      <c r="H202" s="5">
        <f t="shared" si="19"/>
        <v>2</v>
      </c>
      <c r="I202">
        <v>1</v>
      </c>
      <c r="J202" t="s">
        <v>7</v>
      </c>
      <c r="K202" t="s">
        <v>8</v>
      </c>
      <c r="L202">
        <v>1269493200</v>
      </c>
      <c r="M202">
        <v>1270443600</v>
      </c>
      <c r="N202" s="9">
        <f t="shared" si="20"/>
        <v>40262.208333333336</v>
      </c>
      <c r="O202" s="7">
        <f t="shared" si="21"/>
        <v>40273.208333333336</v>
      </c>
      <c r="P202" t="b">
        <v>0</v>
      </c>
      <c r="Q202" t="b">
        <v>0</v>
      </c>
      <c r="R202" t="s">
        <v>25</v>
      </c>
      <c r="S202" t="str">
        <f t="shared" si="22"/>
        <v>theater</v>
      </c>
      <c r="T202" t="str">
        <f t="shared" si="23"/>
        <v>plays</v>
      </c>
    </row>
    <row r="203" spans="1:20" ht="35" x14ac:dyDescent="0.25">
      <c r="A203">
        <v>201</v>
      </c>
      <c r="B203" t="s">
        <v>446</v>
      </c>
      <c r="C203" s="3" t="s">
        <v>447</v>
      </c>
      <c r="D203">
        <v>2100</v>
      </c>
      <c r="E203">
        <v>14305</v>
      </c>
      <c r="F203" s="5">
        <f t="shared" si="18"/>
        <v>681.19047619047615</v>
      </c>
      <c r="G203" t="s">
        <v>12</v>
      </c>
      <c r="H203" s="5">
        <f t="shared" si="19"/>
        <v>91.114649681528661</v>
      </c>
      <c r="I203">
        <v>157</v>
      </c>
      <c r="J203" t="s">
        <v>13</v>
      </c>
      <c r="K203" t="s">
        <v>14</v>
      </c>
      <c r="L203">
        <v>1406264400</v>
      </c>
      <c r="M203">
        <v>1407819600</v>
      </c>
      <c r="N203" s="9">
        <f t="shared" si="20"/>
        <v>41845.208333333336</v>
      </c>
      <c r="O203" s="7">
        <f t="shared" si="21"/>
        <v>41863.208333333336</v>
      </c>
      <c r="P203" t="b">
        <v>0</v>
      </c>
      <c r="Q203" t="b">
        <v>0</v>
      </c>
      <c r="R203" t="s">
        <v>20</v>
      </c>
      <c r="S203" t="str">
        <f t="shared" si="22"/>
        <v>technology</v>
      </c>
      <c r="T203" t="str">
        <f t="shared" si="23"/>
        <v>web</v>
      </c>
    </row>
    <row r="204" spans="1:20" ht="18" x14ac:dyDescent="0.25">
      <c r="A204">
        <v>202</v>
      </c>
      <c r="B204" t="s">
        <v>448</v>
      </c>
      <c r="C204" s="3" t="s">
        <v>449</v>
      </c>
      <c r="D204">
        <v>8300</v>
      </c>
      <c r="E204">
        <v>6543</v>
      </c>
      <c r="F204" s="5">
        <f t="shared" si="18"/>
        <v>78.831325301204828</v>
      </c>
      <c r="G204" t="s">
        <v>66</v>
      </c>
      <c r="H204" s="5">
        <f t="shared" si="19"/>
        <v>79.792682926829272</v>
      </c>
      <c r="I204">
        <v>82</v>
      </c>
      <c r="J204" t="s">
        <v>13</v>
      </c>
      <c r="K204" t="s">
        <v>14</v>
      </c>
      <c r="L204">
        <v>1317531600</v>
      </c>
      <c r="M204">
        <v>1317877200</v>
      </c>
      <c r="N204" s="9">
        <f t="shared" si="20"/>
        <v>40818.208333333336</v>
      </c>
      <c r="O204" s="7">
        <f t="shared" si="21"/>
        <v>40822.208333333336</v>
      </c>
      <c r="P204" t="b">
        <v>0</v>
      </c>
      <c r="Q204" t="b">
        <v>0</v>
      </c>
      <c r="R204" t="s">
        <v>9</v>
      </c>
      <c r="S204" t="str">
        <f t="shared" si="22"/>
        <v>food</v>
      </c>
      <c r="T204" t="str">
        <f t="shared" si="23"/>
        <v>food trucks</v>
      </c>
    </row>
    <row r="205" spans="1:20" ht="35" x14ac:dyDescent="0.25">
      <c r="A205">
        <v>203</v>
      </c>
      <c r="B205" t="s">
        <v>450</v>
      </c>
      <c r="C205" s="3" t="s">
        <v>451</v>
      </c>
      <c r="D205">
        <v>143900</v>
      </c>
      <c r="E205">
        <v>193413</v>
      </c>
      <c r="F205" s="5">
        <f t="shared" si="18"/>
        <v>134.40792216817235</v>
      </c>
      <c r="G205" t="s">
        <v>12</v>
      </c>
      <c r="H205" s="5">
        <f t="shared" si="19"/>
        <v>42.999777678968428</v>
      </c>
      <c r="I205">
        <v>4498</v>
      </c>
      <c r="J205" t="s">
        <v>18</v>
      </c>
      <c r="K205" t="s">
        <v>19</v>
      </c>
      <c r="L205">
        <v>1484632800</v>
      </c>
      <c r="M205">
        <v>1484805600</v>
      </c>
      <c r="N205" s="9">
        <f t="shared" si="20"/>
        <v>42752.25</v>
      </c>
      <c r="O205" s="7">
        <f t="shared" si="21"/>
        <v>42754.25</v>
      </c>
      <c r="P205" t="b">
        <v>0</v>
      </c>
      <c r="Q205" t="b">
        <v>0</v>
      </c>
      <c r="R205" t="s">
        <v>25</v>
      </c>
      <c r="S205" t="str">
        <f t="shared" si="22"/>
        <v>theater</v>
      </c>
      <c r="T205" t="str">
        <f t="shared" si="23"/>
        <v>plays</v>
      </c>
    </row>
    <row r="206" spans="1:20" ht="18" x14ac:dyDescent="0.25">
      <c r="A206">
        <v>204</v>
      </c>
      <c r="B206" t="s">
        <v>452</v>
      </c>
      <c r="C206" s="3" t="s">
        <v>453</v>
      </c>
      <c r="D206">
        <v>75000</v>
      </c>
      <c r="E206">
        <v>2529</v>
      </c>
      <c r="F206" s="5">
        <f t="shared" si="18"/>
        <v>3.3719999999999999</v>
      </c>
      <c r="G206" t="s">
        <v>6</v>
      </c>
      <c r="H206" s="5">
        <f t="shared" si="19"/>
        <v>63.225000000000001</v>
      </c>
      <c r="I206">
        <v>40</v>
      </c>
      <c r="J206" t="s">
        <v>13</v>
      </c>
      <c r="K206" t="s">
        <v>14</v>
      </c>
      <c r="L206">
        <v>1301806800</v>
      </c>
      <c r="M206">
        <v>1302670800</v>
      </c>
      <c r="N206" s="9">
        <f t="shared" si="20"/>
        <v>40636.208333333336</v>
      </c>
      <c r="O206" s="7">
        <f t="shared" si="21"/>
        <v>40646.208333333336</v>
      </c>
      <c r="P206" t="b">
        <v>0</v>
      </c>
      <c r="Q206" t="b">
        <v>0</v>
      </c>
      <c r="R206" t="s">
        <v>151</v>
      </c>
      <c r="S206" t="str">
        <f t="shared" si="22"/>
        <v>music</v>
      </c>
      <c r="T206" t="str">
        <f t="shared" si="23"/>
        <v>jazz</v>
      </c>
    </row>
    <row r="207" spans="1:20" ht="18" x14ac:dyDescent="0.25">
      <c r="A207">
        <v>205</v>
      </c>
      <c r="B207" t="s">
        <v>454</v>
      </c>
      <c r="C207" s="3" t="s">
        <v>455</v>
      </c>
      <c r="D207">
        <v>1300</v>
      </c>
      <c r="E207">
        <v>5614</v>
      </c>
      <c r="F207" s="5">
        <f t="shared" si="18"/>
        <v>431.84615384615387</v>
      </c>
      <c r="G207" t="s">
        <v>12</v>
      </c>
      <c r="H207" s="5">
        <f t="shared" si="19"/>
        <v>70.174999999999997</v>
      </c>
      <c r="I207">
        <v>80</v>
      </c>
      <c r="J207" t="s">
        <v>13</v>
      </c>
      <c r="K207" t="s">
        <v>14</v>
      </c>
      <c r="L207">
        <v>1539752400</v>
      </c>
      <c r="M207">
        <v>1540789200</v>
      </c>
      <c r="N207" s="9">
        <f t="shared" si="20"/>
        <v>43390.208333333328</v>
      </c>
      <c r="O207" s="7">
        <f t="shared" si="21"/>
        <v>43402.208333333328</v>
      </c>
      <c r="P207" t="b">
        <v>1</v>
      </c>
      <c r="Q207" t="b">
        <v>0</v>
      </c>
      <c r="R207" t="s">
        <v>25</v>
      </c>
      <c r="S207" t="str">
        <f t="shared" si="22"/>
        <v>theater</v>
      </c>
      <c r="T207" t="str">
        <f t="shared" si="23"/>
        <v>plays</v>
      </c>
    </row>
    <row r="208" spans="1:20" ht="18" x14ac:dyDescent="0.25">
      <c r="A208">
        <v>206</v>
      </c>
      <c r="B208" t="s">
        <v>456</v>
      </c>
      <c r="C208" s="3" t="s">
        <v>457</v>
      </c>
      <c r="D208">
        <v>9000</v>
      </c>
      <c r="E208">
        <v>3496</v>
      </c>
      <c r="F208" s="5">
        <f t="shared" si="18"/>
        <v>38.844444444444441</v>
      </c>
      <c r="G208" t="s">
        <v>66</v>
      </c>
      <c r="H208" s="5">
        <f t="shared" si="19"/>
        <v>61.333333333333336</v>
      </c>
      <c r="I208">
        <v>57</v>
      </c>
      <c r="J208" t="s">
        <v>13</v>
      </c>
      <c r="K208" t="s">
        <v>14</v>
      </c>
      <c r="L208">
        <v>1267250400</v>
      </c>
      <c r="M208">
        <v>1268028000</v>
      </c>
      <c r="N208" s="9">
        <f t="shared" si="20"/>
        <v>40236.25</v>
      </c>
      <c r="O208" s="7">
        <f t="shared" si="21"/>
        <v>40245.25</v>
      </c>
      <c r="P208" t="b">
        <v>0</v>
      </c>
      <c r="Q208" t="b">
        <v>0</v>
      </c>
      <c r="R208" t="s">
        <v>111</v>
      </c>
      <c r="S208" t="str">
        <f t="shared" si="22"/>
        <v>publishing</v>
      </c>
      <c r="T208" t="str">
        <f t="shared" si="23"/>
        <v>fiction</v>
      </c>
    </row>
    <row r="209" spans="1:20" ht="35" x14ac:dyDescent="0.25">
      <c r="A209">
        <v>207</v>
      </c>
      <c r="B209" t="s">
        <v>458</v>
      </c>
      <c r="C209" s="3" t="s">
        <v>459</v>
      </c>
      <c r="D209">
        <v>1000</v>
      </c>
      <c r="E209">
        <v>4257</v>
      </c>
      <c r="F209" s="5">
        <f t="shared" si="18"/>
        <v>425.7</v>
      </c>
      <c r="G209" t="s">
        <v>12</v>
      </c>
      <c r="H209" s="5">
        <f t="shared" si="19"/>
        <v>99</v>
      </c>
      <c r="I209">
        <v>43</v>
      </c>
      <c r="J209" t="s">
        <v>13</v>
      </c>
      <c r="K209" t="s">
        <v>14</v>
      </c>
      <c r="L209">
        <v>1535432400</v>
      </c>
      <c r="M209">
        <v>1537160400</v>
      </c>
      <c r="N209" s="9">
        <f t="shared" si="20"/>
        <v>43340.208333333328</v>
      </c>
      <c r="O209" s="7">
        <f t="shared" si="21"/>
        <v>43360.208333333328</v>
      </c>
      <c r="P209" t="b">
        <v>0</v>
      </c>
      <c r="Q209" t="b">
        <v>1</v>
      </c>
      <c r="R209" t="s">
        <v>15</v>
      </c>
      <c r="S209" t="str">
        <f t="shared" si="22"/>
        <v>music</v>
      </c>
      <c r="T209" t="str">
        <f t="shared" si="23"/>
        <v>rock</v>
      </c>
    </row>
    <row r="210" spans="1:20" ht="18" x14ac:dyDescent="0.25">
      <c r="A210">
        <v>208</v>
      </c>
      <c r="B210" t="s">
        <v>460</v>
      </c>
      <c r="C210" s="3" t="s">
        <v>461</v>
      </c>
      <c r="D210">
        <v>196900</v>
      </c>
      <c r="E210">
        <v>199110</v>
      </c>
      <c r="F210" s="5">
        <f t="shared" si="18"/>
        <v>101.12239715591672</v>
      </c>
      <c r="G210" t="s">
        <v>12</v>
      </c>
      <c r="H210" s="5">
        <f t="shared" si="19"/>
        <v>96.984900146127615</v>
      </c>
      <c r="I210">
        <v>2053</v>
      </c>
      <c r="J210" t="s">
        <v>13</v>
      </c>
      <c r="K210" t="s">
        <v>14</v>
      </c>
      <c r="L210">
        <v>1510207200</v>
      </c>
      <c r="M210">
        <v>1512280800</v>
      </c>
      <c r="N210" s="9">
        <f t="shared" si="20"/>
        <v>43048.25</v>
      </c>
      <c r="O210" s="7">
        <f t="shared" si="21"/>
        <v>43072.25</v>
      </c>
      <c r="P210" t="b">
        <v>0</v>
      </c>
      <c r="Q210" t="b">
        <v>0</v>
      </c>
      <c r="R210" t="s">
        <v>34</v>
      </c>
      <c r="S210" t="str">
        <f t="shared" si="22"/>
        <v>film &amp; video</v>
      </c>
      <c r="T210" t="str">
        <f t="shared" si="23"/>
        <v>documentary</v>
      </c>
    </row>
    <row r="211" spans="1:20" ht="18" x14ac:dyDescent="0.25">
      <c r="A211">
        <v>209</v>
      </c>
      <c r="B211" t="s">
        <v>462</v>
      </c>
      <c r="C211" s="3" t="s">
        <v>463</v>
      </c>
      <c r="D211">
        <v>194500</v>
      </c>
      <c r="E211">
        <v>41212</v>
      </c>
      <c r="F211" s="5">
        <f t="shared" si="18"/>
        <v>21.188688946015425</v>
      </c>
      <c r="G211" t="s">
        <v>39</v>
      </c>
      <c r="H211" s="5">
        <f t="shared" si="19"/>
        <v>51.004950495049506</v>
      </c>
      <c r="I211">
        <v>808</v>
      </c>
      <c r="J211" t="s">
        <v>18</v>
      </c>
      <c r="K211" t="s">
        <v>19</v>
      </c>
      <c r="L211">
        <v>1462510800</v>
      </c>
      <c r="M211">
        <v>1463115600</v>
      </c>
      <c r="N211" s="9">
        <f t="shared" si="20"/>
        <v>42496.208333333328</v>
      </c>
      <c r="O211" s="7">
        <f t="shared" si="21"/>
        <v>42503.208333333328</v>
      </c>
      <c r="P211" t="b">
        <v>0</v>
      </c>
      <c r="Q211" t="b">
        <v>0</v>
      </c>
      <c r="R211" t="s">
        <v>34</v>
      </c>
      <c r="S211" t="str">
        <f t="shared" si="22"/>
        <v>film &amp; video</v>
      </c>
      <c r="T211" t="str">
        <f t="shared" si="23"/>
        <v>documentary</v>
      </c>
    </row>
    <row r="212" spans="1:20" ht="18" x14ac:dyDescent="0.25">
      <c r="A212">
        <v>210</v>
      </c>
      <c r="B212" t="s">
        <v>464</v>
      </c>
      <c r="C212" s="3" t="s">
        <v>465</v>
      </c>
      <c r="D212">
        <v>9400</v>
      </c>
      <c r="E212">
        <v>6338</v>
      </c>
      <c r="F212" s="5">
        <f t="shared" si="18"/>
        <v>67.425531914893625</v>
      </c>
      <c r="G212" t="s">
        <v>6</v>
      </c>
      <c r="H212" s="5">
        <f t="shared" si="19"/>
        <v>28.044247787610619</v>
      </c>
      <c r="I212">
        <v>226</v>
      </c>
      <c r="J212" t="s">
        <v>28</v>
      </c>
      <c r="K212" t="s">
        <v>29</v>
      </c>
      <c r="L212">
        <v>1488520800</v>
      </c>
      <c r="M212">
        <v>1490850000</v>
      </c>
      <c r="N212" s="9">
        <f t="shared" si="20"/>
        <v>42797.25</v>
      </c>
      <c r="O212" s="7">
        <f t="shared" si="21"/>
        <v>42824.208333333328</v>
      </c>
      <c r="P212" t="b">
        <v>0</v>
      </c>
      <c r="Q212" t="b">
        <v>0</v>
      </c>
      <c r="R212" t="s">
        <v>466</v>
      </c>
      <c r="S212" t="str">
        <f t="shared" si="22"/>
        <v>film &amp; video</v>
      </c>
      <c r="T212" t="str">
        <f t="shared" si="23"/>
        <v>science fiction</v>
      </c>
    </row>
    <row r="213" spans="1:20" ht="35" x14ac:dyDescent="0.25">
      <c r="A213">
        <v>211</v>
      </c>
      <c r="B213" t="s">
        <v>467</v>
      </c>
      <c r="C213" s="3" t="s">
        <v>468</v>
      </c>
      <c r="D213">
        <v>104400</v>
      </c>
      <c r="E213">
        <v>99100</v>
      </c>
      <c r="F213" s="5">
        <f t="shared" si="18"/>
        <v>94.923371647509583</v>
      </c>
      <c r="G213" t="s">
        <v>6</v>
      </c>
      <c r="H213" s="5">
        <f t="shared" si="19"/>
        <v>60.984615384615381</v>
      </c>
      <c r="I213">
        <v>1625</v>
      </c>
      <c r="J213" t="s">
        <v>13</v>
      </c>
      <c r="K213" t="s">
        <v>14</v>
      </c>
      <c r="L213">
        <v>1377579600</v>
      </c>
      <c r="M213">
        <v>1379653200</v>
      </c>
      <c r="N213" s="9">
        <f t="shared" si="20"/>
        <v>41513.208333333336</v>
      </c>
      <c r="O213" s="7">
        <f t="shared" si="21"/>
        <v>41537.208333333336</v>
      </c>
      <c r="P213" t="b">
        <v>0</v>
      </c>
      <c r="Q213" t="b">
        <v>0</v>
      </c>
      <c r="R213" t="s">
        <v>25</v>
      </c>
      <c r="S213" t="str">
        <f t="shared" si="22"/>
        <v>theater</v>
      </c>
      <c r="T213" t="str">
        <f t="shared" si="23"/>
        <v>plays</v>
      </c>
    </row>
    <row r="214" spans="1:20" ht="35" x14ac:dyDescent="0.25">
      <c r="A214">
        <v>212</v>
      </c>
      <c r="B214" t="s">
        <v>469</v>
      </c>
      <c r="C214" s="3" t="s">
        <v>470</v>
      </c>
      <c r="D214">
        <v>8100</v>
      </c>
      <c r="E214">
        <v>12300</v>
      </c>
      <c r="F214" s="5">
        <f t="shared" si="18"/>
        <v>151.85185185185185</v>
      </c>
      <c r="G214" t="s">
        <v>12</v>
      </c>
      <c r="H214" s="5">
        <f t="shared" si="19"/>
        <v>73.214285714285708</v>
      </c>
      <c r="I214">
        <v>168</v>
      </c>
      <c r="J214" t="s">
        <v>13</v>
      </c>
      <c r="K214" t="s">
        <v>14</v>
      </c>
      <c r="L214">
        <v>1576389600</v>
      </c>
      <c r="M214">
        <v>1580364000</v>
      </c>
      <c r="N214" s="9">
        <f t="shared" si="20"/>
        <v>43814.25</v>
      </c>
      <c r="O214" s="7">
        <f t="shared" si="21"/>
        <v>43860.25</v>
      </c>
      <c r="P214" t="b">
        <v>0</v>
      </c>
      <c r="Q214" t="b">
        <v>0</v>
      </c>
      <c r="R214" t="s">
        <v>25</v>
      </c>
      <c r="S214" t="str">
        <f t="shared" si="22"/>
        <v>theater</v>
      </c>
      <c r="T214" t="str">
        <f t="shared" si="23"/>
        <v>plays</v>
      </c>
    </row>
    <row r="215" spans="1:20" ht="35" x14ac:dyDescent="0.25">
      <c r="A215">
        <v>213</v>
      </c>
      <c r="B215" t="s">
        <v>471</v>
      </c>
      <c r="C215" s="3" t="s">
        <v>472</v>
      </c>
      <c r="D215">
        <v>87900</v>
      </c>
      <c r="E215">
        <v>171549</v>
      </c>
      <c r="F215" s="5">
        <f t="shared" si="18"/>
        <v>195.16382252559728</v>
      </c>
      <c r="G215" t="s">
        <v>12</v>
      </c>
      <c r="H215" s="5">
        <f t="shared" si="19"/>
        <v>39.997435299603637</v>
      </c>
      <c r="I215">
        <v>4289</v>
      </c>
      <c r="J215" t="s">
        <v>13</v>
      </c>
      <c r="K215" t="s">
        <v>14</v>
      </c>
      <c r="L215">
        <v>1289019600</v>
      </c>
      <c r="M215">
        <v>1289714400</v>
      </c>
      <c r="N215" s="9">
        <f t="shared" si="20"/>
        <v>40488.208333333336</v>
      </c>
      <c r="O215" s="7">
        <f t="shared" si="21"/>
        <v>40496.25</v>
      </c>
      <c r="P215" t="b">
        <v>0</v>
      </c>
      <c r="Q215" t="b">
        <v>1</v>
      </c>
      <c r="R215" t="s">
        <v>52</v>
      </c>
      <c r="S215" t="str">
        <f t="shared" si="22"/>
        <v>music</v>
      </c>
      <c r="T215" t="str">
        <f t="shared" si="23"/>
        <v>indie rock</v>
      </c>
    </row>
    <row r="216" spans="1:20" ht="18" x14ac:dyDescent="0.25">
      <c r="A216">
        <v>214</v>
      </c>
      <c r="B216" t="s">
        <v>473</v>
      </c>
      <c r="C216" s="3" t="s">
        <v>474</v>
      </c>
      <c r="D216">
        <v>1400</v>
      </c>
      <c r="E216">
        <v>14324</v>
      </c>
      <c r="F216" s="5">
        <f t="shared" si="18"/>
        <v>1023.1428571428571</v>
      </c>
      <c r="G216" t="s">
        <v>12</v>
      </c>
      <c r="H216" s="5">
        <f t="shared" si="19"/>
        <v>86.812121212121212</v>
      </c>
      <c r="I216">
        <v>165</v>
      </c>
      <c r="J216" t="s">
        <v>13</v>
      </c>
      <c r="K216" t="s">
        <v>14</v>
      </c>
      <c r="L216">
        <v>1282194000</v>
      </c>
      <c r="M216">
        <v>1282712400</v>
      </c>
      <c r="N216" s="9">
        <f t="shared" si="20"/>
        <v>40409.208333333336</v>
      </c>
      <c r="O216" s="7">
        <f t="shared" si="21"/>
        <v>40415.208333333336</v>
      </c>
      <c r="P216" t="b">
        <v>0</v>
      </c>
      <c r="Q216" t="b">
        <v>0</v>
      </c>
      <c r="R216" t="s">
        <v>15</v>
      </c>
      <c r="S216" t="str">
        <f t="shared" si="22"/>
        <v>music</v>
      </c>
      <c r="T216" t="str">
        <f t="shared" si="23"/>
        <v>rock</v>
      </c>
    </row>
    <row r="217" spans="1:20" ht="18" x14ac:dyDescent="0.25">
      <c r="A217">
        <v>215</v>
      </c>
      <c r="B217" t="s">
        <v>475</v>
      </c>
      <c r="C217" s="3" t="s">
        <v>476</v>
      </c>
      <c r="D217">
        <v>156800</v>
      </c>
      <c r="E217">
        <v>6024</v>
      </c>
      <c r="F217" s="5">
        <f t="shared" si="18"/>
        <v>3.841836734693878</v>
      </c>
      <c r="G217" t="s">
        <v>6</v>
      </c>
      <c r="H217" s="5">
        <f t="shared" si="19"/>
        <v>42.125874125874127</v>
      </c>
      <c r="I217">
        <v>143</v>
      </c>
      <c r="J217" t="s">
        <v>13</v>
      </c>
      <c r="K217" t="s">
        <v>14</v>
      </c>
      <c r="L217">
        <v>1550037600</v>
      </c>
      <c r="M217">
        <v>1550210400</v>
      </c>
      <c r="N217" s="9">
        <f t="shared" si="20"/>
        <v>43509.25</v>
      </c>
      <c r="O217" s="7">
        <f t="shared" si="21"/>
        <v>43511.25</v>
      </c>
      <c r="P217" t="b">
        <v>0</v>
      </c>
      <c r="Q217" t="b">
        <v>0</v>
      </c>
      <c r="R217" t="s">
        <v>25</v>
      </c>
      <c r="S217" t="str">
        <f t="shared" si="22"/>
        <v>theater</v>
      </c>
      <c r="T217" t="str">
        <f t="shared" si="23"/>
        <v>plays</v>
      </c>
    </row>
    <row r="218" spans="1:20" ht="18" x14ac:dyDescent="0.25">
      <c r="A218">
        <v>216</v>
      </c>
      <c r="B218" t="s">
        <v>477</v>
      </c>
      <c r="C218" s="3" t="s">
        <v>478</v>
      </c>
      <c r="D218">
        <v>121700</v>
      </c>
      <c r="E218">
        <v>188721</v>
      </c>
      <c r="F218" s="5">
        <f t="shared" si="18"/>
        <v>155.07066557107643</v>
      </c>
      <c r="G218" t="s">
        <v>12</v>
      </c>
      <c r="H218" s="5">
        <f t="shared" si="19"/>
        <v>103.97851239669421</v>
      </c>
      <c r="I218">
        <v>1815</v>
      </c>
      <c r="J218" t="s">
        <v>13</v>
      </c>
      <c r="K218" t="s">
        <v>14</v>
      </c>
      <c r="L218">
        <v>1321941600</v>
      </c>
      <c r="M218">
        <v>1322114400</v>
      </c>
      <c r="N218" s="9">
        <f t="shared" si="20"/>
        <v>40869.25</v>
      </c>
      <c r="O218" s="7">
        <f t="shared" si="21"/>
        <v>40871.25</v>
      </c>
      <c r="P218" t="b">
        <v>0</v>
      </c>
      <c r="Q218" t="b">
        <v>0</v>
      </c>
      <c r="R218" t="s">
        <v>25</v>
      </c>
      <c r="S218" t="str">
        <f t="shared" si="22"/>
        <v>theater</v>
      </c>
      <c r="T218" t="str">
        <f t="shared" si="23"/>
        <v>plays</v>
      </c>
    </row>
    <row r="219" spans="1:20" ht="18" x14ac:dyDescent="0.25">
      <c r="A219">
        <v>217</v>
      </c>
      <c r="B219" t="s">
        <v>479</v>
      </c>
      <c r="C219" s="3" t="s">
        <v>480</v>
      </c>
      <c r="D219">
        <v>129400</v>
      </c>
      <c r="E219">
        <v>57911</v>
      </c>
      <c r="F219" s="5">
        <f t="shared" si="18"/>
        <v>44.753477588871718</v>
      </c>
      <c r="G219" t="s">
        <v>6</v>
      </c>
      <c r="H219" s="5">
        <f t="shared" si="19"/>
        <v>62.003211991434689</v>
      </c>
      <c r="I219">
        <v>934</v>
      </c>
      <c r="J219" t="s">
        <v>13</v>
      </c>
      <c r="K219" t="s">
        <v>14</v>
      </c>
      <c r="L219">
        <v>1556427600</v>
      </c>
      <c r="M219">
        <v>1557205200</v>
      </c>
      <c r="N219" s="9">
        <f t="shared" si="20"/>
        <v>43583.208333333328</v>
      </c>
      <c r="O219" s="7">
        <f t="shared" si="21"/>
        <v>43592.208333333328</v>
      </c>
      <c r="P219" t="b">
        <v>0</v>
      </c>
      <c r="Q219" t="b">
        <v>0</v>
      </c>
      <c r="R219" t="s">
        <v>466</v>
      </c>
      <c r="S219" t="str">
        <f t="shared" si="22"/>
        <v>film &amp; video</v>
      </c>
      <c r="T219" t="str">
        <f t="shared" si="23"/>
        <v>science fiction</v>
      </c>
    </row>
    <row r="220" spans="1:20" ht="18" x14ac:dyDescent="0.25">
      <c r="A220">
        <v>218</v>
      </c>
      <c r="B220" t="s">
        <v>481</v>
      </c>
      <c r="C220" s="3" t="s">
        <v>482</v>
      </c>
      <c r="D220">
        <v>5700</v>
      </c>
      <c r="E220">
        <v>12309</v>
      </c>
      <c r="F220" s="5">
        <f t="shared" si="18"/>
        <v>215.94736842105263</v>
      </c>
      <c r="G220" t="s">
        <v>12</v>
      </c>
      <c r="H220" s="5">
        <f t="shared" si="19"/>
        <v>31.005037783375315</v>
      </c>
      <c r="I220">
        <v>397</v>
      </c>
      <c r="J220" t="s">
        <v>32</v>
      </c>
      <c r="K220" t="s">
        <v>33</v>
      </c>
      <c r="L220">
        <v>1320991200</v>
      </c>
      <c r="M220">
        <v>1323928800</v>
      </c>
      <c r="N220" s="9">
        <f t="shared" si="20"/>
        <v>40858.25</v>
      </c>
      <c r="O220" s="7">
        <f t="shared" si="21"/>
        <v>40892.25</v>
      </c>
      <c r="P220" t="b">
        <v>0</v>
      </c>
      <c r="Q220" t="b">
        <v>1</v>
      </c>
      <c r="R220" t="s">
        <v>92</v>
      </c>
      <c r="S220" t="str">
        <f t="shared" si="22"/>
        <v>film &amp; video</v>
      </c>
      <c r="T220" t="str">
        <f t="shared" si="23"/>
        <v>shorts</v>
      </c>
    </row>
    <row r="221" spans="1:20" ht="18" x14ac:dyDescent="0.25">
      <c r="A221">
        <v>219</v>
      </c>
      <c r="B221" t="s">
        <v>483</v>
      </c>
      <c r="C221" s="3" t="s">
        <v>484</v>
      </c>
      <c r="D221">
        <v>41700</v>
      </c>
      <c r="E221">
        <v>138497</v>
      </c>
      <c r="F221" s="5">
        <f t="shared" si="18"/>
        <v>332.12709832134288</v>
      </c>
      <c r="G221" t="s">
        <v>12</v>
      </c>
      <c r="H221" s="5">
        <f t="shared" si="19"/>
        <v>89.991552956465242</v>
      </c>
      <c r="I221">
        <v>1539</v>
      </c>
      <c r="J221" t="s">
        <v>13</v>
      </c>
      <c r="K221" t="s">
        <v>14</v>
      </c>
      <c r="L221">
        <v>1345093200</v>
      </c>
      <c r="M221">
        <v>1346130000</v>
      </c>
      <c r="N221" s="9">
        <f t="shared" si="20"/>
        <v>41137.208333333336</v>
      </c>
      <c r="O221" s="7">
        <f t="shared" si="21"/>
        <v>41149.208333333336</v>
      </c>
      <c r="P221" t="b">
        <v>0</v>
      </c>
      <c r="Q221" t="b">
        <v>0</v>
      </c>
      <c r="R221" t="s">
        <v>63</v>
      </c>
      <c r="S221" t="str">
        <f t="shared" si="22"/>
        <v>film &amp; video</v>
      </c>
      <c r="T221" t="str">
        <f t="shared" si="23"/>
        <v>animation</v>
      </c>
    </row>
    <row r="222" spans="1:20" ht="18" x14ac:dyDescent="0.25">
      <c r="A222">
        <v>220</v>
      </c>
      <c r="B222" t="s">
        <v>485</v>
      </c>
      <c r="C222" s="3" t="s">
        <v>486</v>
      </c>
      <c r="D222">
        <v>7900</v>
      </c>
      <c r="E222">
        <v>667</v>
      </c>
      <c r="F222" s="5">
        <f t="shared" si="18"/>
        <v>8.4430379746835449</v>
      </c>
      <c r="G222" t="s">
        <v>6</v>
      </c>
      <c r="H222" s="5">
        <f t="shared" si="19"/>
        <v>39.235294117647058</v>
      </c>
      <c r="I222">
        <v>17</v>
      </c>
      <c r="J222" t="s">
        <v>13</v>
      </c>
      <c r="K222" t="s">
        <v>14</v>
      </c>
      <c r="L222">
        <v>1309496400</v>
      </c>
      <c r="M222">
        <v>1311051600</v>
      </c>
      <c r="N222" s="9">
        <f t="shared" si="20"/>
        <v>40725.208333333336</v>
      </c>
      <c r="O222" s="7">
        <f t="shared" si="21"/>
        <v>40743.208333333336</v>
      </c>
      <c r="P222" t="b">
        <v>1</v>
      </c>
      <c r="Q222" t="b">
        <v>0</v>
      </c>
      <c r="R222" t="s">
        <v>25</v>
      </c>
      <c r="S222" t="str">
        <f t="shared" si="22"/>
        <v>theater</v>
      </c>
      <c r="T222" t="str">
        <f t="shared" si="23"/>
        <v>plays</v>
      </c>
    </row>
    <row r="223" spans="1:20" ht="35" x14ac:dyDescent="0.25">
      <c r="A223">
        <v>221</v>
      </c>
      <c r="B223" t="s">
        <v>487</v>
      </c>
      <c r="C223" s="3" t="s">
        <v>488</v>
      </c>
      <c r="D223">
        <v>121500</v>
      </c>
      <c r="E223">
        <v>119830</v>
      </c>
      <c r="F223" s="5">
        <f t="shared" si="18"/>
        <v>98.625514403292186</v>
      </c>
      <c r="G223" t="s">
        <v>6</v>
      </c>
      <c r="H223" s="5">
        <f t="shared" si="19"/>
        <v>54.993116108306566</v>
      </c>
      <c r="I223">
        <v>2179</v>
      </c>
      <c r="J223" t="s">
        <v>13</v>
      </c>
      <c r="K223" t="s">
        <v>14</v>
      </c>
      <c r="L223">
        <v>1340254800</v>
      </c>
      <c r="M223">
        <v>1340427600</v>
      </c>
      <c r="N223" s="9">
        <f t="shared" si="20"/>
        <v>41081.208333333336</v>
      </c>
      <c r="O223" s="7">
        <f t="shared" si="21"/>
        <v>41083.208333333336</v>
      </c>
      <c r="P223" t="b">
        <v>1</v>
      </c>
      <c r="Q223" t="b">
        <v>0</v>
      </c>
      <c r="R223" t="s">
        <v>9</v>
      </c>
      <c r="S223" t="str">
        <f t="shared" si="22"/>
        <v>food</v>
      </c>
      <c r="T223" t="str">
        <f t="shared" si="23"/>
        <v>food trucks</v>
      </c>
    </row>
    <row r="224" spans="1:20" ht="18" x14ac:dyDescent="0.25">
      <c r="A224">
        <v>222</v>
      </c>
      <c r="B224" t="s">
        <v>489</v>
      </c>
      <c r="C224" s="3" t="s">
        <v>490</v>
      </c>
      <c r="D224">
        <v>4800</v>
      </c>
      <c r="E224">
        <v>6623</v>
      </c>
      <c r="F224" s="5">
        <f t="shared" si="18"/>
        <v>137.97916666666669</v>
      </c>
      <c r="G224" t="s">
        <v>12</v>
      </c>
      <c r="H224" s="5">
        <f t="shared" si="19"/>
        <v>47.992753623188406</v>
      </c>
      <c r="I224">
        <v>138</v>
      </c>
      <c r="J224" t="s">
        <v>13</v>
      </c>
      <c r="K224" t="s">
        <v>14</v>
      </c>
      <c r="L224">
        <v>1412226000</v>
      </c>
      <c r="M224">
        <v>1412312400</v>
      </c>
      <c r="N224" s="9">
        <f t="shared" si="20"/>
        <v>41914.208333333336</v>
      </c>
      <c r="O224" s="7">
        <f t="shared" si="21"/>
        <v>41915.208333333336</v>
      </c>
      <c r="P224" t="b">
        <v>0</v>
      </c>
      <c r="Q224" t="b">
        <v>0</v>
      </c>
      <c r="R224" t="s">
        <v>114</v>
      </c>
      <c r="S224" t="str">
        <f t="shared" si="22"/>
        <v>photography</v>
      </c>
      <c r="T224" t="str">
        <f t="shared" si="23"/>
        <v>photography books</v>
      </c>
    </row>
    <row r="225" spans="1:20" ht="18" x14ac:dyDescent="0.25">
      <c r="A225">
        <v>223</v>
      </c>
      <c r="B225" t="s">
        <v>491</v>
      </c>
      <c r="C225" s="3" t="s">
        <v>492</v>
      </c>
      <c r="D225">
        <v>87300</v>
      </c>
      <c r="E225">
        <v>81897</v>
      </c>
      <c r="F225" s="5">
        <f t="shared" si="18"/>
        <v>93.81099656357388</v>
      </c>
      <c r="G225" t="s">
        <v>6</v>
      </c>
      <c r="H225" s="5">
        <f t="shared" si="19"/>
        <v>87.966702470461868</v>
      </c>
      <c r="I225">
        <v>931</v>
      </c>
      <c r="J225" t="s">
        <v>13</v>
      </c>
      <c r="K225" t="s">
        <v>14</v>
      </c>
      <c r="L225">
        <v>1458104400</v>
      </c>
      <c r="M225">
        <v>1459314000</v>
      </c>
      <c r="N225" s="9">
        <f t="shared" si="20"/>
        <v>42445.208333333328</v>
      </c>
      <c r="O225" s="7">
        <f t="shared" si="21"/>
        <v>42459.208333333328</v>
      </c>
      <c r="P225" t="b">
        <v>0</v>
      </c>
      <c r="Q225" t="b">
        <v>0</v>
      </c>
      <c r="R225" t="s">
        <v>25</v>
      </c>
      <c r="S225" t="str">
        <f t="shared" si="22"/>
        <v>theater</v>
      </c>
      <c r="T225" t="str">
        <f t="shared" si="23"/>
        <v>plays</v>
      </c>
    </row>
    <row r="226" spans="1:20" ht="18" x14ac:dyDescent="0.25">
      <c r="A226">
        <v>224</v>
      </c>
      <c r="B226" t="s">
        <v>493</v>
      </c>
      <c r="C226" s="3" t="s">
        <v>494</v>
      </c>
      <c r="D226">
        <v>46300</v>
      </c>
      <c r="E226">
        <v>186885</v>
      </c>
      <c r="F226" s="5">
        <f t="shared" si="18"/>
        <v>403.63930885529157</v>
      </c>
      <c r="G226" t="s">
        <v>12</v>
      </c>
      <c r="H226" s="5">
        <f t="shared" si="19"/>
        <v>51.999165275459099</v>
      </c>
      <c r="I226">
        <v>3594</v>
      </c>
      <c r="J226" t="s">
        <v>13</v>
      </c>
      <c r="K226" t="s">
        <v>14</v>
      </c>
      <c r="L226">
        <v>1411534800</v>
      </c>
      <c r="M226">
        <v>1415426400</v>
      </c>
      <c r="N226" s="9">
        <f t="shared" si="20"/>
        <v>41906.208333333336</v>
      </c>
      <c r="O226" s="7">
        <f t="shared" si="21"/>
        <v>41951.25</v>
      </c>
      <c r="P226" t="b">
        <v>0</v>
      </c>
      <c r="Q226" t="b">
        <v>0</v>
      </c>
      <c r="R226" t="s">
        <v>466</v>
      </c>
      <c r="S226" t="str">
        <f t="shared" si="22"/>
        <v>film &amp; video</v>
      </c>
      <c r="T226" t="str">
        <f t="shared" si="23"/>
        <v>science fiction</v>
      </c>
    </row>
    <row r="227" spans="1:20" ht="18" x14ac:dyDescent="0.25">
      <c r="A227">
        <v>225</v>
      </c>
      <c r="B227" t="s">
        <v>495</v>
      </c>
      <c r="C227" s="3" t="s">
        <v>496</v>
      </c>
      <c r="D227">
        <v>67800</v>
      </c>
      <c r="E227">
        <v>176398</v>
      </c>
      <c r="F227" s="5">
        <f t="shared" si="18"/>
        <v>260.1740412979351</v>
      </c>
      <c r="G227" t="s">
        <v>12</v>
      </c>
      <c r="H227" s="5">
        <f t="shared" si="19"/>
        <v>29.999659863945578</v>
      </c>
      <c r="I227">
        <v>5880</v>
      </c>
      <c r="J227" t="s">
        <v>13</v>
      </c>
      <c r="K227" t="s">
        <v>14</v>
      </c>
      <c r="L227">
        <v>1399093200</v>
      </c>
      <c r="M227">
        <v>1399093200</v>
      </c>
      <c r="N227" s="9">
        <f t="shared" si="20"/>
        <v>41762.208333333336</v>
      </c>
      <c r="O227" s="7">
        <f t="shared" si="21"/>
        <v>41762.208333333336</v>
      </c>
      <c r="P227" t="b">
        <v>1</v>
      </c>
      <c r="Q227" t="b">
        <v>0</v>
      </c>
      <c r="R227" t="s">
        <v>15</v>
      </c>
      <c r="S227" t="str">
        <f t="shared" si="22"/>
        <v>music</v>
      </c>
      <c r="T227" t="str">
        <f t="shared" si="23"/>
        <v>rock</v>
      </c>
    </row>
    <row r="228" spans="1:20" ht="18" x14ac:dyDescent="0.25">
      <c r="A228">
        <v>226</v>
      </c>
      <c r="B228" t="s">
        <v>245</v>
      </c>
      <c r="C228" s="3" t="s">
        <v>497</v>
      </c>
      <c r="D228">
        <v>3000</v>
      </c>
      <c r="E228">
        <v>10999</v>
      </c>
      <c r="F228" s="5">
        <f t="shared" si="18"/>
        <v>366.63333333333333</v>
      </c>
      <c r="G228" t="s">
        <v>12</v>
      </c>
      <c r="H228" s="5">
        <f t="shared" si="19"/>
        <v>98.205357142857139</v>
      </c>
      <c r="I228">
        <v>112</v>
      </c>
      <c r="J228" t="s">
        <v>13</v>
      </c>
      <c r="K228" t="s">
        <v>14</v>
      </c>
      <c r="L228">
        <v>1270702800</v>
      </c>
      <c r="M228">
        <v>1273899600</v>
      </c>
      <c r="N228" s="9">
        <f t="shared" si="20"/>
        <v>40276.208333333336</v>
      </c>
      <c r="O228" s="7">
        <f t="shared" si="21"/>
        <v>40313.208333333336</v>
      </c>
      <c r="P228" t="b">
        <v>0</v>
      </c>
      <c r="Q228" t="b">
        <v>0</v>
      </c>
      <c r="R228" t="s">
        <v>114</v>
      </c>
      <c r="S228" t="str">
        <f t="shared" si="22"/>
        <v>photography</v>
      </c>
      <c r="T228" t="str">
        <f t="shared" si="23"/>
        <v>photography books</v>
      </c>
    </row>
    <row r="229" spans="1:20" ht="18" x14ac:dyDescent="0.25">
      <c r="A229">
        <v>227</v>
      </c>
      <c r="B229" t="s">
        <v>498</v>
      </c>
      <c r="C229" s="3" t="s">
        <v>499</v>
      </c>
      <c r="D229">
        <v>60900</v>
      </c>
      <c r="E229">
        <v>102751</v>
      </c>
      <c r="F229" s="5">
        <f t="shared" si="18"/>
        <v>168.72085385878489</v>
      </c>
      <c r="G229" t="s">
        <v>12</v>
      </c>
      <c r="H229" s="5">
        <f t="shared" si="19"/>
        <v>108.96182396606575</v>
      </c>
      <c r="I229">
        <v>943</v>
      </c>
      <c r="J229" t="s">
        <v>13</v>
      </c>
      <c r="K229" t="s">
        <v>14</v>
      </c>
      <c r="L229">
        <v>1431666000</v>
      </c>
      <c r="M229">
        <v>1432184400</v>
      </c>
      <c r="N229" s="9">
        <f t="shared" si="20"/>
        <v>42139.208333333328</v>
      </c>
      <c r="O229" s="7">
        <f t="shared" si="21"/>
        <v>42145.208333333328</v>
      </c>
      <c r="P229" t="b">
        <v>0</v>
      </c>
      <c r="Q229" t="b">
        <v>0</v>
      </c>
      <c r="R229" t="s">
        <v>284</v>
      </c>
      <c r="S229" t="str">
        <f t="shared" si="22"/>
        <v>games</v>
      </c>
      <c r="T229" t="str">
        <f t="shared" si="23"/>
        <v>mobile games</v>
      </c>
    </row>
    <row r="230" spans="1:20" ht="18" x14ac:dyDescent="0.25">
      <c r="A230">
        <v>228</v>
      </c>
      <c r="B230" t="s">
        <v>500</v>
      </c>
      <c r="C230" s="3" t="s">
        <v>501</v>
      </c>
      <c r="D230">
        <v>137900</v>
      </c>
      <c r="E230">
        <v>165352</v>
      </c>
      <c r="F230" s="5">
        <f t="shared" si="18"/>
        <v>119.90717911530093</v>
      </c>
      <c r="G230" t="s">
        <v>12</v>
      </c>
      <c r="H230" s="5">
        <f t="shared" si="19"/>
        <v>66.998379254457049</v>
      </c>
      <c r="I230">
        <v>2468</v>
      </c>
      <c r="J230" t="s">
        <v>13</v>
      </c>
      <c r="K230" t="s">
        <v>14</v>
      </c>
      <c r="L230">
        <v>1472619600</v>
      </c>
      <c r="M230">
        <v>1474779600</v>
      </c>
      <c r="N230" s="9">
        <f t="shared" si="20"/>
        <v>42613.208333333328</v>
      </c>
      <c r="O230" s="7">
        <f t="shared" si="21"/>
        <v>42638.208333333328</v>
      </c>
      <c r="P230" t="b">
        <v>0</v>
      </c>
      <c r="Q230" t="b">
        <v>0</v>
      </c>
      <c r="R230" t="s">
        <v>63</v>
      </c>
      <c r="S230" t="str">
        <f t="shared" si="22"/>
        <v>film &amp; video</v>
      </c>
      <c r="T230" t="str">
        <f t="shared" si="23"/>
        <v>animation</v>
      </c>
    </row>
    <row r="231" spans="1:20" ht="18" x14ac:dyDescent="0.25">
      <c r="A231">
        <v>229</v>
      </c>
      <c r="B231" t="s">
        <v>502</v>
      </c>
      <c r="C231" s="3" t="s">
        <v>503</v>
      </c>
      <c r="D231">
        <v>85600</v>
      </c>
      <c r="E231">
        <v>165798</v>
      </c>
      <c r="F231" s="5">
        <f t="shared" si="18"/>
        <v>193.68925233644859</v>
      </c>
      <c r="G231" t="s">
        <v>12</v>
      </c>
      <c r="H231" s="5">
        <f t="shared" si="19"/>
        <v>64.99333594668758</v>
      </c>
      <c r="I231">
        <v>2551</v>
      </c>
      <c r="J231" t="s">
        <v>13</v>
      </c>
      <c r="K231" t="s">
        <v>14</v>
      </c>
      <c r="L231">
        <v>1496293200</v>
      </c>
      <c r="M231">
        <v>1500440400</v>
      </c>
      <c r="N231" s="9">
        <f t="shared" si="20"/>
        <v>42887.208333333328</v>
      </c>
      <c r="O231" s="7">
        <f t="shared" si="21"/>
        <v>42935.208333333328</v>
      </c>
      <c r="P231" t="b">
        <v>0</v>
      </c>
      <c r="Q231" t="b">
        <v>1</v>
      </c>
      <c r="R231" t="s">
        <v>284</v>
      </c>
      <c r="S231" t="str">
        <f t="shared" si="22"/>
        <v>games</v>
      </c>
      <c r="T231" t="str">
        <f t="shared" si="23"/>
        <v>mobile games</v>
      </c>
    </row>
    <row r="232" spans="1:20" ht="18" x14ac:dyDescent="0.25">
      <c r="A232">
        <v>230</v>
      </c>
      <c r="B232" t="s">
        <v>504</v>
      </c>
      <c r="C232" s="3" t="s">
        <v>505</v>
      </c>
      <c r="D232">
        <v>2400</v>
      </c>
      <c r="E232">
        <v>10084</v>
      </c>
      <c r="F232" s="5">
        <f t="shared" si="18"/>
        <v>420.16666666666669</v>
      </c>
      <c r="G232" t="s">
        <v>12</v>
      </c>
      <c r="H232" s="5">
        <f t="shared" si="19"/>
        <v>99.841584158415841</v>
      </c>
      <c r="I232">
        <v>101</v>
      </c>
      <c r="J232" t="s">
        <v>13</v>
      </c>
      <c r="K232" t="s">
        <v>14</v>
      </c>
      <c r="L232">
        <v>1575612000</v>
      </c>
      <c r="M232">
        <v>1575612000</v>
      </c>
      <c r="N232" s="9">
        <f t="shared" si="20"/>
        <v>43805.25</v>
      </c>
      <c r="O232" s="7">
        <f t="shared" si="21"/>
        <v>43805.25</v>
      </c>
      <c r="P232" t="b">
        <v>0</v>
      </c>
      <c r="Q232" t="b">
        <v>0</v>
      </c>
      <c r="R232" t="s">
        <v>81</v>
      </c>
      <c r="S232" t="str">
        <f t="shared" si="22"/>
        <v>games</v>
      </c>
      <c r="T232" t="str">
        <f t="shared" si="23"/>
        <v>video games</v>
      </c>
    </row>
    <row r="233" spans="1:20" ht="18" x14ac:dyDescent="0.25">
      <c r="A233">
        <v>231</v>
      </c>
      <c r="B233" t="s">
        <v>506</v>
      </c>
      <c r="C233" s="3" t="s">
        <v>507</v>
      </c>
      <c r="D233">
        <v>7200</v>
      </c>
      <c r="E233">
        <v>5523</v>
      </c>
      <c r="F233" s="5">
        <f t="shared" si="18"/>
        <v>76.708333333333329</v>
      </c>
      <c r="G233" t="s">
        <v>66</v>
      </c>
      <c r="H233" s="5">
        <f t="shared" si="19"/>
        <v>82.432835820895519</v>
      </c>
      <c r="I233">
        <v>67</v>
      </c>
      <c r="J233" t="s">
        <v>13</v>
      </c>
      <c r="K233" t="s">
        <v>14</v>
      </c>
      <c r="L233">
        <v>1369112400</v>
      </c>
      <c r="M233">
        <v>1374123600</v>
      </c>
      <c r="N233" s="9">
        <f t="shared" si="20"/>
        <v>41415.208333333336</v>
      </c>
      <c r="O233" s="7">
        <f t="shared" si="21"/>
        <v>41473.208333333336</v>
      </c>
      <c r="P233" t="b">
        <v>0</v>
      </c>
      <c r="Q233" t="b">
        <v>0</v>
      </c>
      <c r="R233" t="s">
        <v>25</v>
      </c>
      <c r="S233" t="str">
        <f t="shared" si="22"/>
        <v>theater</v>
      </c>
      <c r="T233" t="str">
        <f t="shared" si="23"/>
        <v>plays</v>
      </c>
    </row>
    <row r="234" spans="1:20" ht="18" x14ac:dyDescent="0.25">
      <c r="A234">
        <v>232</v>
      </c>
      <c r="B234" t="s">
        <v>508</v>
      </c>
      <c r="C234" s="3" t="s">
        <v>509</v>
      </c>
      <c r="D234">
        <v>3400</v>
      </c>
      <c r="E234">
        <v>5823</v>
      </c>
      <c r="F234" s="5">
        <f t="shared" si="18"/>
        <v>171.26470588235293</v>
      </c>
      <c r="G234" t="s">
        <v>12</v>
      </c>
      <c r="H234" s="5">
        <f t="shared" si="19"/>
        <v>63.293478260869563</v>
      </c>
      <c r="I234">
        <v>92</v>
      </c>
      <c r="J234" t="s">
        <v>13</v>
      </c>
      <c r="K234" t="s">
        <v>14</v>
      </c>
      <c r="L234">
        <v>1469422800</v>
      </c>
      <c r="M234">
        <v>1469509200</v>
      </c>
      <c r="N234" s="9">
        <f t="shared" si="20"/>
        <v>42576.208333333328</v>
      </c>
      <c r="O234" s="7">
        <f t="shared" si="21"/>
        <v>42577.208333333328</v>
      </c>
      <c r="P234" t="b">
        <v>0</v>
      </c>
      <c r="Q234" t="b">
        <v>0</v>
      </c>
      <c r="R234" t="s">
        <v>25</v>
      </c>
      <c r="S234" t="str">
        <f t="shared" si="22"/>
        <v>theater</v>
      </c>
      <c r="T234" t="str">
        <f t="shared" si="23"/>
        <v>plays</v>
      </c>
    </row>
    <row r="235" spans="1:20" ht="18" x14ac:dyDescent="0.25">
      <c r="A235">
        <v>233</v>
      </c>
      <c r="B235" t="s">
        <v>510</v>
      </c>
      <c r="C235" s="3" t="s">
        <v>511</v>
      </c>
      <c r="D235">
        <v>3800</v>
      </c>
      <c r="E235">
        <v>6000</v>
      </c>
      <c r="F235" s="5">
        <f t="shared" si="18"/>
        <v>157.89473684210526</v>
      </c>
      <c r="G235" t="s">
        <v>12</v>
      </c>
      <c r="H235" s="5">
        <f t="shared" si="19"/>
        <v>96.774193548387103</v>
      </c>
      <c r="I235">
        <v>62</v>
      </c>
      <c r="J235" t="s">
        <v>13</v>
      </c>
      <c r="K235" t="s">
        <v>14</v>
      </c>
      <c r="L235">
        <v>1307854800</v>
      </c>
      <c r="M235">
        <v>1309237200</v>
      </c>
      <c r="N235" s="9">
        <f t="shared" si="20"/>
        <v>40706.208333333336</v>
      </c>
      <c r="O235" s="7">
        <f t="shared" si="21"/>
        <v>40722.208333333336</v>
      </c>
      <c r="P235" t="b">
        <v>0</v>
      </c>
      <c r="Q235" t="b">
        <v>0</v>
      </c>
      <c r="R235" t="s">
        <v>63</v>
      </c>
      <c r="S235" t="str">
        <f t="shared" si="22"/>
        <v>film &amp; video</v>
      </c>
      <c r="T235" t="str">
        <f t="shared" si="23"/>
        <v>animation</v>
      </c>
    </row>
    <row r="236" spans="1:20" ht="18" x14ac:dyDescent="0.25">
      <c r="A236">
        <v>234</v>
      </c>
      <c r="B236" t="s">
        <v>512</v>
      </c>
      <c r="C236" s="3" t="s">
        <v>513</v>
      </c>
      <c r="D236">
        <v>7500</v>
      </c>
      <c r="E236">
        <v>8181</v>
      </c>
      <c r="F236" s="5">
        <f t="shared" si="18"/>
        <v>109.08</v>
      </c>
      <c r="G236" t="s">
        <v>12</v>
      </c>
      <c r="H236" s="5">
        <f t="shared" si="19"/>
        <v>54.906040268456373</v>
      </c>
      <c r="I236">
        <v>149</v>
      </c>
      <c r="J236" t="s">
        <v>99</v>
      </c>
      <c r="K236" t="s">
        <v>100</v>
      </c>
      <c r="L236">
        <v>1503378000</v>
      </c>
      <c r="M236">
        <v>1503982800</v>
      </c>
      <c r="N236" s="9">
        <f t="shared" si="20"/>
        <v>42969.208333333328</v>
      </c>
      <c r="O236" s="7">
        <f t="shared" si="21"/>
        <v>42976.208333333328</v>
      </c>
      <c r="P236" t="b">
        <v>0</v>
      </c>
      <c r="Q236" t="b">
        <v>1</v>
      </c>
      <c r="R236" t="s">
        <v>81</v>
      </c>
      <c r="S236" t="str">
        <f t="shared" si="22"/>
        <v>games</v>
      </c>
      <c r="T236" t="str">
        <f t="shared" si="23"/>
        <v>video games</v>
      </c>
    </row>
    <row r="237" spans="1:20" ht="35" x14ac:dyDescent="0.25">
      <c r="A237">
        <v>235</v>
      </c>
      <c r="B237" t="s">
        <v>514</v>
      </c>
      <c r="C237" s="3" t="s">
        <v>515</v>
      </c>
      <c r="D237">
        <v>8600</v>
      </c>
      <c r="E237">
        <v>3589</v>
      </c>
      <c r="F237" s="5">
        <f t="shared" si="18"/>
        <v>41.732558139534881</v>
      </c>
      <c r="G237" t="s">
        <v>6</v>
      </c>
      <c r="H237" s="5">
        <f t="shared" si="19"/>
        <v>39.010869565217391</v>
      </c>
      <c r="I237">
        <v>92</v>
      </c>
      <c r="J237" t="s">
        <v>13</v>
      </c>
      <c r="K237" t="s">
        <v>14</v>
      </c>
      <c r="L237">
        <v>1486965600</v>
      </c>
      <c r="M237">
        <v>1487397600</v>
      </c>
      <c r="N237" s="9">
        <f t="shared" si="20"/>
        <v>42779.25</v>
      </c>
      <c r="O237" s="7">
        <f t="shared" si="21"/>
        <v>42784.25</v>
      </c>
      <c r="P237" t="b">
        <v>0</v>
      </c>
      <c r="Q237" t="b">
        <v>0</v>
      </c>
      <c r="R237" t="s">
        <v>63</v>
      </c>
      <c r="S237" t="str">
        <f t="shared" si="22"/>
        <v>film &amp; video</v>
      </c>
      <c r="T237" t="str">
        <f t="shared" si="23"/>
        <v>animation</v>
      </c>
    </row>
    <row r="238" spans="1:20" ht="18" x14ac:dyDescent="0.25">
      <c r="A238">
        <v>236</v>
      </c>
      <c r="B238" t="s">
        <v>516</v>
      </c>
      <c r="C238" s="3" t="s">
        <v>517</v>
      </c>
      <c r="D238">
        <v>39500</v>
      </c>
      <c r="E238">
        <v>4323</v>
      </c>
      <c r="F238" s="5">
        <f t="shared" si="18"/>
        <v>10.944303797468354</v>
      </c>
      <c r="G238" t="s">
        <v>6</v>
      </c>
      <c r="H238" s="5">
        <f t="shared" si="19"/>
        <v>75.84210526315789</v>
      </c>
      <c r="I238">
        <v>57</v>
      </c>
      <c r="J238" t="s">
        <v>18</v>
      </c>
      <c r="K238" t="s">
        <v>19</v>
      </c>
      <c r="L238">
        <v>1561438800</v>
      </c>
      <c r="M238">
        <v>1562043600</v>
      </c>
      <c r="N238" s="9">
        <f t="shared" si="20"/>
        <v>43641.208333333328</v>
      </c>
      <c r="O238" s="7">
        <f t="shared" si="21"/>
        <v>43648.208333333328</v>
      </c>
      <c r="P238" t="b">
        <v>0</v>
      </c>
      <c r="Q238" t="b">
        <v>1</v>
      </c>
      <c r="R238" t="s">
        <v>15</v>
      </c>
      <c r="S238" t="str">
        <f t="shared" si="22"/>
        <v>music</v>
      </c>
      <c r="T238" t="str">
        <f t="shared" si="23"/>
        <v>rock</v>
      </c>
    </row>
    <row r="239" spans="1:20" ht="35" x14ac:dyDescent="0.25">
      <c r="A239">
        <v>237</v>
      </c>
      <c r="B239" t="s">
        <v>518</v>
      </c>
      <c r="C239" s="3" t="s">
        <v>519</v>
      </c>
      <c r="D239">
        <v>9300</v>
      </c>
      <c r="E239">
        <v>14822</v>
      </c>
      <c r="F239" s="5">
        <f t="shared" si="18"/>
        <v>159.3763440860215</v>
      </c>
      <c r="G239" t="s">
        <v>12</v>
      </c>
      <c r="H239" s="5">
        <f t="shared" si="19"/>
        <v>45.051671732522799</v>
      </c>
      <c r="I239">
        <v>329</v>
      </c>
      <c r="J239" t="s">
        <v>13</v>
      </c>
      <c r="K239" t="s">
        <v>14</v>
      </c>
      <c r="L239">
        <v>1398402000</v>
      </c>
      <c r="M239">
        <v>1398574800</v>
      </c>
      <c r="N239" s="9">
        <f t="shared" si="20"/>
        <v>41754.208333333336</v>
      </c>
      <c r="O239" s="7">
        <f t="shared" si="21"/>
        <v>41756.208333333336</v>
      </c>
      <c r="P239" t="b">
        <v>0</v>
      </c>
      <c r="Q239" t="b">
        <v>0</v>
      </c>
      <c r="R239" t="s">
        <v>63</v>
      </c>
      <c r="S239" t="str">
        <f t="shared" si="22"/>
        <v>film &amp; video</v>
      </c>
      <c r="T239" t="str">
        <f t="shared" si="23"/>
        <v>animation</v>
      </c>
    </row>
    <row r="240" spans="1:20" ht="18" x14ac:dyDescent="0.25">
      <c r="A240">
        <v>238</v>
      </c>
      <c r="B240" t="s">
        <v>520</v>
      </c>
      <c r="C240" s="3" t="s">
        <v>521</v>
      </c>
      <c r="D240">
        <v>2400</v>
      </c>
      <c r="E240">
        <v>10138</v>
      </c>
      <c r="F240" s="5">
        <f t="shared" si="18"/>
        <v>422.41666666666669</v>
      </c>
      <c r="G240" t="s">
        <v>12</v>
      </c>
      <c r="H240" s="5">
        <f t="shared" si="19"/>
        <v>104.51546391752578</v>
      </c>
      <c r="I240">
        <v>97</v>
      </c>
      <c r="J240" t="s">
        <v>28</v>
      </c>
      <c r="K240" t="s">
        <v>29</v>
      </c>
      <c r="L240">
        <v>1513231200</v>
      </c>
      <c r="M240">
        <v>1515391200</v>
      </c>
      <c r="N240" s="9">
        <f t="shared" si="20"/>
        <v>43083.25</v>
      </c>
      <c r="O240" s="7">
        <f t="shared" si="21"/>
        <v>43108.25</v>
      </c>
      <c r="P240" t="b">
        <v>0</v>
      </c>
      <c r="Q240" t="b">
        <v>1</v>
      </c>
      <c r="R240" t="s">
        <v>25</v>
      </c>
      <c r="S240" t="str">
        <f t="shared" si="22"/>
        <v>theater</v>
      </c>
      <c r="T240" t="str">
        <f t="shared" si="23"/>
        <v>plays</v>
      </c>
    </row>
    <row r="241" spans="1:20" ht="35" x14ac:dyDescent="0.25">
      <c r="A241">
        <v>239</v>
      </c>
      <c r="B241" t="s">
        <v>522</v>
      </c>
      <c r="C241" s="3" t="s">
        <v>523</v>
      </c>
      <c r="D241">
        <v>3200</v>
      </c>
      <c r="E241">
        <v>3127</v>
      </c>
      <c r="F241" s="5">
        <f t="shared" si="18"/>
        <v>97.71875</v>
      </c>
      <c r="G241" t="s">
        <v>6</v>
      </c>
      <c r="H241" s="5">
        <f t="shared" si="19"/>
        <v>76.268292682926827</v>
      </c>
      <c r="I241">
        <v>41</v>
      </c>
      <c r="J241" t="s">
        <v>13</v>
      </c>
      <c r="K241" t="s">
        <v>14</v>
      </c>
      <c r="L241">
        <v>1440824400</v>
      </c>
      <c r="M241">
        <v>1441170000</v>
      </c>
      <c r="N241" s="9">
        <f t="shared" si="20"/>
        <v>42245.208333333328</v>
      </c>
      <c r="O241" s="7">
        <f t="shared" si="21"/>
        <v>42249.208333333328</v>
      </c>
      <c r="P241" t="b">
        <v>0</v>
      </c>
      <c r="Q241" t="b">
        <v>0</v>
      </c>
      <c r="R241" t="s">
        <v>57</v>
      </c>
      <c r="S241" t="str">
        <f t="shared" si="22"/>
        <v>technology</v>
      </c>
      <c r="T241" t="str">
        <f t="shared" si="23"/>
        <v>wearables</v>
      </c>
    </row>
    <row r="242" spans="1:20" ht="18" x14ac:dyDescent="0.25">
      <c r="A242">
        <v>240</v>
      </c>
      <c r="B242" t="s">
        <v>524</v>
      </c>
      <c r="C242" s="3" t="s">
        <v>525</v>
      </c>
      <c r="D242">
        <v>29400</v>
      </c>
      <c r="E242">
        <v>123124</v>
      </c>
      <c r="F242" s="5">
        <f t="shared" si="18"/>
        <v>418.78911564625849</v>
      </c>
      <c r="G242" t="s">
        <v>12</v>
      </c>
      <c r="H242" s="5">
        <f t="shared" si="19"/>
        <v>69.015695067264573</v>
      </c>
      <c r="I242">
        <v>1784</v>
      </c>
      <c r="J242" t="s">
        <v>13</v>
      </c>
      <c r="K242" t="s">
        <v>14</v>
      </c>
      <c r="L242">
        <v>1281070800</v>
      </c>
      <c r="M242">
        <v>1281157200</v>
      </c>
      <c r="N242" s="9">
        <f t="shared" si="20"/>
        <v>40396.208333333336</v>
      </c>
      <c r="O242" s="7">
        <f t="shared" si="21"/>
        <v>40397.208333333336</v>
      </c>
      <c r="P242" t="b">
        <v>0</v>
      </c>
      <c r="Q242" t="b">
        <v>0</v>
      </c>
      <c r="R242" t="s">
        <v>25</v>
      </c>
      <c r="S242" t="str">
        <f t="shared" si="22"/>
        <v>theater</v>
      </c>
      <c r="T242" t="str">
        <f t="shared" si="23"/>
        <v>plays</v>
      </c>
    </row>
    <row r="243" spans="1:20" ht="18" x14ac:dyDescent="0.25">
      <c r="A243">
        <v>241</v>
      </c>
      <c r="B243" t="s">
        <v>526</v>
      </c>
      <c r="C243" s="3" t="s">
        <v>527</v>
      </c>
      <c r="D243">
        <v>168500</v>
      </c>
      <c r="E243">
        <v>171729</v>
      </c>
      <c r="F243" s="5">
        <f t="shared" si="18"/>
        <v>101.91632047477745</v>
      </c>
      <c r="G243" t="s">
        <v>12</v>
      </c>
      <c r="H243" s="5">
        <f t="shared" si="19"/>
        <v>101.97684085510689</v>
      </c>
      <c r="I243">
        <v>1684</v>
      </c>
      <c r="J243" t="s">
        <v>18</v>
      </c>
      <c r="K243" t="s">
        <v>19</v>
      </c>
      <c r="L243">
        <v>1397365200</v>
      </c>
      <c r="M243">
        <v>1398229200</v>
      </c>
      <c r="N243" s="9">
        <f t="shared" si="20"/>
        <v>41742.208333333336</v>
      </c>
      <c r="O243" s="7">
        <f t="shared" si="21"/>
        <v>41752.208333333336</v>
      </c>
      <c r="P243" t="b">
        <v>0</v>
      </c>
      <c r="Q243" t="b">
        <v>1</v>
      </c>
      <c r="R243" t="s">
        <v>60</v>
      </c>
      <c r="S243" t="str">
        <f t="shared" si="22"/>
        <v>publishing</v>
      </c>
      <c r="T243" t="str">
        <f t="shared" si="23"/>
        <v>nonfiction</v>
      </c>
    </row>
    <row r="244" spans="1:20" ht="18" x14ac:dyDescent="0.25">
      <c r="A244">
        <v>242</v>
      </c>
      <c r="B244" t="s">
        <v>528</v>
      </c>
      <c r="C244" s="3" t="s">
        <v>529</v>
      </c>
      <c r="D244">
        <v>8400</v>
      </c>
      <c r="E244">
        <v>10729</v>
      </c>
      <c r="F244" s="5">
        <f t="shared" si="18"/>
        <v>127.72619047619047</v>
      </c>
      <c r="G244" t="s">
        <v>12</v>
      </c>
      <c r="H244" s="5">
        <f t="shared" si="19"/>
        <v>42.915999999999997</v>
      </c>
      <c r="I244">
        <v>250</v>
      </c>
      <c r="J244" t="s">
        <v>13</v>
      </c>
      <c r="K244" t="s">
        <v>14</v>
      </c>
      <c r="L244">
        <v>1494392400</v>
      </c>
      <c r="M244">
        <v>1495256400</v>
      </c>
      <c r="N244" s="9">
        <f t="shared" si="20"/>
        <v>42865.208333333328</v>
      </c>
      <c r="O244" s="7">
        <f t="shared" si="21"/>
        <v>42875.208333333328</v>
      </c>
      <c r="P244" t="b">
        <v>0</v>
      </c>
      <c r="Q244" t="b">
        <v>1</v>
      </c>
      <c r="R244" t="s">
        <v>15</v>
      </c>
      <c r="S244" t="str">
        <f t="shared" si="22"/>
        <v>music</v>
      </c>
      <c r="T244" t="str">
        <f t="shared" si="23"/>
        <v>rock</v>
      </c>
    </row>
    <row r="245" spans="1:20" ht="35" x14ac:dyDescent="0.25">
      <c r="A245">
        <v>243</v>
      </c>
      <c r="B245" t="s">
        <v>530</v>
      </c>
      <c r="C245" s="3" t="s">
        <v>531</v>
      </c>
      <c r="D245">
        <v>2300</v>
      </c>
      <c r="E245">
        <v>10240</v>
      </c>
      <c r="F245" s="5">
        <f t="shared" si="18"/>
        <v>445.21739130434781</v>
      </c>
      <c r="G245" t="s">
        <v>12</v>
      </c>
      <c r="H245" s="5">
        <f t="shared" si="19"/>
        <v>43.025210084033617</v>
      </c>
      <c r="I245">
        <v>238</v>
      </c>
      <c r="J245" t="s">
        <v>13</v>
      </c>
      <c r="K245" t="s">
        <v>14</v>
      </c>
      <c r="L245">
        <v>1520143200</v>
      </c>
      <c r="M245">
        <v>1520402400</v>
      </c>
      <c r="N245" s="9">
        <f t="shared" si="20"/>
        <v>43163.25</v>
      </c>
      <c r="O245" s="7">
        <f t="shared" si="21"/>
        <v>43166.25</v>
      </c>
      <c r="P245" t="b">
        <v>0</v>
      </c>
      <c r="Q245" t="b">
        <v>0</v>
      </c>
      <c r="R245" t="s">
        <v>25</v>
      </c>
      <c r="S245" t="str">
        <f t="shared" si="22"/>
        <v>theater</v>
      </c>
      <c r="T245" t="str">
        <f t="shared" si="23"/>
        <v>plays</v>
      </c>
    </row>
    <row r="246" spans="1:20" ht="35" x14ac:dyDescent="0.25">
      <c r="A246">
        <v>244</v>
      </c>
      <c r="B246" t="s">
        <v>532</v>
      </c>
      <c r="C246" s="3" t="s">
        <v>533</v>
      </c>
      <c r="D246">
        <v>700</v>
      </c>
      <c r="E246">
        <v>3988</v>
      </c>
      <c r="F246" s="5">
        <f t="shared" si="18"/>
        <v>569.71428571428578</v>
      </c>
      <c r="G246" t="s">
        <v>12</v>
      </c>
      <c r="H246" s="5">
        <f t="shared" si="19"/>
        <v>75.245283018867923</v>
      </c>
      <c r="I246">
        <v>53</v>
      </c>
      <c r="J246" t="s">
        <v>13</v>
      </c>
      <c r="K246" t="s">
        <v>14</v>
      </c>
      <c r="L246">
        <v>1405314000</v>
      </c>
      <c r="M246">
        <v>1409806800</v>
      </c>
      <c r="N246" s="9">
        <f t="shared" si="20"/>
        <v>41834.208333333336</v>
      </c>
      <c r="O246" s="7">
        <f t="shared" si="21"/>
        <v>41886.208333333336</v>
      </c>
      <c r="P246" t="b">
        <v>0</v>
      </c>
      <c r="Q246" t="b">
        <v>0</v>
      </c>
      <c r="R246" t="s">
        <v>25</v>
      </c>
      <c r="S246" t="str">
        <f t="shared" si="22"/>
        <v>theater</v>
      </c>
      <c r="T246" t="str">
        <f t="shared" si="23"/>
        <v>plays</v>
      </c>
    </row>
    <row r="247" spans="1:20" ht="18" x14ac:dyDescent="0.25">
      <c r="A247">
        <v>245</v>
      </c>
      <c r="B247" t="s">
        <v>534</v>
      </c>
      <c r="C247" s="3" t="s">
        <v>535</v>
      </c>
      <c r="D247">
        <v>2900</v>
      </c>
      <c r="E247">
        <v>14771</v>
      </c>
      <c r="F247" s="5">
        <f t="shared" si="18"/>
        <v>509.34482758620686</v>
      </c>
      <c r="G247" t="s">
        <v>12</v>
      </c>
      <c r="H247" s="5">
        <f t="shared" si="19"/>
        <v>69.023364485981304</v>
      </c>
      <c r="I247">
        <v>214</v>
      </c>
      <c r="J247" t="s">
        <v>13</v>
      </c>
      <c r="K247" t="s">
        <v>14</v>
      </c>
      <c r="L247">
        <v>1396846800</v>
      </c>
      <c r="M247">
        <v>1396933200</v>
      </c>
      <c r="N247" s="9">
        <f t="shared" si="20"/>
        <v>41736.208333333336</v>
      </c>
      <c r="O247" s="7">
        <f t="shared" si="21"/>
        <v>41737.208333333336</v>
      </c>
      <c r="P247" t="b">
        <v>0</v>
      </c>
      <c r="Q247" t="b">
        <v>0</v>
      </c>
      <c r="R247" t="s">
        <v>25</v>
      </c>
      <c r="S247" t="str">
        <f t="shared" si="22"/>
        <v>theater</v>
      </c>
      <c r="T247" t="str">
        <f t="shared" si="23"/>
        <v>plays</v>
      </c>
    </row>
    <row r="248" spans="1:20" ht="18" x14ac:dyDescent="0.25">
      <c r="A248">
        <v>246</v>
      </c>
      <c r="B248" t="s">
        <v>536</v>
      </c>
      <c r="C248" s="3" t="s">
        <v>537</v>
      </c>
      <c r="D248">
        <v>4500</v>
      </c>
      <c r="E248">
        <v>14649</v>
      </c>
      <c r="F248" s="5">
        <f t="shared" si="18"/>
        <v>325.5333333333333</v>
      </c>
      <c r="G248" t="s">
        <v>12</v>
      </c>
      <c r="H248" s="5">
        <f t="shared" si="19"/>
        <v>65.986486486486484</v>
      </c>
      <c r="I248">
        <v>222</v>
      </c>
      <c r="J248" t="s">
        <v>13</v>
      </c>
      <c r="K248" t="s">
        <v>14</v>
      </c>
      <c r="L248">
        <v>1375678800</v>
      </c>
      <c r="M248">
        <v>1376024400</v>
      </c>
      <c r="N248" s="9">
        <f t="shared" si="20"/>
        <v>41491.208333333336</v>
      </c>
      <c r="O248" s="7">
        <f t="shared" si="21"/>
        <v>41495.208333333336</v>
      </c>
      <c r="P248" t="b">
        <v>0</v>
      </c>
      <c r="Q248" t="b">
        <v>0</v>
      </c>
      <c r="R248" t="s">
        <v>20</v>
      </c>
      <c r="S248" t="str">
        <f t="shared" si="22"/>
        <v>technology</v>
      </c>
      <c r="T248" t="str">
        <f t="shared" si="23"/>
        <v>web</v>
      </c>
    </row>
    <row r="249" spans="1:20" ht="18" x14ac:dyDescent="0.25">
      <c r="A249">
        <v>247</v>
      </c>
      <c r="B249" t="s">
        <v>538</v>
      </c>
      <c r="C249" s="3" t="s">
        <v>539</v>
      </c>
      <c r="D249">
        <v>19800</v>
      </c>
      <c r="E249">
        <v>184658</v>
      </c>
      <c r="F249" s="5">
        <f t="shared" si="18"/>
        <v>932.61616161616166</v>
      </c>
      <c r="G249" t="s">
        <v>12</v>
      </c>
      <c r="H249" s="5">
        <f t="shared" si="19"/>
        <v>98.013800424628457</v>
      </c>
      <c r="I249">
        <v>1884</v>
      </c>
      <c r="J249" t="s">
        <v>13</v>
      </c>
      <c r="K249" t="s">
        <v>14</v>
      </c>
      <c r="L249">
        <v>1482386400</v>
      </c>
      <c r="M249">
        <v>1483682400</v>
      </c>
      <c r="N249" s="9">
        <f t="shared" si="20"/>
        <v>42726.25</v>
      </c>
      <c r="O249" s="7">
        <f t="shared" si="21"/>
        <v>42741.25</v>
      </c>
      <c r="P249" t="b">
        <v>0</v>
      </c>
      <c r="Q249" t="b">
        <v>1</v>
      </c>
      <c r="R249" t="s">
        <v>111</v>
      </c>
      <c r="S249" t="str">
        <f t="shared" si="22"/>
        <v>publishing</v>
      </c>
      <c r="T249" t="str">
        <f t="shared" si="23"/>
        <v>fiction</v>
      </c>
    </row>
    <row r="250" spans="1:20" ht="18" x14ac:dyDescent="0.25">
      <c r="A250">
        <v>248</v>
      </c>
      <c r="B250" t="s">
        <v>540</v>
      </c>
      <c r="C250" s="3" t="s">
        <v>541</v>
      </c>
      <c r="D250">
        <v>6200</v>
      </c>
      <c r="E250">
        <v>13103</v>
      </c>
      <c r="F250" s="5">
        <f t="shared" si="18"/>
        <v>211.33870967741933</v>
      </c>
      <c r="G250" t="s">
        <v>12</v>
      </c>
      <c r="H250" s="5">
        <f t="shared" si="19"/>
        <v>60.105504587155963</v>
      </c>
      <c r="I250">
        <v>218</v>
      </c>
      <c r="J250" t="s">
        <v>18</v>
      </c>
      <c r="K250" t="s">
        <v>19</v>
      </c>
      <c r="L250">
        <v>1420005600</v>
      </c>
      <c r="M250">
        <v>1420437600</v>
      </c>
      <c r="N250" s="9">
        <f t="shared" si="20"/>
        <v>42004.25</v>
      </c>
      <c r="O250" s="7">
        <f t="shared" si="21"/>
        <v>42009.25</v>
      </c>
      <c r="P250" t="b">
        <v>0</v>
      </c>
      <c r="Q250" t="b">
        <v>0</v>
      </c>
      <c r="R250" t="s">
        <v>284</v>
      </c>
      <c r="S250" t="str">
        <f t="shared" si="22"/>
        <v>games</v>
      </c>
      <c r="T250" t="str">
        <f t="shared" si="23"/>
        <v>mobile games</v>
      </c>
    </row>
    <row r="251" spans="1:20" ht="18" x14ac:dyDescent="0.25">
      <c r="A251">
        <v>249</v>
      </c>
      <c r="B251" t="s">
        <v>542</v>
      </c>
      <c r="C251" s="3" t="s">
        <v>543</v>
      </c>
      <c r="D251">
        <v>61500</v>
      </c>
      <c r="E251">
        <v>168095</v>
      </c>
      <c r="F251" s="5">
        <f t="shared" si="18"/>
        <v>273.32520325203251</v>
      </c>
      <c r="G251" t="s">
        <v>12</v>
      </c>
      <c r="H251" s="5">
        <f t="shared" si="19"/>
        <v>26.000773395204948</v>
      </c>
      <c r="I251">
        <v>6465</v>
      </c>
      <c r="J251" t="s">
        <v>13</v>
      </c>
      <c r="K251" t="s">
        <v>14</v>
      </c>
      <c r="L251">
        <v>1420178400</v>
      </c>
      <c r="M251">
        <v>1420783200</v>
      </c>
      <c r="N251" s="9">
        <f t="shared" si="20"/>
        <v>42006.25</v>
      </c>
      <c r="O251" s="7">
        <f t="shared" si="21"/>
        <v>42013.25</v>
      </c>
      <c r="P251" t="b">
        <v>0</v>
      </c>
      <c r="Q251" t="b">
        <v>0</v>
      </c>
      <c r="R251" t="s">
        <v>198</v>
      </c>
      <c r="S251" t="str">
        <f t="shared" si="22"/>
        <v>publishing</v>
      </c>
      <c r="T251" t="str">
        <f t="shared" si="23"/>
        <v>translations</v>
      </c>
    </row>
    <row r="252" spans="1:20" ht="18" x14ac:dyDescent="0.25">
      <c r="A252">
        <v>250</v>
      </c>
      <c r="B252" t="s">
        <v>544</v>
      </c>
      <c r="C252" s="3" t="s">
        <v>545</v>
      </c>
      <c r="D252">
        <v>100</v>
      </c>
      <c r="E252">
        <v>3</v>
      </c>
      <c r="F252" s="5">
        <f t="shared" si="18"/>
        <v>3</v>
      </c>
      <c r="G252" t="s">
        <v>6</v>
      </c>
      <c r="H252" s="5">
        <f t="shared" si="19"/>
        <v>3</v>
      </c>
      <c r="I252">
        <v>1</v>
      </c>
      <c r="J252" t="s">
        <v>13</v>
      </c>
      <c r="K252" t="s">
        <v>14</v>
      </c>
      <c r="L252">
        <v>1264399200</v>
      </c>
      <c r="M252">
        <v>1267423200</v>
      </c>
      <c r="N252" s="9">
        <f t="shared" si="20"/>
        <v>40203.25</v>
      </c>
      <c r="O252" s="7">
        <f t="shared" si="21"/>
        <v>40238.25</v>
      </c>
      <c r="P252" t="b">
        <v>0</v>
      </c>
      <c r="Q252" t="b">
        <v>0</v>
      </c>
      <c r="R252" t="s">
        <v>15</v>
      </c>
      <c r="S252" t="str">
        <f t="shared" si="22"/>
        <v>music</v>
      </c>
      <c r="T252" t="str">
        <f t="shared" si="23"/>
        <v>rock</v>
      </c>
    </row>
    <row r="253" spans="1:20" ht="18" x14ac:dyDescent="0.25">
      <c r="A253">
        <v>251</v>
      </c>
      <c r="B253" t="s">
        <v>546</v>
      </c>
      <c r="C253" s="3" t="s">
        <v>547</v>
      </c>
      <c r="D253">
        <v>7100</v>
      </c>
      <c r="E253">
        <v>3840</v>
      </c>
      <c r="F253" s="5">
        <f t="shared" si="18"/>
        <v>54.084507042253513</v>
      </c>
      <c r="G253" t="s">
        <v>6</v>
      </c>
      <c r="H253" s="5">
        <f t="shared" si="19"/>
        <v>38.019801980198018</v>
      </c>
      <c r="I253">
        <v>101</v>
      </c>
      <c r="J253" t="s">
        <v>13</v>
      </c>
      <c r="K253" t="s">
        <v>14</v>
      </c>
      <c r="L253">
        <v>1355032800</v>
      </c>
      <c r="M253">
        <v>1355205600</v>
      </c>
      <c r="N253" s="9">
        <f t="shared" si="20"/>
        <v>41252.25</v>
      </c>
      <c r="O253" s="7">
        <f t="shared" si="21"/>
        <v>41254.25</v>
      </c>
      <c r="P253" t="b">
        <v>0</v>
      </c>
      <c r="Q253" t="b">
        <v>0</v>
      </c>
      <c r="R253" t="s">
        <v>25</v>
      </c>
      <c r="S253" t="str">
        <f t="shared" si="22"/>
        <v>theater</v>
      </c>
      <c r="T253" t="str">
        <f t="shared" si="23"/>
        <v>plays</v>
      </c>
    </row>
    <row r="254" spans="1:20" ht="35" x14ac:dyDescent="0.25">
      <c r="A254">
        <v>252</v>
      </c>
      <c r="B254" t="s">
        <v>548</v>
      </c>
      <c r="C254" s="3" t="s">
        <v>549</v>
      </c>
      <c r="D254">
        <v>1000</v>
      </c>
      <c r="E254">
        <v>6263</v>
      </c>
      <c r="F254" s="5">
        <f t="shared" si="18"/>
        <v>626.29999999999995</v>
      </c>
      <c r="G254" t="s">
        <v>12</v>
      </c>
      <c r="H254" s="5">
        <f t="shared" si="19"/>
        <v>106.15254237288136</v>
      </c>
      <c r="I254">
        <v>59</v>
      </c>
      <c r="J254" t="s">
        <v>13</v>
      </c>
      <c r="K254" t="s">
        <v>14</v>
      </c>
      <c r="L254">
        <v>1382677200</v>
      </c>
      <c r="M254">
        <v>1383109200</v>
      </c>
      <c r="N254" s="9">
        <f t="shared" si="20"/>
        <v>41572.208333333336</v>
      </c>
      <c r="O254" s="7">
        <f t="shared" si="21"/>
        <v>41577.208333333336</v>
      </c>
      <c r="P254" t="b">
        <v>0</v>
      </c>
      <c r="Q254" t="b">
        <v>0</v>
      </c>
      <c r="R254" t="s">
        <v>25</v>
      </c>
      <c r="S254" t="str">
        <f t="shared" si="22"/>
        <v>theater</v>
      </c>
      <c r="T254" t="str">
        <f t="shared" si="23"/>
        <v>plays</v>
      </c>
    </row>
    <row r="255" spans="1:20" ht="18" x14ac:dyDescent="0.25">
      <c r="A255">
        <v>253</v>
      </c>
      <c r="B255" t="s">
        <v>550</v>
      </c>
      <c r="C255" s="3" t="s">
        <v>551</v>
      </c>
      <c r="D255">
        <v>121500</v>
      </c>
      <c r="E255">
        <v>108161</v>
      </c>
      <c r="F255" s="5">
        <f t="shared" si="18"/>
        <v>89.021399176954731</v>
      </c>
      <c r="G255" t="s">
        <v>6</v>
      </c>
      <c r="H255" s="5">
        <f t="shared" si="19"/>
        <v>81.019475655430711</v>
      </c>
      <c r="I255">
        <v>1335</v>
      </c>
      <c r="J255" t="s">
        <v>7</v>
      </c>
      <c r="K255" t="s">
        <v>8</v>
      </c>
      <c r="L255">
        <v>1302238800</v>
      </c>
      <c r="M255">
        <v>1303275600</v>
      </c>
      <c r="N255" s="9">
        <f t="shared" si="20"/>
        <v>40641.208333333336</v>
      </c>
      <c r="O255" s="7">
        <f t="shared" si="21"/>
        <v>40653.208333333336</v>
      </c>
      <c r="P255" t="b">
        <v>0</v>
      </c>
      <c r="Q255" t="b">
        <v>0</v>
      </c>
      <c r="R255" t="s">
        <v>45</v>
      </c>
      <c r="S255" t="str">
        <f t="shared" si="22"/>
        <v>film &amp; video</v>
      </c>
      <c r="T255" t="str">
        <f t="shared" si="23"/>
        <v>drama</v>
      </c>
    </row>
    <row r="256" spans="1:20" ht="35" x14ac:dyDescent="0.25">
      <c r="A256">
        <v>254</v>
      </c>
      <c r="B256" t="s">
        <v>552</v>
      </c>
      <c r="C256" s="3" t="s">
        <v>553</v>
      </c>
      <c r="D256">
        <v>4600</v>
      </c>
      <c r="E256">
        <v>8505</v>
      </c>
      <c r="F256" s="5">
        <f t="shared" si="18"/>
        <v>184.89130434782609</v>
      </c>
      <c r="G256" t="s">
        <v>12</v>
      </c>
      <c r="H256" s="5">
        <f t="shared" si="19"/>
        <v>96.647727272727266</v>
      </c>
      <c r="I256">
        <v>88</v>
      </c>
      <c r="J256" t="s">
        <v>13</v>
      </c>
      <c r="K256" t="s">
        <v>14</v>
      </c>
      <c r="L256">
        <v>1487656800</v>
      </c>
      <c r="M256">
        <v>1487829600</v>
      </c>
      <c r="N256" s="9">
        <f t="shared" si="20"/>
        <v>42787.25</v>
      </c>
      <c r="O256" s="7">
        <f t="shared" si="21"/>
        <v>42789.25</v>
      </c>
      <c r="P256" t="b">
        <v>0</v>
      </c>
      <c r="Q256" t="b">
        <v>0</v>
      </c>
      <c r="R256" t="s">
        <v>60</v>
      </c>
      <c r="S256" t="str">
        <f t="shared" si="22"/>
        <v>publishing</v>
      </c>
      <c r="T256" t="str">
        <f t="shared" si="23"/>
        <v>nonfiction</v>
      </c>
    </row>
    <row r="257" spans="1:20" ht="35" x14ac:dyDescent="0.25">
      <c r="A257">
        <v>255</v>
      </c>
      <c r="B257" t="s">
        <v>554</v>
      </c>
      <c r="C257" s="3" t="s">
        <v>555</v>
      </c>
      <c r="D257">
        <v>80500</v>
      </c>
      <c r="E257">
        <v>96735</v>
      </c>
      <c r="F257" s="5">
        <f t="shared" si="18"/>
        <v>120.16770186335404</v>
      </c>
      <c r="G257" t="s">
        <v>12</v>
      </c>
      <c r="H257" s="5">
        <f t="shared" si="19"/>
        <v>57.003535651149086</v>
      </c>
      <c r="I257">
        <v>1697</v>
      </c>
      <c r="J257" t="s">
        <v>13</v>
      </c>
      <c r="K257" t="s">
        <v>14</v>
      </c>
      <c r="L257">
        <v>1297836000</v>
      </c>
      <c r="M257">
        <v>1298268000</v>
      </c>
      <c r="N257" s="9">
        <f t="shared" si="20"/>
        <v>40590.25</v>
      </c>
      <c r="O257" s="7">
        <f t="shared" si="21"/>
        <v>40595.25</v>
      </c>
      <c r="P257" t="b">
        <v>0</v>
      </c>
      <c r="Q257" t="b">
        <v>1</v>
      </c>
      <c r="R257" t="s">
        <v>15</v>
      </c>
      <c r="S257" t="str">
        <f t="shared" si="22"/>
        <v>music</v>
      </c>
      <c r="T257" t="str">
        <f t="shared" si="23"/>
        <v>rock</v>
      </c>
    </row>
    <row r="258" spans="1:20" ht="18" x14ac:dyDescent="0.25">
      <c r="A258">
        <v>256</v>
      </c>
      <c r="B258" t="s">
        <v>556</v>
      </c>
      <c r="C258" s="3" t="s">
        <v>557</v>
      </c>
      <c r="D258">
        <v>4100</v>
      </c>
      <c r="E258">
        <v>959</v>
      </c>
      <c r="F258" s="5">
        <f t="shared" si="18"/>
        <v>23.390243902439025</v>
      </c>
      <c r="G258" t="s">
        <v>6</v>
      </c>
      <c r="H258" s="5">
        <f t="shared" si="19"/>
        <v>63.93333333333333</v>
      </c>
      <c r="I258">
        <v>15</v>
      </c>
      <c r="J258" t="s">
        <v>32</v>
      </c>
      <c r="K258" t="s">
        <v>33</v>
      </c>
      <c r="L258">
        <v>1453615200</v>
      </c>
      <c r="M258">
        <v>1456812000</v>
      </c>
      <c r="N258" s="9">
        <f t="shared" si="20"/>
        <v>42393.25</v>
      </c>
      <c r="O258" s="7">
        <f t="shared" si="21"/>
        <v>42430.25</v>
      </c>
      <c r="P258" t="b">
        <v>0</v>
      </c>
      <c r="Q258" t="b">
        <v>0</v>
      </c>
      <c r="R258" t="s">
        <v>15</v>
      </c>
      <c r="S258" t="str">
        <f t="shared" si="22"/>
        <v>music</v>
      </c>
      <c r="T258" t="str">
        <f t="shared" si="23"/>
        <v>rock</v>
      </c>
    </row>
    <row r="259" spans="1:20" ht="18" x14ac:dyDescent="0.25">
      <c r="A259">
        <v>257</v>
      </c>
      <c r="B259" t="s">
        <v>558</v>
      </c>
      <c r="C259" s="3" t="s">
        <v>559</v>
      </c>
      <c r="D259">
        <v>5700</v>
      </c>
      <c r="E259">
        <v>8322</v>
      </c>
      <c r="F259" s="5">
        <f t="shared" ref="F259:F322" si="24">(E259/D259)*100</f>
        <v>146</v>
      </c>
      <c r="G259" t="s">
        <v>12</v>
      </c>
      <c r="H259" s="5">
        <f t="shared" ref="H259:H322" si="25">IFERROR(E259/I259,0)</f>
        <v>90.456521739130437</v>
      </c>
      <c r="I259">
        <v>92</v>
      </c>
      <c r="J259" t="s">
        <v>13</v>
      </c>
      <c r="K259" t="s">
        <v>14</v>
      </c>
      <c r="L259">
        <v>1362463200</v>
      </c>
      <c r="M259">
        <v>1363669200</v>
      </c>
      <c r="N259" s="9">
        <f t="shared" ref="N259:N322" si="26">(((L259/60)/60)/24)+DATE(1970,1,1)</f>
        <v>41338.25</v>
      </c>
      <c r="O259" s="7">
        <f t="shared" ref="O259:O322" si="27">(((M259/60)/60)/24)+DATE(1970,1,1)</f>
        <v>41352.208333333336</v>
      </c>
      <c r="P259" t="b">
        <v>0</v>
      </c>
      <c r="Q259" t="b">
        <v>0</v>
      </c>
      <c r="R259" t="s">
        <v>25</v>
      </c>
      <c r="S259" t="str">
        <f t="shared" ref="S259:S322" si="28">IFERROR(LEFT(R259, FIND("/", R259) - 1), R259)</f>
        <v>theater</v>
      </c>
      <c r="T259" t="str">
        <f t="shared" ref="T259:T322" si="29">IFERROR(MID(R259, FIND("/", R259) + 1, LEN(R259)), "")</f>
        <v>plays</v>
      </c>
    </row>
    <row r="260" spans="1:20" ht="18" x14ac:dyDescent="0.25">
      <c r="A260">
        <v>258</v>
      </c>
      <c r="B260" t="s">
        <v>560</v>
      </c>
      <c r="C260" s="3" t="s">
        <v>561</v>
      </c>
      <c r="D260">
        <v>5000</v>
      </c>
      <c r="E260">
        <v>13424</v>
      </c>
      <c r="F260" s="5">
        <f t="shared" si="24"/>
        <v>268.48</v>
      </c>
      <c r="G260" t="s">
        <v>12</v>
      </c>
      <c r="H260" s="5">
        <f t="shared" si="25"/>
        <v>72.172043010752688</v>
      </c>
      <c r="I260">
        <v>186</v>
      </c>
      <c r="J260" t="s">
        <v>13</v>
      </c>
      <c r="K260" t="s">
        <v>14</v>
      </c>
      <c r="L260">
        <v>1481176800</v>
      </c>
      <c r="M260">
        <v>1482904800</v>
      </c>
      <c r="N260" s="9">
        <f t="shared" si="26"/>
        <v>42712.25</v>
      </c>
      <c r="O260" s="7">
        <f t="shared" si="27"/>
        <v>42732.25</v>
      </c>
      <c r="P260" t="b">
        <v>0</v>
      </c>
      <c r="Q260" t="b">
        <v>1</v>
      </c>
      <c r="R260" t="s">
        <v>25</v>
      </c>
      <c r="S260" t="str">
        <f t="shared" si="28"/>
        <v>theater</v>
      </c>
      <c r="T260" t="str">
        <f t="shared" si="29"/>
        <v>plays</v>
      </c>
    </row>
    <row r="261" spans="1:20" ht="35" x14ac:dyDescent="0.25">
      <c r="A261">
        <v>259</v>
      </c>
      <c r="B261" t="s">
        <v>562</v>
      </c>
      <c r="C261" s="3" t="s">
        <v>563</v>
      </c>
      <c r="D261">
        <v>1800</v>
      </c>
      <c r="E261">
        <v>10755</v>
      </c>
      <c r="F261" s="5">
        <f t="shared" si="24"/>
        <v>597.5</v>
      </c>
      <c r="G261" t="s">
        <v>12</v>
      </c>
      <c r="H261" s="5">
        <f t="shared" si="25"/>
        <v>77.934782608695656</v>
      </c>
      <c r="I261">
        <v>138</v>
      </c>
      <c r="J261" t="s">
        <v>13</v>
      </c>
      <c r="K261" t="s">
        <v>14</v>
      </c>
      <c r="L261">
        <v>1354946400</v>
      </c>
      <c r="M261">
        <v>1356588000</v>
      </c>
      <c r="N261" s="9">
        <f t="shared" si="26"/>
        <v>41251.25</v>
      </c>
      <c r="O261" s="7">
        <f t="shared" si="27"/>
        <v>41270.25</v>
      </c>
      <c r="P261" t="b">
        <v>1</v>
      </c>
      <c r="Q261" t="b">
        <v>0</v>
      </c>
      <c r="R261" t="s">
        <v>114</v>
      </c>
      <c r="S261" t="str">
        <f t="shared" si="28"/>
        <v>photography</v>
      </c>
      <c r="T261" t="str">
        <f t="shared" si="29"/>
        <v>photography books</v>
      </c>
    </row>
    <row r="262" spans="1:20" ht="18" x14ac:dyDescent="0.25">
      <c r="A262">
        <v>260</v>
      </c>
      <c r="B262" t="s">
        <v>564</v>
      </c>
      <c r="C262" s="3" t="s">
        <v>565</v>
      </c>
      <c r="D262">
        <v>6300</v>
      </c>
      <c r="E262">
        <v>9935</v>
      </c>
      <c r="F262" s="5">
        <f t="shared" si="24"/>
        <v>157.69841269841268</v>
      </c>
      <c r="G262" t="s">
        <v>12</v>
      </c>
      <c r="H262" s="5">
        <f t="shared" si="25"/>
        <v>38.065134099616856</v>
      </c>
      <c r="I262">
        <v>261</v>
      </c>
      <c r="J262" t="s">
        <v>13</v>
      </c>
      <c r="K262" t="s">
        <v>14</v>
      </c>
      <c r="L262">
        <v>1348808400</v>
      </c>
      <c r="M262">
        <v>1349845200</v>
      </c>
      <c r="N262" s="9">
        <f t="shared" si="26"/>
        <v>41180.208333333336</v>
      </c>
      <c r="O262" s="7">
        <f t="shared" si="27"/>
        <v>41192.208333333336</v>
      </c>
      <c r="P262" t="b">
        <v>0</v>
      </c>
      <c r="Q262" t="b">
        <v>0</v>
      </c>
      <c r="R262" t="s">
        <v>15</v>
      </c>
      <c r="S262" t="str">
        <f t="shared" si="28"/>
        <v>music</v>
      </c>
      <c r="T262" t="str">
        <f t="shared" si="29"/>
        <v>rock</v>
      </c>
    </row>
    <row r="263" spans="1:20" ht="35" x14ac:dyDescent="0.25">
      <c r="A263">
        <v>261</v>
      </c>
      <c r="B263" t="s">
        <v>566</v>
      </c>
      <c r="C263" s="3" t="s">
        <v>567</v>
      </c>
      <c r="D263">
        <v>84300</v>
      </c>
      <c r="E263">
        <v>26303</v>
      </c>
      <c r="F263" s="5">
        <f t="shared" si="24"/>
        <v>31.201660735468568</v>
      </c>
      <c r="G263" t="s">
        <v>6</v>
      </c>
      <c r="H263" s="5">
        <f t="shared" si="25"/>
        <v>57.936123348017624</v>
      </c>
      <c r="I263">
        <v>454</v>
      </c>
      <c r="J263" t="s">
        <v>13</v>
      </c>
      <c r="K263" t="s">
        <v>14</v>
      </c>
      <c r="L263">
        <v>1282712400</v>
      </c>
      <c r="M263">
        <v>1283058000</v>
      </c>
      <c r="N263" s="9">
        <f t="shared" si="26"/>
        <v>40415.208333333336</v>
      </c>
      <c r="O263" s="7">
        <f t="shared" si="27"/>
        <v>40419.208333333336</v>
      </c>
      <c r="P263" t="b">
        <v>0</v>
      </c>
      <c r="Q263" t="b">
        <v>1</v>
      </c>
      <c r="R263" t="s">
        <v>15</v>
      </c>
      <c r="S263" t="str">
        <f t="shared" si="28"/>
        <v>music</v>
      </c>
      <c r="T263" t="str">
        <f t="shared" si="29"/>
        <v>rock</v>
      </c>
    </row>
    <row r="264" spans="1:20" ht="18" x14ac:dyDescent="0.25">
      <c r="A264">
        <v>262</v>
      </c>
      <c r="B264" t="s">
        <v>568</v>
      </c>
      <c r="C264" s="3" t="s">
        <v>569</v>
      </c>
      <c r="D264">
        <v>1700</v>
      </c>
      <c r="E264">
        <v>5328</v>
      </c>
      <c r="F264" s="5">
        <f t="shared" si="24"/>
        <v>313.41176470588238</v>
      </c>
      <c r="G264" t="s">
        <v>12</v>
      </c>
      <c r="H264" s="5">
        <f t="shared" si="25"/>
        <v>49.794392523364486</v>
      </c>
      <c r="I264">
        <v>107</v>
      </c>
      <c r="J264" t="s">
        <v>13</v>
      </c>
      <c r="K264" t="s">
        <v>14</v>
      </c>
      <c r="L264">
        <v>1301979600</v>
      </c>
      <c r="M264">
        <v>1304226000</v>
      </c>
      <c r="N264" s="9">
        <f t="shared" si="26"/>
        <v>40638.208333333336</v>
      </c>
      <c r="O264" s="7">
        <f t="shared" si="27"/>
        <v>40664.208333333336</v>
      </c>
      <c r="P264" t="b">
        <v>0</v>
      </c>
      <c r="Q264" t="b">
        <v>1</v>
      </c>
      <c r="R264" t="s">
        <v>52</v>
      </c>
      <c r="S264" t="str">
        <f t="shared" si="28"/>
        <v>music</v>
      </c>
      <c r="T264" t="str">
        <f t="shared" si="29"/>
        <v>indie rock</v>
      </c>
    </row>
    <row r="265" spans="1:20" ht="18" x14ac:dyDescent="0.25">
      <c r="A265">
        <v>263</v>
      </c>
      <c r="B265" t="s">
        <v>570</v>
      </c>
      <c r="C265" s="3" t="s">
        <v>571</v>
      </c>
      <c r="D265">
        <v>2900</v>
      </c>
      <c r="E265">
        <v>10756</v>
      </c>
      <c r="F265" s="5">
        <f t="shared" si="24"/>
        <v>370.89655172413791</v>
      </c>
      <c r="G265" t="s">
        <v>12</v>
      </c>
      <c r="H265" s="5">
        <f t="shared" si="25"/>
        <v>54.050251256281406</v>
      </c>
      <c r="I265">
        <v>199</v>
      </c>
      <c r="J265" t="s">
        <v>13</v>
      </c>
      <c r="K265" t="s">
        <v>14</v>
      </c>
      <c r="L265">
        <v>1263016800</v>
      </c>
      <c r="M265">
        <v>1263016800</v>
      </c>
      <c r="N265" s="9">
        <f t="shared" si="26"/>
        <v>40187.25</v>
      </c>
      <c r="O265" s="7">
        <f t="shared" si="27"/>
        <v>40187.25</v>
      </c>
      <c r="P265" t="b">
        <v>0</v>
      </c>
      <c r="Q265" t="b">
        <v>0</v>
      </c>
      <c r="R265" t="s">
        <v>114</v>
      </c>
      <c r="S265" t="str">
        <f t="shared" si="28"/>
        <v>photography</v>
      </c>
      <c r="T265" t="str">
        <f t="shared" si="29"/>
        <v>photography books</v>
      </c>
    </row>
    <row r="266" spans="1:20" ht="18" x14ac:dyDescent="0.25">
      <c r="A266">
        <v>264</v>
      </c>
      <c r="B266" t="s">
        <v>572</v>
      </c>
      <c r="C266" s="3" t="s">
        <v>573</v>
      </c>
      <c r="D266">
        <v>45600</v>
      </c>
      <c r="E266">
        <v>165375</v>
      </c>
      <c r="F266" s="5">
        <f t="shared" si="24"/>
        <v>362.66447368421052</v>
      </c>
      <c r="G266" t="s">
        <v>12</v>
      </c>
      <c r="H266" s="5">
        <f t="shared" si="25"/>
        <v>30.002721335268504</v>
      </c>
      <c r="I266">
        <v>5512</v>
      </c>
      <c r="J266" t="s">
        <v>13</v>
      </c>
      <c r="K266" t="s">
        <v>14</v>
      </c>
      <c r="L266">
        <v>1360648800</v>
      </c>
      <c r="M266">
        <v>1362031200</v>
      </c>
      <c r="N266" s="9">
        <f t="shared" si="26"/>
        <v>41317.25</v>
      </c>
      <c r="O266" s="7">
        <f t="shared" si="27"/>
        <v>41333.25</v>
      </c>
      <c r="P266" t="b">
        <v>0</v>
      </c>
      <c r="Q266" t="b">
        <v>0</v>
      </c>
      <c r="R266" t="s">
        <v>25</v>
      </c>
      <c r="S266" t="str">
        <f t="shared" si="28"/>
        <v>theater</v>
      </c>
      <c r="T266" t="str">
        <f t="shared" si="29"/>
        <v>plays</v>
      </c>
    </row>
    <row r="267" spans="1:20" ht="18" x14ac:dyDescent="0.25">
      <c r="A267">
        <v>265</v>
      </c>
      <c r="B267" t="s">
        <v>574</v>
      </c>
      <c r="C267" s="3" t="s">
        <v>575</v>
      </c>
      <c r="D267">
        <v>4900</v>
      </c>
      <c r="E267">
        <v>6031</v>
      </c>
      <c r="F267" s="5">
        <f t="shared" si="24"/>
        <v>123.08163265306122</v>
      </c>
      <c r="G267" t="s">
        <v>12</v>
      </c>
      <c r="H267" s="5">
        <f t="shared" si="25"/>
        <v>70.127906976744185</v>
      </c>
      <c r="I267">
        <v>86</v>
      </c>
      <c r="J267" t="s">
        <v>13</v>
      </c>
      <c r="K267" t="s">
        <v>14</v>
      </c>
      <c r="L267">
        <v>1451800800</v>
      </c>
      <c r="M267">
        <v>1455602400</v>
      </c>
      <c r="N267" s="9">
        <f t="shared" si="26"/>
        <v>42372.25</v>
      </c>
      <c r="O267" s="7">
        <f t="shared" si="27"/>
        <v>42416.25</v>
      </c>
      <c r="P267" t="b">
        <v>0</v>
      </c>
      <c r="Q267" t="b">
        <v>0</v>
      </c>
      <c r="R267" t="s">
        <v>25</v>
      </c>
      <c r="S267" t="str">
        <f t="shared" si="28"/>
        <v>theater</v>
      </c>
      <c r="T267" t="str">
        <f t="shared" si="29"/>
        <v>plays</v>
      </c>
    </row>
    <row r="268" spans="1:20" ht="18" x14ac:dyDescent="0.25">
      <c r="A268">
        <v>266</v>
      </c>
      <c r="B268" t="s">
        <v>576</v>
      </c>
      <c r="C268" s="3" t="s">
        <v>577</v>
      </c>
      <c r="D268">
        <v>111900</v>
      </c>
      <c r="E268">
        <v>85902</v>
      </c>
      <c r="F268" s="5">
        <f t="shared" si="24"/>
        <v>76.766756032171585</v>
      </c>
      <c r="G268" t="s">
        <v>6</v>
      </c>
      <c r="H268" s="5">
        <f t="shared" si="25"/>
        <v>26.996228786926462</v>
      </c>
      <c r="I268">
        <v>3182</v>
      </c>
      <c r="J268" t="s">
        <v>99</v>
      </c>
      <c r="K268" t="s">
        <v>100</v>
      </c>
      <c r="L268">
        <v>1415340000</v>
      </c>
      <c r="M268">
        <v>1418191200</v>
      </c>
      <c r="N268" s="9">
        <f t="shared" si="26"/>
        <v>41950.25</v>
      </c>
      <c r="O268" s="7">
        <f t="shared" si="27"/>
        <v>41983.25</v>
      </c>
      <c r="P268" t="b">
        <v>0</v>
      </c>
      <c r="Q268" t="b">
        <v>1</v>
      </c>
      <c r="R268" t="s">
        <v>151</v>
      </c>
      <c r="S268" t="str">
        <f t="shared" si="28"/>
        <v>music</v>
      </c>
      <c r="T268" t="str">
        <f t="shared" si="29"/>
        <v>jazz</v>
      </c>
    </row>
    <row r="269" spans="1:20" ht="18" x14ac:dyDescent="0.25">
      <c r="A269">
        <v>267</v>
      </c>
      <c r="B269" t="s">
        <v>578</v>
      </c>
      <c r="C269" s="3" t="s">
        <v>579</v>
      </c>
      <c r="D269">
        <v>61600</v>
      </c>
      <c r="E269">
        <v>143910</v>
      </c>
      <c r="F269" s="5">
        <f t="shared" si="24"/>
        <v>233.62012987012989</v>
      </c>
      <c r="G269" t="s">
        <v>12</v>
      </c>
      <c r="H269" s="5">
        <f t="shared" si="25"/>
        <v>51.990606936416185</v>
      </c>
      <c r="I269">
        <v>2768</v>
      </c>
      <c r="J269" t="s">
        <v>18</v>
      </c>
      <c r="K269" t="s">
        <v>19</v>
      </c>
      <c r="L269">
        <v>1351054800</v>
      </c>
      <c r="M269">
        <v>1352440800</v>
      </c>
      <c r="N269" s="9">
        <f t="shared" si="26"/>
        <v>41206.208333333336</v>
      </c>
      <c r="O269" s="7">
        <f t="shared" si="27"/>
        <v>41222.25</v>
      </c>
      <c r="P269" t="b">
        <v>0</v>
      </c>
      <c r="Q269" t="b">
        <v>0</v>
      </c>
      <c r="R269" t="s">
        <v>25</v>
      </c>
      <c r="S269" t="str">
        <f t="shared" si="28"/>
        <v>theater</v>
      </c>
      <c r="T269" t="str">
        <f t="shared" si="29"/>
        <v>plays</v>
      </c>
    </row>
    <row r="270" spans="1:20" ht="18" x14ac:dyDescent="0.25">
      <c r="A270">
        <v>268</v>
      </c>
      <c r="B270" t="s">
        <v>580</v>
      </c>
      <c r="C270" s="3" t="s">
        <v>581</v>
      </c>
      <c r="D270">
        <v>1500</v>
      </c>
      <c r="E270">
        <v>2708</v>
      </c>
      <c r="F270" s="5">
        <f t="shared" si="24"/>
        <v>180.53333333333333</v>
      </c>
      <c r="G270" t="s">
        <v>12</v>
      </c>
      <c r="H270" s="5">
        <f t="shared" si="25"/>
        <v>56.416666666666664</v>
      </c>
      <c r="I270">
        <v>48</v>
      </c>
      <c r="J270" t="s">
        <v>13</v>
      </c>
      <c r="K270" t="s">
        <v>14</v>
      </c>
      <c r="L270">
        <v>1349326800</v>
      </c>
      <c r="M270">
        <v>1353304800</v>
      </c>
      <c r="N270" s="9">
        <f t="shared" si="26"/>
        <v>41186.208333333336</v>
      </c>
      <c r="O270" s="7">
        <f t="shared" si="27"/>
        <v>41232.25</v>
      </c>
      <c r="P270" t="b">
        <v>0</v>
      </c>
      <c r="Q270" t="b">
        <v>0</v>
      </c>
      <c r="R270" t="s">
        <v>34</v>
      </c>
      <c r="S270" t="str">
        <f t="shared" si="28"/>
        <v>film &amp; video</v>
      </c>
      <c r="T270" t="str">
        <f t="shared" si="29"/>
        <v>documentary</v>
      </c>
    </row>
    <row r="271" spans="1:20" ht="18" x14ac:dyDescent="0.25">
      <c r="A271">
        <v>269</v>
      </c>
      <c r="B271" t="s">
        <v>582</v>
      </c>
      <c r="C271" s="3" t="s">
        <v>583</v>
      </c>
      <c r="D271">
        <v>3500</v>
      </c>
      <c r="E271">
        <v>8842</v>
      </c>
      <c r="F271" s="5">
        <f t="shared" si="24"/>
        <v>252.62857142857143</v>
      </c>
      <c r="G271" t="s">
        <v>12</v>
      </c>
      <c r="H271" s="5">
        <f t="shared" si="25"/>
        <v>101.63218390804597</v>
      </c>
      <c r="I271">
        <v>87</v>
      </c>
      <c r="J271" t="s">
        <v>13</v>
      </c>
      <c r="K271" t="s">
        <v>14</v>
      </c>
      <c r="L271">
        <v>1548914400</v>
      </c>
      <c r="M271">
        <v>1550728800</v>
      </c>
      <c r="N271" s="9">
        <f t="shared" si="26"/>
        <v>43496.25</v>
      </c>
      <c r="O271" s="7">
        <f t="shared" si="27"/>
        <v>43517.25</v>
      </c>
      <c r="P271" t="b">
        <v>0</v>
      </c>
      <c r="Q271" t="b">
        <v>0</v>
      </c>
      <c r="R271" t="s">
        <v>261</v>
      </c>
      <c r="S271" t="str">
        <f t="shared" si="28"/>
        <v>film &amp; video</v>
      </c>
      <c r="T271" t="str">
        <f t="shared" si="29"/>
        <v>television</v>
      </c>
    </row>
    <row r="272" spans="1:20" ht="18" x14ac:dyDescent="0.25">
      <c r="A272">
        <v>270</v>
      </c>
      <c r="B272" t="s">
        <v>584</v>
      </c>
      <c r="C272" s="3" t="s">
        <v>585</v>
      </c>
      <c r="D272">
        <v>173900</v>
      </c>
      <c r="E272">
        <v>47260</v>
      </c>
      <c r="F272" s="5">
        <f t="shared" si="24"/>
        <v>27.176538240368025</v>
      </c>
      <c r="G272" t="s">
        <v>66</v>
      </c>
      <c r="H272" s="5">
        <f t="shared" si="25"/>
        <v>25.005291005291006</v>
      </c>
      <c r="I272">
        <v>1890</v>
      </c>
      <c r="J272" t="s">
        <v>13</v>
      </c>
      <c r="K272" t="s">
        <v>14</v>
      </c>
      <c r="L272">
        <v>1291269600</v>
      </c>
      <c r="M272">
        <v>1291442400</v>
      </c>
      <c r="N272" s="9">
        <f t="shared" si="26"/>
        <v>40514.25</v>
      </c>
      <c r="O272" s="7">
        <f t="shared" si="27"/>
        <v>40516.25</v>
      </c>
      <c r="P272" t="b">
        <v>0</v>
      </c>
      <c r="Q272" t="b">
        <v>0</v>
      </c>
      <c r="R272" t="s">
        <v>81</v>
      </c>
      <c r="S272" t="str">
        <f t="shared" si="28"/>
        <v>games</v>
      </c>
      <c r="T272" t="str">
        <f t="shared" si="29"/>
        <v>video games</v>
      </c>
    </row>
    <row r="273" spans="1:20" ht="35" x14ac:dyDescent="0.25">
      <c r="A273">
        <v>271</v>
      </c>
      <c r="B273" t="s">
        <v>586</v>
      </c>
      <c r="C273" s="3" t="s">
        <v>587</v>
      </c>
      <c r="D273">
        <v>153700</v>
      </c>
      <c r="E273">
        <v>1953</v>
      </c>
      <c r="F273" s="5">
        <f t="shared" si="24"/>
        <v>1.2706571242680547</v>
      </c>
      <c r="G273" t="s">
        <v>39</v>
      </c>
      <c r="H273" s="5">
        <f t="shared" si="25"/>
        <v>32.016393442622949</v>
      </c>
      <c r="I273">
        <v>61</v>
      </c>
      <c r="J273" t="s">
        <v>13</v>
      </c>
      <c r="K273" t="s">
        <v>14</v>
      </c>
      <c r="L273">
        <v>1449468000</v>
      </c>
      <c r="M273">
        <v>1452146400</v>
      </c>
      <c r="N273" s="9">
        <f t="shared" si="26"/>
        <v>42345.25</v>
      </c>
      <c r="O273" s="7">
        <f t="shared" si="27"/>
        <v>42376.25</v>
      </c>
      <c r="P273" t="b">
        <v>0</v>
      </c>
      <c r="Q273" t="b">
        <v>0</v>
      </c>
      <c r="R273" t="s">
        <v>114</v>
      </c>
      <c r="S273" t="str">
        <f t="shared" si="28"/>
        <v>photography</v>
      </c>
      <c r="T273" t="str">
        <f t="shared" si="29"/>
        <v>photography books</v>
      </c>
    </row>
    <row r="274" spans="1:20" ht="18" x14ac:dyDescent="0.25">
      <c r="A274">
        <v>272</v>
      </c>
      <c r="B274" t="s">
        <v>588</v>
      </c>
      <c r="C274" s="3" t="s">
        <v>589</v>
      </c>
      <c r="D274">
        <v>51100</v>
      </c>
      <c r="E274">
        <v>155349</v>
      </c>
      <c r="F274" s="5">
        <f t="shared" si="24"/>
        <v>304.0097847358121</v>
      </c>
      <c r="G274" t="s">
        <v>12</v>
      </c>
      <c r="H274" s="5">
        <f t="shared" si="25"/>
        <v>82.021647307286173</v>
      </c>
      <c r="I274">
        <v>1894</v>
      </c>
      <c r="J274" t="s">
        <v>13</v>
      </c>
      <c r="K274" t="s">
        <v>14</v>
      </c>
      <c r="L274">
        <v>1562734800</v>
      </c>
      <c r="M274">
        <v>1564894800</v>
      </c>
      <c r="N274" s="9">
        <f t="shared" si="26"/>
        <v>43656.208333333328</v>
      </c>
      <c r="O274" s="7">
        <f t="shared" si="27"/>
        <v>43681.208333333328</v>
      </c>
      <c r="P274" t="b">
        <v>0</v>
      </c>
      <c r="Q274" t="b">
        <v>1</v>
      </c>
      <c r="R274" t="s">
        <v>25</v>
      </c>
      <c r="S274" t="str">
        <f t="shared" si="28"/>
        <v>theater</v>
      </c>
      <c r="T274" t="str">
        <f t="shared" si="29"/>
        <v>plays</v>
      </c>
    </row>
    <row r="275" spans="1:20" ht="18" x14ac:dyDescent="0.25">
      <c r="A275">
        <v>273</v>
      </c>
      <c r="B275" t="s">
        <v>590</v>
      </c>
      <c r="C275" s="3" t="s">
        <v>591</v>
      </c>
      <c r="D275">
        <v>7800</v>
      </c>
      <c r="E275">
        <v>10704</v>
      </c>
      <c r="F275" s="5">
        <f t="shared" si="24"/>
        <v>137.23076923076923</v>
      </c>
      <c r="G275" t="s">
        <v>12</v>
      </c>
      <c r="H275" s="5">
        <f t="shared" si="25"/>
        <v>37.957446808510639</v>
      </c>
      <c r="I275">
        <v>282</v>
      </c>
      <c r="J275" t="s">
        <v>7</v>
      </c>
      <c r="K275" t="s">
        <v>8</v>
      </c>
      <c r="L275">
        <v>1505624400</v>
      </c>
      <c r="M275">
        <v>1505883600</v>
      </c>
      <c r="N275" s="9">
        <f t="shared" si="26"/>
        <v>42995.208333333328</v>
      </c>
      <c r="O275" s="7">
        <f t="shared" si="27"/>
        <v>42998.208333333328</v>
      </c>
      <c r="P275" t="b">
        <v>0</v>
      </c>
      <c r="Q275" t="b">
        <v>0</v>
      </c>
      <c r="R275" t="s">
        <v>25</v>
      </c>
      <c r="S275" t="str">
        <f t="shared" si="28"/>
        <v>theater</v>
      </c>
      <c r="T275" t="str">
        <f t="shared" si="29"/>
        <v>plays</v>
      </c>
    </row>
    <row r="276" spans="1:20" ht="35" x14ac:dyDescent="0.25">
      <c r="A276">
        <v>274</v>
      </c>
      <c r="B276" t="s">
        <v>592</v>
      </c>
      <c r="C276" s="3" t="s">
        <v>593</v>
      </c>
      <c r="D276">
        <v>2400</v>
      </c>
      <c r="E276">
        <v>773</v>
      </c>
      <c r="F276" s="5">
        <f t="shared" si="24"/>
        <v>32.208333333333336</v>
      </c>
      <c r="G276" t="s">
        <v>6</v>
      </c>
      <c r="H276" s="5">
        <f t="shared" si="25"/>
        <v>51.533333333333331</v>
      </c>
      <c r="I276">
        <v>15</v>
      </c>
      <c r="J276" t="s">
        <v>13</v>
      </c>
      <c r="K276" t="s">
        <v>14</v>
      </c>
      <c r="L276">
        <v>1509948000</v>
      </c>
      <c r="M276">
        <v>1510380000</v>
      </c>
      <c r="N276" s="9">
        <f t="shared" si="26"/>
        <v>43045.25</v>
      </c>
      <c r="O276" s="7">
        <f t="shared" si="27"/>
        <v>43050.25</v>
      </c>
      <c r="P276" t="b">
        <v>0</v>
      </c>
      <c r="Q276" t="b">
        <v>0</v>
      </c>
      <c r="R276" t="s">
        <v>25</v>
      </c>
      <c r="S276" t="str">
        <f t="shared" si="28"/>
        <v>theater</v>
      </c>
      <c r="T276" t="str">
        <f t="shared" si="29"/>
        <v>plays</v>
      </c>
    </row>
    <row r="277" spans="1:20" ht="35" x14ac:dyDescent="0.25">
      <c r="A277">
        <v>275</v>
      </c>
      <c r="B277" t="s">
        <v>594</v>
      </c>
      <c r="C277" s="3" t="s">
        <v>595</v>
      </c>
      <c r="D277">
        <v>3900</v>
      </c>
      <c r="E277">
        <v>9419</v>
      </c>
      <c r="F277" s="5">
        <f t="shared" si="24"/>
        <v>241.51282051282053</v>
      </c>
      <c r="G277" t="s">
        <v>12</v>
      </c>
      <c r="H277" s="5">
        <f t="shared" si="25"/>
        <v>81.198275862068968</v>
      </c>
      <c r="I277">
        <v>116</v>
      </c>
      <c r="J277" t="s">
        <v>13</v>
      </c>
      <c r="K277" t="s">
        <v>14</v>
      </c>
      <c r="L277">
        <v>1554526800</v>
      </c>
      <c r="M277">
        <v>1555218000</v>
      </c>
      <c r="N277" s="9">
        <f t="shared" si="26"/>
        <v>43561.208333333328</v>
      </c>
      <c r="O277" s="7">
        <f t="shared" si="27"/>
        <v>43569.208333333328</v>
      </c>
      <c r="P277" t="b">
        <v>0</v>
      </c>
      <c r="Q277" t="b">
        <v>0</v>
      </c>
      <c r="R277" t="s">
        <v>198</v>
      </c>
      <c r="S277" t="str">
        <f t="shared" si="28"/>
        <v>publishing</v>
      </c>
      <c r="T277" t="str">
        <f t="shared" si="29"/>
        <v>translations</v>
      </c>
    </row>
    <row r="278" spans="1:20" ht="18" x14ac:dyDescent="0.25">
      <c r="A278">
        <v>276</v>
      </c>
      <c r="B278" t="s">
        <v>596</v>
      </c>
      <c r="C278" s="3" t="s">
        <v>597</v>
      </c>
      <c r="D278">
        <v>5500</v>
      </c>
      <c r="E278">
        <v>5324</v>
      </c>
      <c r="F278" s="5">
        <f t="shared" si="24"/>
        <v>96.8</v>
      </c>
      <c r="G278" t="s">
        <v>6</v>
      </c>
      <c r="H278" s="5">
        <f t="shared" si="25"/>
        <v>40.030075187969928</v>
      </c>
      <c r="I278">
        <v>133</v>
      </c>
      <c r="J278" t="s">
        <v>13</v>
      </c>
      <c r="K278" t="s">
        <v>14</v>
      </c>
      <c r="L278">
        <v>1334811600</v>
      </c>
      <c r="M278">
        <v>1335243600</v>
      </c>
      <c r="N278" s="9">
        <f t="shared" si="26"/>
        <v>41018.208333333336</v>
      </c>
      <c r="O278" s="7">
        <f t="shared" si="27"/>
        <v>41023.208333333336</v>
      </c>
      <c r="P278" t="b">
        <v>0</v>
      </c>
      <c r="Q278" t="b">
        <v>1</v>
      </c>
      <c r="R278" t="s">
        <v>81</v>
      </c>
      <c r="S278" t="str">
        <f t="shared" si="28"/>
        <v>games</v>
      </c>
      <c r="T278" t="str">
        <f t="shared" si="29"/>
        <v>video games</v>
      </c>
    </row>
    <row r="279" spans="1:20" ht="35" x14ac:dyDescent="0.25">
      <c r="A279">
        <v>277</v>
      </c>
      <c r="B279" t="s">
        <v>598</v>
      </c>
      <c r="C279" s="3" t="s">
        <v>599</v>
      </c>
      <c r="D279">
        <v>700</v>
      </c>
      <c r="E279">
        <v>7465</v>
      </c>
      <c r="F279" s="5">
        <f t="shared" si="24"/>
        <v>1066.4285714285716</v>
      </c>
      <c r="G279" t="s">
        <v>12</v>
      </c>
      <c r="H279" s="5">
        <f t="shared" si="25"/>
        <v>89.939759036144579</v>
      </c>
      <c r="I279">
        <v>83</v>
      </c>
      <c r="J279" t="s">
        <v>13</v>
      </c>
      <c r="K279" t="s">
        <v>14</v>
      </c>
      <c r="L279">
        <v>1279515600</v>
      </c>
      <c r="M279">
        <v>1279688400</v>
      </c>
      <c r="N279" s="9">
        <f t="shared" si="26"/>
        <v>40378.208333333336</v>
      </c>
      <c r="O279" s="7">
        <f t="shared" si="27"/>
        <v>40380.208333333336</v>
      </c>
      <c r="P279" t="b">
        <v>0</v>
      </c>
      <c r="Q279" t="b">
        <v>0</v>
      </c>
      <c r="R279" t="s">
        <v>25</v>
      </c>
      <c r="S279" t="str">
        <f t="shared" si="28"/>
        <v>theater</v>
      </c>
      <c r="T279" t="str">
        <f t="shared" si="29"/>
        <v>plays</v>
      </c>
    </row>
    <row r="280" spans="1:20" ht="18" x14ac:dyDescent="0.25">
      <c r="A280">
        <v>278</v>
      </c>
      <c r="B280" t="s">
        <v>600</v>
      </c>
      <c r="C280" s="3" t="s">
        <v>601</v>
      </c>
      <c r="D280">
        <v>2700</v>
      </c>
      <c r="E280">
        <v>8799</v>
      </c>
      <c r="F280" s="5">
        <f t="shared" si="24"/>
        <v>325.88888888888891</v>
      </c>
      <c r="G280" t="s">
        <v>12</v>
      </c>
      <c r="H280" s="5">
        <f t="shared" si="25"/>
        <v>96.692307692307693</v>
      </c>
      <c r="I280">
        <v>91</v>
      </c>
      <c r="J280" t="s">
        <v>13</v>
      </c>
      <c r="K280" t="s">
        <v>14</v>
      </c>
      <c r="L280">
        <v>1353909600</v>
      </c>
      <c r="M280">
        <v>1356069600</v>
      </c>
      <c r="N280" s="9">
        <f t="shared" si="26"/>
        <v>41239.25</v>
      </c>
      <c r="O280" s="7">
        <f t="shared" si="27"/>
        <v>41264.25</v>
      </c>
      <c r="P280" t="b">
        <v>0</v>
      </c>
      <c r="Q280" t="b">
        <v>0</v>
      </c>
      <c r="R280" t="s">
        <v>20</v>
      </c>
      <c r="S280" t="str">
        <f t="shared" si="28"/>
        <v>technology</v>
      </c>
      <c r="T280" t="str">
        <f t="shared" si="29"/>
        <v>web</v>
      </c>
    </row>
    <row r="281" spans="1:20" ht="18" x14ac:dyDescent="0.25">
      <c r="A281">
        <v>279</v>
      </c>
      <c r="B281" t="s">
        <v>602</v>
      </c>
      <c r="C281" s="3" t="s">
        <v>603</v>
      </c>
      <c r="D281">
        <v>8000</v>
      </c>
      <c r="E281">
        <v>13656</v>
      </c>
      <c r="F281" s="5">
        <f t="shared" si="24"/>
        <v>170.70000000000002</v>
      </c>
      <c r="G281" t="s">
        <v>12</v>
      </c>
      <c r="H281" s="5">
        <f t="shared" si="25"/>
        <v>25.010989010989011</v>
      </c>
      <c r="I281">
        <v>546</v>
      </c>
      <c r="J281" t="s">
        <v>13</v>
      </c>
      <c r="K281" t="s">
        <v>14</v>
      </c>
      <c r="L281">
        <v>1535950800</v>
      </c>
      <c r="M281">
        <v>1536210000</v>
      </c>
      <c r="N281" s="9">
        <f t="shared" si="26"/>
        <v>43346.208333333328</v>
      </c>
      <c r="O281" s="7">
        <f t="shared" si="27"/>
        <v>43349.208333333328</v>
      </c>
      <c r="P281" t="b">
        <v>0</v>
      </c>
      <c r="Q281" t="b">
        <v>0</v>
      </c>
      <c r="R281" t="s">
        <v>25</v>
      </c>
      <c r="S281" t="str">
        <f t="shared" si="28"/>
        <v>theater</v>
      </c>
      <c r="T281" t="str">
        <f t="shared" si="29"/>
        <v>plays</v>
      </c>
    </row>
    <row r="282" spans="1:20" ht="35" x14ac:dyDescent="0.25">
      <c r="A282">
        <v>280</v>
      </c>
      <c r="B282" t="s">
        <v>604</v>
      </c>
      <c r="C282" s="3" t="s">
        <v>605</v>
      </c>
      <c r="D282">
        <v>2500</v>
      </c>
      <c r="E282">
        <v>14536</v>
      </c>
      <c r="F282" s="5">
        <f t="shared" si="24"/>
        <v>581.44000000000005</v>
      </c>
      <c r="G282" t="s">
        <v>12</v>
      </c>
      <c r="H282" s="5">
        <f t="shared" si="25"/>
        <v>36.987277353689571</v>
      </c>
      <c r="I282">
        <v>393</v>
      </c>
      <c r="J282" t="s">
        <v>13</v>
      </c>
      <c r="K282" t="s">
        <v>14</v>
      </c>
      <c r="L282">
        <v>1511244000</v>
      </c>
      <c r="M282">
        <v>1511762400</v>
      </c>
      <c r="N282" s="9">
        <f t="shared" si="26"/>
        <v>43060.25</v>
      </c>
      <c r="O282" s="7">
        <f t="shared" si="27"/>
        <v>43066.25</v>
      </c>
      <c r="P282" t="b">
        <v>0</v>
      </c>
      <c r="Q282" t="b">
        <v>0</v>
      </c>
      <c r="R282" t="s">
        <v>63</v>
      </c>
      <c r="S282" t="str">
        <f t="shared" si="28"/>
        <v>film &amp; video</v>
      </c>
      <c r="T282" t="str">
        <f t="shared" si="29"/>
        <v>animation</v>
      </c>
    </row>
    <row r="283" spans="1:20" ht="18" x14ac:dyDescent="0.25">
      <c r="A283">
        <v>281</v>
      </c>
      <c r="B283" t="s">
        <v>606</v>
      </c>
      <c r="C283" s="3" t="s">
        <v>607</v>
      </c>
      <c r="D283">
        <v>164500</v>
      </c>
      <c r="E283">
        <v>150552</v>
      </c>
      <c r="F283" s="5">
        <f t="shared" si="24"/>
        <v>91.520972644376897</v>
      </c>
      <c r="G283" t="s">
        <v>6</v>
      </c>
      <c r="H283" s="5">
        <f t="shared" si="25"/>
        <v>73.012609117361791</v>
      </c>
      <c r="I283">
        <v>2062</v>
      </c>
      <c r="J283" t="s">
        <v>13</v>
      </c>
      <c r="K283" t="s">
        <v>14</v>
      </c>
      <c r="L283">
        <v>1331445600</v>
      </c>
      <c r="M283">
        <v>1333256400</v>
      </c>
      <c r="N283" s="9">
        <f t="shared" si="26"/>
        <v>40979.25</v>
      </c>
      <c r="O283" s="7">
        <f t="shared" si="27"/>
        <v>41000.208333333336</v>
      </c>
      <c r="P283" t="b">
        <v>0</v>
      </c>
      <c r="Q283" t="b">
        <v>1</v>
      </c>
      <c r="R283" t="s">
        <v>25</v>
      </c>
      <c r="S283" t="str">
        <f t="shared" si="28"/>
        <v>theater</v>
      </c>
      <c r="T283" t="str">
        <f t="shared" si="29"/>
        <v>plays</v>
      </c>
    </row>
    <row r="284" spans="1:20" ht="18" x14ac:dyDescent="0.25">
      <c r="A284">
        <v>282</v>
      </c>
      <c r="B284" t="s">
        <v>608</v>
      </c>
      <c r="C284" s="3" t="s">
        <v>609</v>
      </c>
      <c r="D284">
        <v>8400</v>
      </c>
      <c r="E284">
        <v>9076</v>
      </c>
      <c r="F284" s="5">
        <f t="shared" si="24"/>
        <v>108.04761904761904</v>
      </c>
      <c r="G284" t="s">
        <v>12</v>
      </c>
      <c r="H284" s="5">
        <f t="shared" si="25"/>
        <v>68.240601503759393</v>
      </c>
      <c r="I284">
        <v>133</v>
      </c>
      <c r="J284" t="s">
        <v>13</v>
      </c>
      <c r="K284" t="s">
        <v>14</v>
      </c>
      <c r="L284">
        <v>1480226400</v>
      </c>
      <c r="M284">
        <v>1480744800</v>
      </c>
      <c r="N284" s="9">
        <f t="shared" si="26"/>
        <v>42701.25</v>
      </c>
      <c r="O284" s="7">
        <f t="shared" si="27"/>
        <v>42707.25</v>
      </c>
      <c r="P284" t="b">
        <v>0</v>
      </c>
      <c r="Q284" t="b">
        <v>1</v>
      </c>
      <c r="R284" t="s">
        <v>261</v>
      </c>
      <c r="S284" t="str">
        <f t="shared" si="28"/>
        <v>film &amp; video</v>
      </c>
      <c r="T284" t="str">
        <f t="shared" si="29"/>
        <v>television</v>
      </c>
    </row>
    <row r="285" spans="1:20" ht="35" x14ac:dyDescent="0.25">
      <c r="A285">
        <v>283</v>
      </c>
      <c r="B285" t="s">
        <v>610</v>
      </c>
      <c r="C285" s="3" t="s">
        <v>611</v>
      </c>
      <c r="D285">
        <v>8100</v>
      </c>
      <c r="E285">
        <v>1517</v>
      </c>
      <c r="F285" s="5">
        <f t="shared" si="24"/>
        <v>18.728395061728396</v>
      </c>
      <c r="G285" t="s">
        <v>6</v>
      </c>
      <c r="H285" s="5">
        <f t="shared" si="25"/>
        <v>52.310344827586206</v>
      </c>
      <c r="I285">
        <v>29</v>
      </c>
      <c r="J285" t="s">
        <v>28</v>
      </c>
      <c r="K285" t="s">
        <v>29</v>
      </c>
      <c r="L285">
        <v>1464584400</v>
      </c>
      <c r="M285">
        <v>1465016400</v>
      </c>
      <c r="N285" s="9">
        <f t="shared" si="26"/>
        <v>42520.208333333328</v>
      </c>
      <c r="O285" s="7">
        <f t="shared" si="27"/>
        <v>42525.208333333328</v>
      </c>
      <c r="P285" t="b">
        <v>0</v>
      </c>
      <c r="Q285" t="b">
        <v>0</v>
      </c>
      <c r="R285" t="s">
        <v>15</v>
      </c>
      <c r="S285" t="str">
        <f t="shared" si="28"/>
        <v>music</v>
      </c>
      <c r="T285" t="str">
        <f t="shared" si="29"/>
        <v>rock</v>
      </c>
    </row>
    <row r="286" spans="1:20" ht="18" x14ac:dyDescent="0.25">
      <c r="A286">
        <v>284</v>
      </c>
      <c r="B286" t="s">
        <v>612</v>
      </c>
      <c r="C286" s="3" t="s">
        <v>613</v>
      </c>
      <c r="D286">
        <v>9800</v>
      </c>
      <c r="E286">
        <v>8153</v>
      </c>
      <c r="F286" s="5">
        <f t="shared" si="24"/>
        <v>83.193877551020407</v>
      </c>
      <c r="G286" t="s">
        <v>6</v>
      </c>
      <c r="H286" s="5">
        <f t="shared" si="25"/>
        <v>61.765151515151516</v>
      </c>
      <c r="I286">
        <v>132</v>
      </c>
      <c r="J286" t="s">
        <v>13</v>
      </c>
      <c r="K286" t="s">
        <v>14</v>
      </c>
      <c r="L286">
        <v>1335848400</v>
      </c>
      <c r="M286">
        <v>1336280400</v>
      </c>
      <c r="N286" s="9">
        <f t="shared" si="26"/>
        <v>41030.208333333336</v>
      </c>
      <c r="O286" s="7">
        <f t="shared" si="27"/>
        <v>41035.208333333336</v>
      </c>
      <c r="P286" t="b">
        <v>0</v>
      </c>
      <c r="Q286" t="b">
        <v>0</v>
      </c>
      <c r="R286" t="s">
        <v>20</v>
      </c>
      <c r="S286" t="str">
        <f t="shared" si="28"/>
        <v>technology</v>
      </c>
      <c r="T286" t="str">
        <f t="shared" si="29"/>
        <v>web</v>
      </c>
    </row>
    <row r="287" spans="1:20" ht="18" x14ac:dyDescent="0.25">
      <c r="A287">
        <v>285</v>
      </c>
      <c r="B287" t="s">
        <v>614</v>
      </c>
      <c r="C287" s="3" t="s">
        <v>615</v>
      </c>
      <c r="D287">
        <v>900</v>
      </c>
      <c r="E287">
        <v>6357</v>
      </c>
      <c r="F287" s="5">
        <f t="shared" si="24"/>
        <v>706.33333333333337</v>
      </c>
      <c r="G287" t="s">
        <v>12</v>
      </c>
      <c r="H287" s="5">
        <f t="shared" si="25"/>
        <v>25.027559055118111</v>
      </c>
      <c r="I287">
        <v>254</v>
      </c>
      <c r="J287" t="s">
        <v>13</v>
      </c>
      <c r="K287" t="s">
        <v>14</v>
      </c>
      <c r="L287">
        <v>1473483600</v>
      </c>
      <c r="M287">
        <v>1476766800</v>
      </c>
      <c r="N287" s="9">
        <f t="shared" si="26"/>
        <v>42623.208333333328</v>
      </c>
      <c r="O287" s="7">
        <f t="shared" si="27"/>
        <v>42661.208333333328</v>
      </c>
      <c r="P287" t="b">
        <v>0</v>
      </c>
      <c r="Q287" t="b">
        <v>0</v>
      </c>
      <c r="R287" t="s">
        <v>25</v>
      </c>
      <c r="S287" t="str">
        <f t="shared" si="28"/>
        <v>theater</v>
      </c>
      <c r="T287" t="str">
        <f t="shared" si="29"/>
        <v>plays</v>
      </c>
    </row>
    <row r="288" spans="1:20" ht="18" x14ac:dyDescent="0.25">
      <c r="A288">
        <v>286</v>
      </c>
      <c r="B288" t="s">
        <v>616</v>
      </c>
      <c r="C288" s="3" t="s">
        <v>617</v>
      </c>
      <c r="D288">
        <v>112100</v>
      </c>
      <c r="E288">
        <v>19557</v>
      </c>
      <c r="F288" s="5">
        <f t="shared" si="24"/>
        <v>17.446030330062445</v>
      </c>
      <c r="G288" t="s">
        <v>66</v>
      </c>
      <c r="H288" s="5">
        <f t="shared" si="25"/>
        <v>106.28804347826087</v>
      </c>
      <c r="I288">
        <v>184</v>
      </c>
      <c r="J288" t="s">
        <v>13</v>
      </c>
      <c r="K288" t="s">
        <v>14</v>
      </c>
      <c r="L288">
        <v>1479880800</v>
      </c>
      <c r="M288">
        <v>1480485600</v>
      </c>
      <c r="N288" s="9">
        <f t="shared" si="26"/>
        <v>42697.25</v>
      </c>
      <c r="O288" s="7">
        <f t="shared" si="27"/>
        <v>42704.25</v>
      </c>
      <c r="P288" t="b">
        <v>0</v>
      </c>
      <c r="Q288" t="b">
        <v>0</v>
      </c>
      <c r="R288" t="s">
        <v>25</v>
      </c>
      <c r="S288" t="str">
        <f t="shared" si="28"/>
        <v>theater</v>
      </c>
      <c r="T288" t="str">
        <f t="shared" si="29"/>
        <v>plays</v>
      </c>
    </row>
    <row r="289" spans="1:20" ht="18" x14ac:dyDescent="0.25">
      <c r="A289">
        <v>287</v>
      </c>
      <c r="B289" t="s">
        <v>618</v>
      </c>
      <c r="C289" s="3" t="s">
        <v>619</v>
      </c>
      <c r="D289">
        <v>6300</v>
      </c>
      <c r="E289">
        <v>13213</v>
      </c>
      <c r="F289" s="5">
        <f t="shared" si="24"/>
        <v>209.73015873015873</v>
      </c>
      <c r="G289" t="s">
        <v>12</v>
      </c>
      <c r="H289" s="5">
        <f t="shared" si="25"/>
        <v>75.07386363636364</v>
      </c>
      <c r="I289">
        <v>176</v>
      </c>
      <c r="J289" t="s">
        <v>13</v>
      </c>
      <c r="K289" t="s">
        <v>14</v>
      </c>
      <c r="L289">
        <v>1430197200</v>
      </c>
      <c r="M289">
        <v>1430197200</v>
      </c>
      <c r="N289" s="9">
        <f t="shared" si="26"/>
        <v>42122.208333333328</v>
      </c>
      <c r="O289" s="7">
        <f t="shared" si="27"/>
        <v>42122.208333333328</v>
      </c>
      <c r="P289" t="b">
        <v>0</v>
      </c>
      <c r="Q289" t="b">
        <v>0</v>
      </c>
      <c r="R289" t="s">
        <v>42</v>
      </c>
      <c r="S289" t="str">
        <f t="shared" si="28"/>
        <v>music</v>
      </c>
      <c r="T289" t="str">
        <f t="shared" si="29"/>
        <v>electric music</v>
      </c>
    </row>
    <row r="290" spans="1:20" ht="18" x14ac:dyDescent="0.25">
      <c r="A290">
        <v>288</v>
      </c>
      <c r="B290" t="s">
        <v>620</v>
      </c>
      <c r="C290" s="3" t="s">
        <v>621</v>
      </c>
      <c r="D290">
        <v>5600</v>
      </c>
      <c r="E290">
        <v>5476</v>
      </c>
      <c r="F290" s="5">
        <f t="shared" si="24"/>
        <v>97.785714285714292</v>
      </c>
      <c r="G290" t="s">
        <v>6</v>
      </c>
      <c r="H290" s="5">
        <f t="shared" si="25"/>
        <v>39.970802919708028</v>
      </c>
      <c r="I290">
        <v>137</v>
      </c>
      <c r="J290" t="s">
        <v>28</v>
      </c>
      <c r="K290" t="s">
        <v>29</v>
      </c>
      <c r="L290">
        <v>1331701200</v>
      </c>
      <c r="M290">
        <v>1331787600</v>
      </c>
      <c r="N290" s="9">
        <f t="shared" si="26"/>
        <v>40982.208333333336</v>
      </c>
      <c r="O290" s="7">
        <f t="shared" si="27"/>
        <v>40983.208333333336</v>
      </c>
      <c r="P290" t="b">
        <v>0</v>
      </c>
      <c r="Q290" t="b">
        <v>1</v>
      </c>
      <c r="R290" t="s">
        <v>140</v>
      </c>
      <c r="S290" t="str">
        <f t="shared" si="28"/>
        <v>music</v>
      </c>
      <c r="T290" t="str">
        <f t="shared" si="29"/>
        <v>metal</v>
      </c>
    </row>
    <row r="291" spans="1:20" ht="18" x14ac:dyDescent="0.25">
      <c r="A291">
        <v>289</v>
      </c>
      <c r="B291" t="s">
        <v>622</v>
      </c>
      <c r="C291" s="3" t="s">
        <v>623</v>
      </c>
      <c r="D291">
        <v>800</v>
      </c>
      <c r="E291">
        <v>13474</v>
      </c>
      <c r="F291" s="5">
        <f t="shared" si="24"/>
        <v>1684.25</v>
      </c>
      <c r="G291" t="s">
        <v>12</v>
      </c>
      <c r="H291" s="5">
        <f t="shared" si="25"/>
        <v>39.982195845697326</v>
      </c>
      <c r="I291">
        <v>337</v>
      </c>
      <c r="J291" t="s">
        <v>7</v>
      </c>
      <c r="K291" t="s">
        <v>8</v>
      </c>
      <c r="L291">
        <v>1438578000</v>
      </c>
      <c r="M291">
        <v>1438837200</v>
      </c>
      <c r="N291" s="9">
        <f t="shared" si="26"/>
        <v>42219.208333333328</v>
      </c>
      <c r="O291" s="7">
        <f t="shared" si="27"/>
        <v>42222.208333333328</v>
      </c>
      <c r="P291" t="b">
        <v>0</v>
      </c>
      <c r="Q291" t="b">
        <v>0</v>
      </c>
      <c r="R291" t="s">
        <v>25</v>
      </c>
      <c r="S291" t="str">
        <f t="shared" si="28"/>
        <v>theater</v>
      </c>
      <c r="T291" t="str">
        <f t="shared" si="29"/>
        <v>plays</v>
      </c>
    </row>
    <row r="292" spans="1:20" ht="18" x14ac:dyDescent="0.25">
      <c r="A292">
        <v>290</v>
      </c>
      <c r="B292" t="s">
        <v>624</v>
      </c>
      <c r="C292" s="3" t="s">
        <v>625</v>
      </c>
      <c r="D292">
        <v>168600</v>
      </c>
      <c r="E292">
        <v>91722</v>
      </c>
      <c r="F292" s="5">
        <f t="shared" si="24"/>
        <v>54.402135231316727</v>
      </c>
      <c r="G292" t="s">
        <v>6</v>
      </c>
      <c r="H292" s="5">
        <f t="shared" si="25"/>
        <v>101.01541850220265</v>
      </c>
      <c r="I292">
        <v>908</v>
      </c>
      <c r="J292" t="s">
        <v>13</v>
      </c>
      <c r="K292" t="s">
        <v>14</v>
      </c>
      <c r="L292">
        <v>1368162000</v>
      </c>
      <c r="M292">
        <v>1370926800</v>
      </c>
      <c r="N292" s="9">
        <f t="shared" si="26"/>
        <v>41404.208333333336</v>
      </c>
      <c r="O292" s="7">
        <f t="shared" si="27"/>
        <v>41436.208333333336</v>
      </c>
      <c r="P292" t="b">
        <v>0</v>
      </c>
      <c r="Q292" t="b">
        <v>1</v>
      </c>
      <c r="R292" t="s">
        <v>34</v>
      </c>
      <c r="S292" t="str">
        <f t="shared" si="28"/>
        <v>film &amp; video</v>
      </c>
      <c r="T292" t="str">
        <f t="shared" si="29"/>
        <v>documentary</v>
      </c>
    </row>
    <row r="293" spans="1:20" ht="18" x14ac:dyDescent="0.25">
      <c r="A293">
        <v>291</v>
      </c>
      <c r="B293" t="s">
        <v>626</v>
      </c>
      <c r="C293" s="3" t="s">
        <v>627</v>
      </c>
      <c r="D293">
        <v>1800</v>
      </c>
      <c r="E293">
        <v>8219</v>
      </c>
      <c r="F293" s="5">
        <f t="shared" si="24"/>
        <v>456.61111111111109</v>
      </c>
      <c r="G293" t="s">
        <v>12</v>
      </c>
      <c r="H293" s="5">
        <f t="shared" si="25"/>
        <v>76.813084112149539</v>
      </c>
      <c r="I293">
        <v>107</v>
      </c>
      <c r="J293" t="s">
        <v>13</v>
      </c>
      <c r="K293" t="s">
        <v>14</v>
      </c>
      <c r="L293">
        <v>1318654800</v>
      </c>
      <c r="M293">
        <v>1319000400</v>
      </c>
      <c r="N293" s="9">
        <f t="shared" si="26"/>
        <v>40831.208333333336</v>
      </c>
      <c r="O293" s="7">
        <f t="shared" si="27"/>
        <v>40835.208333333336</v>
      </c>
      <c r="P293" t="b">
        <v>1</v>
      </c>
      <c r="Q293" t="b">
        <v>0</v>
      </c>
      <c r="R293" t="s">
        <v>20</v>
      </c>
      <c r="S293" t="str">
        <f t="shared" si="28"/>
        <v>technology</v>
      </c>
      <c r="T293" t="str">
        <f t="shared" si="29"/>
        <v>web</v>
      </c>
    </row>
    <row r="294" spans="1:20" ht="18" x14ac:dyDescent="0.25">
      <c r="A294">
        <v>292</v>
      </c>
      <c r="B294" t="s">
        <v>628</v>
      </c>
      <c r="C294" s="3" t="s">
        <v>629</v>
      </c>
      <c r="D294">
        <v>7300</v>
      </c>
      <c r="E294">
        <v>717</v>
      </c>
      <c r="F294" s="5">
        <f t="shared" si="24"/>
        <v>9.8219178082191778</v>
      </c>
      <c r="G294" t="s">
        <v>6</v>
      </c>
      <c r="H294" s="5">
        <f t="shared" si="25"/>
        <v>71.7</v>
      </c>
      <c r="I294">
        <v>10</v>
      </c>
      <c r="J294" t="s">
        <v>13</v>
      </c>
      <c r="K294" t="s">
        <v>14</v>
      </c>
      <c r="L294">
        <v>1331874000</v>
      </c>
      <c r="M294">
        <v>1333429200</v>
      </c>
      <c r="N294" s="9">
        <f t="shared" si="26"/>
        <v>40984.208333333336</v>
      </c>
      <c r="O294" s="7">
        <f t="shared" si="27"/>
        <v>41002.208333333336</v>
      </c>
      <c r="P294" t="b">
        <v>0</v>
      </c>
      <c r="Q294" t="b">
        <v>0</v>
      </c>
      <c r="R294" t="s">
        <v>9</v>
      </c>
      <c r="S294" t="str">
        <f t="shared" si="28"/>
        <v>food</v>
      </c>
      <c r="T294" t="str">
        <f t="shared" si="29"/>
        <v>food trucks</v>
      </c>
    </row>
    <row r="295" spans="1:20" ht="18" x14ac:dyDescent="0.25">
      <c r="A295">
        <v>293</v>
      </c>
      <c r="B295" t="s">
        <v>630</v>
      </c>
      <c r="C295" s="3" t="s">
        <v>631</v>
      </c>
      <c r="D295">
        <v>6500</v>
      </c>
      <c r="E295">
        <v>1065</v>
      </c>
      <c r="F295" s="5">
        <f t="shared" si="24"/>
        <v>16.384615384615383</v>
      </c>
      <c r="G295" t="s">
        <v>66</v>
      </c>
      <c r="H295" s="5">
        <f t="shared" si="25"/>
        <v>33.28125</v>
      </c>
      <c r="I295">
        <v>32</v>
      </c>
      <c r="J295" t="s">
        <v>99</v>
      </c>
      <c r="K295" t="s">
        <v>100</v>
      </c>
      <c r="L295">
        <v>1286254800</v>
      </c>
      <c r="M295">
        <v>1287032400</v>
      </c>
      <c r="N295" s="9">
        <f t="shared" si="26"/>
        <v>40456.208333333336</v>
      </c>
      <c r="O295" s="7">
        <f t="shared" si="27"/>
        <v>40465.208333333336</v>
      </c>
      <c r="P295" t="b">
        <v>0</v>
      </c>
      <c r="Q295" t="b">
        <v>0</v>
      </c>
      <c r="R295" t="s">
        <v>25</v>
      </c>
      <c r="S295" t="str">
        <f t="shared" si="28"/>
        <v>theater</v>
      </c>
      <c r="T295" t="str">
        <f t="shared" si="29"/>
        <v>plays</v>
      </c>
    </row>
    <row r="296" spans="1:20" ht="18" x14ac:dyDescent="0.25">
      <c r="A296">
        <v>294</v>
      </c>
      <c r="B296" t="s">
        <v>632</v>
      </c>
      <c r="C296" s="3" t="s">
        <v>633</v>
      </c>
      <c r="D296">
        <v>600</v>
      </c>
      <c r="E296">
        <v>8038</v>
      </c>
      <c r="F296" s="5">
        <f t="shared" si="24"/>
        <v>1339.6666666666667</v>
      </c>
      <c r="G296" t="s">
        <v>12</v>
      </c>
      <c r="H296" s="5">
        <f t="shared" si="25"/>
        <v>43.923497267759565</v>
      </c>
      <c r="I296">
        <v>183</v>
      </c>
      <c r="J296" t="s">
        <v>13</v>
      </c>
      <c r="K296" t="s">
        <v>14</v>
      </c>
      <c r="L296">
        <v>1540530000</v>
      </c>
      <c r="M296">
        <v>1541570400</v>
      </c>
      <c r="N296" s="9">
        <f t="shared" si="26"/>
        <v>43399.208333333328</v>
      </c>
      <c r="O296" s="7">
        <f t="shared" si="27"/>
        <v>43411.25</v>
      </c>
      <c r="P296" t="b">
        <v>0</v>
      </c>
      <c r="Q296" t="b">
        <v>0</v>
      </c>
      <c r="R296" t="s">
        <v>25</v>
      </c>
      <c r="S296" t="str">
        <f t="shared" si="28"/>
        <v>theater</v>
      </c>
      <c r="T296" t="str">
        <f t="shared" si="29"/>
        <v>plays</v>
      </c>
    </row>
    <row r="297" spans="1:20" ht="35" x14ac:dyDescent="0.25">
      <c r="A297">
        <v>295</v>
      </c>
      <c r="B297" t="s">
        <v>634</v>
      </c>
      <c r="C297" s="3" t="s">
        <v>635</v>
      </c>
      <c r="D297">
        <v>192900</v>
      </c>
      <c r="E297">
        <v>68769</v>
      </c>
      <c r="F297" s="5">
        <f t="shared" si="24"/>
        <v>35.650077760497666</v>
      </c>
      <c r="G297" t="s">
        <v>6</v>
      </c>
      <c r="H297" s="5">
        <f t="shared" si="25"/>
        <v>36.004712041884815</v>
      </c>
      <c r="I297">
        <v>1910</v>
      </c>
      <c r="J297" t="s">
        <v>90</v>
      </c>
      <c r="K297" t="s">
        <v>91</v>
      </c>
      <c r="L297">
        <v>1381813200</v>
      </c>
      <c r="M297">
        <v>1383976800</v>
      </c>
      <c r="N297" s="9">
        <f t="shared" si="26"/>
        <v>41562.208333333336</v>
      </c>
      <c r="O297" s="7">
        <f t="shared" si="27"/>
        <v>41587.25</v>
      </c>
      <c r="P297" t="b">
        <v>0</v>
      </c>
      <c r="Q297" t="b">
        <v>0</v>
      </c>
      <c r="R297" t="s">
        <v>25</v>
      </c>
      <c r="S297" t="str">
        <f t="shared" si="28"/>
        <v>theater</v>
      </c>
      <c r="T297" t="str">
        <f t="shared" si="29"/>
        <v>plays</v>
      </c>
    </row>
    <row r="298" spans="1:20" ht="35" x14ac:dyDescent="0.25">
      <c r="A298">
        <v>296</v>
      </c>
      <c r="B298" t="s">
        <v>636</v>
      </c>
      <c r="C298" s="3" t="s">
        <v>637</v>
      </c>
      <c r="D298">
        <v>6100</v>
      </c>
      <c r="E298">
        <v>3352</v>
      </c>
      <c r="F298" s="5">
        <f t="shared" si="24"/>
        <v>54.950819672131146</v>
      </c>
      <c r="G298" t="s">
        <v>6</v>
      </c>
      <c r="H298" s="5">
        <f t="shared" si="25"/>
        <v>88.21052631578948</v>
      </c>
      <c r="I298">
        <v>38</v>
      </c>
      <c r="J298" t="s">
        <v>18</v>
      </c>
      <c r="K298" t="s">
        <v>19</v>
      </c>
      <c r="L298">
        <v>1548655200</v>
      </c>
      <c r="M298">
        <v>1550556000</v>
      </c>
      <c r="N298" s="9">
        <f t="shared" si="26"/>
        <v>43493.25</v>
      </c>
      <c r="O298" s="7">
        <f t="shared" si="27"/>
        <v>43515.25</v>
      </c>
      <c r="P298" t="b">
        <v>0</v>
      </c>
      <c r="Q298" t="b">
        <v>0</v>
      </c>
      <c r="R298" t="s">
        <v>25</v>
      </c>
      <c r="S298" t="str">
        <f t="shared" si="28"/>
        <v>theater</v>
      </c>
      <c r="T298" t="str">
        <f t="shared" si="29"/>
        <v>plays</v>
      </c>
    </row>
    <row r="299" spans="1:20" ht="18" x14ac:dyDescent="0.25">
      <c r="A299">
        <v>297</v>
      </c>
      <c r="B299" t="s">
        <v>638</v>
      </c>
      <c r="C299" s="3" t="s">
        <v>639</v>
      </c>
      <c r="D299">
        <v>7200</v>
      </c>
      <c r="E299">
        <v>6785</v>
      </c>
      <c r="F299" s="5">
        <f t="shared" si="24"/>
        <v>94.236111111111114</v>
      </c>
      <c r="G299" t="s">
        <v>6</v>
      </c>
      <c r="H299" s="5">
        <f t="shared" si="25"/>
        <v>65.240384615384613</v>
      </c>
      <c r="I299">
        <v>104</v>
      </c>
      <c r="J299" t="s">
        <v>18</v>
      </c>
      <c r="K299" t="s">
        <v>19</v>
      </c>
      <c r="L299">
        <v>1389679200</v>
      </c>
      <c r="M299">
        <v>1390456800</v>
      </c>
      <c r="N299" s="9">
        <f t="shared" si="26"/>
        <v>41653.25</v>
      </c>
      <c r="O299" s="7">
        <f t="shared" si="27"/>
        <v>41662.25</v>
      </c>
      <c r="P299" t="b">
        <v>0</v>
      </c>
      <c r="Q299" t="b">
        <v>1</v>
      </c>
      <c r="R299" t="s">
        <v>25</v>
      </c>
      <c r="S299" t="str">
        <f t="shared" si="28"/>
        <v>theater</v>
      </c>
      <c r="T299" t="str">
        <f t="shared" si="29"/>
        <v>plays</v>
      </c>
    </row>
    <row r="300" spans="1:20" ht="18" x14ac:dyDescent="0.25">
      <c r="A300">
        <v>298</v>
      </c>
      <c r="B300" t="s">
        <v>640</v>
      </c>
      <c r="C300" s="3" t="s">
        <v>641</v>
      </c>
      <c r="D300">
        <v>3500</v>
      </c>
      <c r="E300">
        <v>5037</v>
      </c>
      <c r="F300" s="5">
        <f t="shared" si="24"/>
        <v>143.91428571428571</v>
      </c>
      <c r="G300" t="s">
        <v>12</v>
      </c>
      <c r="H300" s="5">
        <f t="shared" si="25"/>
        <v>69.958333333333329</v>
      </c>
      <c r="I300">
        <v>72</v>
      </c>
      <c r="J300" t="s">
        <v>13</v>
      </c>
      <c r="K300" t="s">
        <v>14</v>
      </c>
      <c r="L300">
        <v>1456466400</v>
      </c>
      <c r="M300">
        <v>1458018000</v>
      </c>
      <c r="N300" s="9">
        <f t="shared" si="26"/>
        <v>42426.25</v>
      </c>
      <c r="O300" s="7">
        <f t="shared" si="27"/>
        <v>42444.208333333328</v>
      </c>
      <c r="P300" t="b">
        <v>0</v>
      </c>
      <c r="Q300" t="b">
        <v>1</v>
      </c>
      <c r="R300" t="s">
        <v>15</v>
      </c>
      <c r="S300" t="str">
        <f t="shared" si="28"/>
        <v>music</v>
      </c>
      <c r="T300" t="str">
        <f t="shared" si="29"/>
        <v>rock</v>
      </c>
    </row>
    <row r="301" spans="1:20" ht="35" x14ac:dyDescent="0.25">
      <c r="A301">
        <v>299</v>
      </c>
      <c r="B301" t="s">
        <v>642</v>
      </c>
      <c r="C301" s="3" t="s">
        <v>643</v>
      </c>
      <c r="D301">
        <v>3800</v>
      </c>
      <c r="E301">
        <v>1954</v>
      </c>
      <c r="F301" s="5">
        <f t="shared" si="24"/>
        <v>51.421052631578945</v>
      </c>
      <c r="G301" t="s">
        <v>6</v>
      </c>
      <c r="H301" s="5">
        <f t="shared" si="25"/>
        <v>39.877551020408163</v>
      </c>
      <c r="I301">
        <v>49</v>
      </c>
      <c r="J301" t="s">
        <v>13</v>
      </c>
      <c r="K301" t="s">
        <v>14</v>
      </c>
      <c r="L301">
        <v>1456984800</v>
      </c>
      <c r="M301">
        <v>1461819600</v>
      </c>
      <c r="N301" s="9">
        <f t="shared" si="26"/>
        <v>42432.25</v>
      </c>
      <c r="O301" s="7">
        <f t="shared" si="27"/>
        <v>42488.208333333328</v>
      </c>
      <c r="P301" t="b">
        <v>0</v>
      </c>
      <c r="Q301" t="b">
        <v>0</v>
      </c>
      <c r="R301" t="s">
        <v>9</v>
      </c>
      <c r="S301" t="str">
        <f t="shared" si="28"/>
        <v>food</v>
      </c>
      <c r="T301" t="str">
        <f t="shared" si="29"/>
        <v>food trucks</v>
      </c>
    </row>
    <row r="302" spans="1:20" ht="18" x14ac:dyDescent="0.25">
      <c r="A302">
        <v>300</v>
      </c>
      <c r="B302" t="s">
        <v>644</v>
      </c>
      <c r="C302" s="3" t="s">
        <v>645</v>
      </c>
      <c r="D302">
        <v>100</v>
      </c>
      <c r="E302">
        <v>5</v>
      </c>
      <c r="F302" s="5">
        <f t="shared" si="24"/>
        <v>5</v>
      </c>
      <c r="G302" t="s">
        <v>6</v>
      </c>
      <c r="H302" s="5">
        <f t="shared" si="25"/>
        <v>5</v>
      </c>
      <c r="I302">
        <v>1</v>
      </c>
      <c r="J302" t="s">
        <v>28</v>
      </c>
      <c r="K302" t="s">
        <v>29</v>
      </c>
      <c r="L302">
        <v>1504069200</v>
      </c>
      <c r="M302">
        <v>1504155600</v>
      </c>
      <c r="N302" s="9">
        <f t="shared" si="26"/>
        <v>42977.208333333328</v>
      </c>
      <c r="O302" s="7">
        <f t="shared" si="27"/>
        <v>42978.208333333328</v>
      </c>
      <c r="P302" t="b">
        <v>0</v>
      </c>
      <c r="Q302" t="b">
        <v>1</v>
      </c>
      <c r="R302" t="s">
        <v>60</v>
      </c>
      <c r="S302" t="str">
        <f t="shared" si="28"/>
        <v>publishing</v>
      </c>
      <c r="T302" t="str">
        <f t="shared" si="29"/>
        <v>nonfiction</v>
      </c>
    </row>
    <row r="303" spans="1:20" ht="35" x14ac:dyDescent="0.25">
      <c r="A303">
        <v>301</v>
      </c>
      <c r="B303" t="s">
        <v>646</v>
      </c>
      <c r="C303" s="3" t="s">
        <v>647</v>
      </c>
      <c r="D303">
        <v>900</v>
      </c>
      <c r="E303">
        <v>12102</v>
      </c>
      <c r="F303" s="5">
        <f t="shared" si="24"/>
        <v>1344.6666666666667</v>
      </c>
      <c r="G303" t="s">
        <v>12</v>
      </c>
      <c r="H303" s="5">
        <f t="shared" si="25"/>
        <v>41.023728813559323</v>
      </c>
      <c r="I303">
        <v>295</v>
      </c>
      <c r="J303" t="s">
        <v>13</v>
      </c>
      <c r="K303" t="s">
        <v>14</v>
      </c>
      <c r="L303">
        <v>1424930400</v>
      </c>
      <c r="M303">
        <v>1426395600</v>
      </c>
      <c r="N303" s="9">
        <f t="shared" si="26"/>
        <v>42061.25</v>
      </c>
      <c r="O303" s="7">
        <f t="shared" si="27"/>
        <v>42078.208333333328</v>
      </c>
      <c r="P303" t="b">
        <v>0</v>
      </c>
      <c r="Q303" t="b">
        <v>0</v>
      </c>
      <c r="R303" t="s">
        <v>34</v>
      </c>
      <c r="S303" t="str">
        <f t="shared" si="28"/>
        <v>film &amp; video</v>
      </c>
      <c r="T303" t="str">
        <f t="shared" si="29"/>
        <v>documentary</v>
      </c>
    </row>
    <row r="304" spans="1:20" ht="18" x14ac:dyDescent="0.25">
      <c r="A304">
        <v>302</v>
      </c>
      <c r="B304" t="s">
        <v>648</v>
      </c>
      <c r="C304" s="3" t="s">
        <v>649</v>
      </c>
      <c r="D304">
        <v>76100</v>
      </c>
      <c r="E304">
        <v>24234</v>
      </c>
      <c r="F304" s="5">
        <f t="shared" si="24"/>
        <v>31.844940867279899</v>
      </c>
      <c r="G304" t="s">
        <v>6</v>
      </c>
      <c r="H304" s="5">
        <f t="shared" si="25"/>
        <v>98.914285714285711</v>
      </c>
      <c r="I304">
        <v>245</v>
      </c>
      <c r="J304" t="s">
        <v>13</v>
      </c>
      <c r="K304" t="s">
        <v>14</v>
      </c>
      <c r="L304">
        <v>1535864400</v>
      </c>
      <c r="M304">
        <v>1537074000</v>
      </c>
      <c r="N304" s="9">
        <f t="shared" si="26"/>
        <v>43345.208333333328</v>
      </c>
      <c r="O304" s="7">
        <f t="shared" si="27"/>
        <v>43359.208333333328</v>
      </c>
      <c r="P304" t="b">
        <v>0</v>
      </c>
      <c r="Q304" t="b">
        <v>0</v>
      </c>
      <c r="R304" t="s">
        <v>25</v>
      </c>
      <c r="S304" t="str">
        <f t="shared" si="28"/>
        <v>theater</v>
      </c>
      <c r="T304" t="str">
        <f t="shared" si="29"/>
        <v>plays</v>
      </c>
    </row>
    <row r="305" spans="1:20" ht="18" x14ac:dyDescent="0.25">
      <c r="A305">
        <v>303</v>
      </c>
      <c r="B305" t="s">
        <v>650</v>
      </c>
      <c r="C305" s="3" t="s">
        <v>651</v>
      </c>
      <c r="D305">
        <v>3400</v>
      </c>
      <c r="E305">
        <v>2809</v>
      </c>
      <c r="F305" s="5">
        <f t="shared" si="24"/>
        <v>82.617647058823536</v>
      </c>
      <c r="G305" t="s">
        <v>6</v>
      </c>
      <c r="H305" s="5">
        <f t="shared" si="25"/>
        <v>87.78125</v>
      </c>
      <c r="I305">
        <v>32</v>
      </c>
      <c r="J305" t="s">
        <v>13</v>
      </c>
      <c r="K305" t="s">
        <v>14</v>
      </c>
      <c r="L305">
        <v>1452146400</v>
      </c>
      <c r="M305">
        <v>1452578400</v>
      </c>
      <c r="N305" s="9">
        <f t="shared" si="26"/>
        <v>42376.25</v>
      </c>
      <c r="O305" s="7">
        <f t="shared" si="27"/>
        <v>42381.25</v>
      </c>
      <c r="P305" t="b">
        <v>0</v>
      </c>
      <c r="Q305" t="b">
        <v>0</v>
      </c>
      <c r="R305" t="s">
        <v>52</v>
      </c>
      <c r="S305" t="str">
        <f t="shared" si="28"/>
        <v>music</v>
      </c>
      <c r="T305" t="str">
        <f t="shared" si="29"/>
        <v>indie rock</v>
      </c>
    </row>
    <row r="306" spans="1:20" ht="18" x14ac:dyDescent="0.25">
      <c r="A306">
        <v>304</v>
      </c>
      <c r="B306" t="s">
        <v>652</v>
      </c>
      <c r="C306" s="3" t="s">
        <v>653</v>
      </c>
      <c r="D306">
        <v>2100</v>
      </c>
      <c r="E306">
        <v>11469</v>
      </c>
      <c r="F306" s="5">
        <f t="shared" si="24"/>
        <v>546.14285714285722</v>
      </c>
      <c r="G306" t="s">
        <v>12</v>
      </c>
      <c r="H306" s="5">
        <f t="shared" si="25"/>
        <v>80.767605633802816</v>
      </c>
      <c r="I306">
        <v>142</v>
      </c>
      <c r="J306" t="s">
        <v>13</v>
      </c>
      <c r="K306" t="s">
        <v>14</v>
      </c>
      <c r="L306">
        <v>1470546000</v>
      </c>
      <c r="M306">
        <v>1474088400</v>
      </c>
      <c r="N306" s="9">
        <f t="shared" si="26"/>
        <v>42589.208333333328</v>
      </c>
      <c r="O306" s="7">
        <f t="shared" si="27"/>
        <v>42630.208333333328</v>
      </c>
      <c r="P306" t="b">
        <v>0</v>
      </c>
      <c r="Q306" t="b">
        <v>0</v>
      </c>
      <c r="R306" t="s">
        <v>34</v>
      </c>
      <c r="S306" t="str">
        <f t="shared" si="28"/>
        <v>film &amp; video</v>
      </c>
      <c r="T306" t="str">
        <f t="shared" si="29"/>
        <v>documentary</v>
      </c>
    </row>
    <row r="307" spans="1:20" ht="18" x14ac:dyDescent="0.25">
      <c r="A307">
        <v>305</v>
      </c>
      <c r="B307" t="s">
        <v>654</v>
      </c>
      <c r="C307" s="3" t="s">
        <v>655</v>
      </c>
      <c r="D307">
        <v>2800</v>
      </c>
      <c r="E307">
        <v>8014</v>
      </c>
      <c r="F307" s="5">
        <f t="shared" si="24"/>
        <v>286.21428571428572</v>
      </c>
      <c r="G307" t="s">
        <v>12</v>
      </c>
      <c r="H307" s="5">
        <f t="shared" si="25"/>
        <v>94.28235294117647</v>
      </c>
      <c r="I307">
        <v>85</v>
      </c>
      <c r="J307" t="s">
        <v>13</v>
      </c>
      <c r="K307" t="s">
        <v>14</v>
      </c>
      <c r="L307">
        <v>1458363600</v>
      </c>
      <c r="M307">
        <v>1461906000</v>
      </c>
      <c r="N307" s="9">
        <f t="shared" si="26"/>
        <v>42448.208333333328</v>
      </c>
      <c r="O307" s="7">
        <f t="shared" si="27"/>
        <v>42489.208333333328</v>
      </c>
      <c r="P307" t="b">
        <v>0</v>
      </c>
      <c r="Q307" t="b">
        <v>0</v>
      </c>
      <c r="R307" t="s">
        <v>25</v>
      </c>
      <c r="S307" t="str">
        <f t="shared" si="28"/>
        <v>theater</v>
      </c>
      <c r="T307" t="str">
        <f t="shared" si="29"/>
        <v>plays</v>
      </c>
    </row>
    <row r="308" spans="1:20" ht="35" x14ac:dyDescent="0.25">
      <c r="A308">
        <v>306</v>
      </c>
      <c r="B308" t="s">
        <v>656</v>
      </c>
      <c r="C308" s="3" t="s">
        <v>657</v>
      </c>
      <c r="D308">
        <v>6500</v>
      </c>
      <c r="E308">
        <v>514</v>
      </c>
      <c r="F308" s="5">
        <f t="shared" si="24"/>
        <v>7.9076923076923071</v>
      </c>
      <c r="G308" t="s">
        <v>6</v>
      </c>
      <c r="H308" s="5">
        <f t="shared" si="25"/>
        <v>73.428571428571431</v>
      </c>
      <c r="I308">
        <v>7</v>
      </c>
      <c r="J308" t="s">
        <v>13</v>
      </c>
      <c r="K308" t="s">
        <v>14</v>
      </c>
      <c r="L308">
        <v>1500008400</v>
      </c>
      <c r="M308">
        <v>1500267600</v>
      </c>
      <c r="N308" s="9">
        <f t="shared" si="26"/>
        <v>42930.208333333328</v>
      </c>
      <c r="O308" s="7">
        <f t="shared" si="27"/>
        <v>42933.208333333328</v>
      </c>
      <c r="P308" t="b">
        <v>0</v>
      </c>
      <c r="Q308" t="b">
        <v>1</v>
      </c>
      <c r="R308" t="s">
        <v>25</v>
      </c>
      <c r="S308" t="str">
        <f t="shared" si="28"/>
        <v>theater</v>
      </c>
      <c r="T308" t="str">
        <f t="shared" si="29"/>
        <v>plays</v>
      </c>
    </row>
    <row r="309" spans="1:20" ht="18" x14ac:dyDescent="0.25">
      <c r="A309">
        <v>307</v>
      </c>
      <c r="B309" t="s">
        <v>658</v>
      </c>
      <c r="C309" s="3" t="s">
        <v>659</v>
      </c>
      <c r="D309">
        <v>32900</v>
      </c>
      <c r="E309">
        <v>43473</v>
      </c>
      <c r="F309" s="5">
        <f t="shared" si="24"/>
        <v>132.13677811550153</v>
      </c>
      <c r="G309" t="s">
        <v>12</v>
      </c>
      <c r="H309" s="5">
        <f t="shared" si="25"/>
        <v>65.968133535660087</v>
      </c>
      <c r="I309">
        <v>659</v>
      </c>
      <c r="J309" t="s">
        <v>28</v>
      </c>
      <c r="K309" t="s">
        <v>29</v>
      </c>
      <c r="L309">
        <v>1338958800</v>
      </c>
      <c r="M309">
        <v>1340686800</v>
      </c>
      <c r="N309" s="9">
        <f t="shared" si="26"/>
        <v>41066.208333333336</v>
      </c>
      <c r="O309" s="7">
        <f t="shared" si="27"/>
        <v>41086.208333333336</v>
      </c>
      <c r="P309" t="b">
        <v>0</v>
      </c>
      <c r="Q309" t="b">
        <v>1</v>
      </c>
      <c r="R309" t="s">
        <v>111</v>
      </c>
      <c r="S309" t="str">
        <f t="shared" si="28"/>
        <v>publishing</v>
      </c>
      <c r="T309" t="str">
        <f t="shared" si="29"/>
        <v>fiction</v>
      </c>
    </row>
    <row r="310" spans="1:20" ht="18" x14ac:dyDescent="0.25">
      <c r="A310">
        <v>308</v>
      </c>
      <c r="B310" t="s">
        <v>660</v>
      </c>
      <c r="C310" s="3" t="s">
        <v>661</v>
      </c>
      <c r="D310">
        <v>118200</v>
      </c>
      <c r="E310">
        <v>87560</v>
      </c>
      <c r="F310" s="5">
        <f t="shared" si="24"/>
        <v>74.077834179357026</v>
      </c>
      <c r="G310" t="s">
        <v>6</v>
      </c>
      <c r="H310" s="5">
        <f t="shared" si="25"/>
        <v>109.04109589041096</v>
      </c>
      <c r="I310">
        <v>803</v>
      </c>
      <c r="J310" t="s">
        <v>13</v>
      </c>
      <c r="K310" t="s">
        <v>14</v>
      </c>
      <c r="L310">
        <v>1303102800</v>
      </c>
      <c r="M310">
        <v>1303189200</v>
      </c>
      <c r="N310" s="9">
        <f t="shared" si="26"/>
        <v>40651.208333333336</v>
      </c>
      <c r="O310" s="7">
        <f t="shared" si="27"/>
        <v>40652.208333333336</v>
      </c>
      <c r="P310" t="b">
        <v>0</v>
      </c>
      <c r="Q310" t="b">
        <v>0</v>
      </c>
      <c r="R310" t="s">
        <v>25</v>
      </c>
      <c r="S310" t="str">
        <f t="shared" si="28"/>
        <v>theater</v>
      </c>
      <c r="T310" t="str">
        <f t="shared" si="29"/>
        <v>plays</v>
      </c>
    </row>
    <row r="311" spans="1:20" ht="18" x14ac:dyDescent="0.25">
      <c r="A311">
        <v>309</v>
      </c>
      <c r="B311" t="s">
        <v>662</v>
      </c>
      <c r="C311" s="3" t="s">
        <v>663</v>
      </c>
      <c r="D311">
        <v>4100</v>
      </c>
      <c r="E311">
        <v>3087</v>
      </c>
      <c r="F311" s="5">
        <f t="shared" si="24"/>
        <v>75.292682926829272</v>
      </c>
      <c r="G311" t="s">
        <v>66</v>
      </c>
      <c r="H311" s="5">
        <f t="shared" si="25"/>
        <v>41.16</v>
      </c>
      <c r="I311">
        <v>75</v>
      </c>
      <c r="J311" t="s">
        <v>13</v>
      </c>
      <c r="K311" t="s">
        <v>14</v>
      </c>
      <c r="L311">
        <v>1316581200</v>
      </c>
      <c r="M311">
        <v>1318309200</v>
      </c>
      <c r="N311" s="9">
        <f t="shared" si="26"/>
        <v>40807.208333333336</v>
      </c>
      <c r="O311" s="7">
        <f t="shared" si="27"/>
        <v>40827.208333333336</v>
      </c>
      <c r="P311" t="b">
        <v>0</v>
      </c>
      <c r="Q311" t="b">
        <v>1</v>
      </c>
      <c r="R311" t="s">
        <v>52</v>
      </c>
      <c r="S311" t="str">
        <f t="shared" si="28"/>
        <v>music</v>
      </c>
      <c r="T311" t="str">
        <f t="shared" si="29"/>
        <v>indie rock</v>
      </c>
    </row>
    <row r="312" spans="1:20" ht="18" x14ac:dyDescent="0.25">
      <c r="A312">
        <v>310</v>
      </c>
      <c r="B312" t="s">
        <v>664</v>
      </c>
      <c r="C312" s="3" t="s">
        <v>665</v>
      </c>
      <c r="D312">
        <v>7800</v>
      </c>
      <c r="E312">
        <v>1586</v>
      </c>
      <c r="F312" s="5">
        <f t="shared" si="24"/>
        <v>20.333333333333332</v>
      </c>
      <c r="G312" t="s">
        <v>6</v>
      </c>
      <c r="H312" s="5">
        <f t="shared" si="25"/>
        <v>99.125</v>
      </c>
      <c r="I312">
        <v>16</v>
      </c>
      <c r="J312" t="s">
        <v>13</v>
      </c>
      <c r="K312" t="s">
        <v>14</v>
      </c>
      <c r="L312">
        <v>1270789200</v>
      </c>
      <c r="M312">
        <v>1272171600</v>
      </c>
      <c r="N312" s="9">
        <f t="shared" si="26"/>
        <v>40277.208333333336</v>
      </c>
      <c r="O312" s="7">
        <f t="shared" si="27"/>
        <v>40293.208333333336</v>
      </c>
      <c r="P312" t="b">
        <v>0</v>
      </c>
      <c r="Q312" t="b">
        <v>0</v>
      </c>
      <c r="R312" t="s">
        <v>81</v>
      </c>
      <c r="S312" t="str">
        <f t="shared" si="28"/>
        <v>games</v>
      </c>
      <c r="T312" t="str">
        <f t="shared" si="29"/>
        <v>video games</v>
      </c>
    </row>
    <row r="313" spans="1:20" ht="18" x14ac:dyDescent="0.25">
      <c r="A313">
        <v>311</v>
      </c>
      <c r="B313" t="s">
        <v>666</v>
      </c>
      <c r="C313" s="3" t="s">
        <v>667</v>
      </c>
      <c r="D313">
        <v>6300</v>
      </c>
      <c r="E313">
        <v>12812</v>
      </c>
      <c r="F313" s="5">
        <f t="shared" si="24"/>
        <v>203.36507936507937</v>
      </c>
      <c r="G313" t="s">
        <v>12</v>
      </c>
      <c r="H313" s="5">
        <f t="shared" si="25"/>
        <v>105.88429752066116</v>
      </c>
      <c r="I313">
        <v>121</v>
      </c>
      <c r="J313" t="s">
        <v>13</v>
      </c>
      <c r="K313" t="s">
        <v>14</v>
      </c>
      <c r="L313">
        <v>1297836000</v>
      </c>
      <c r="M313">
        <v>1298872800</v>
      </c>
      <c r="N313" s="9">
        <f t="shared" si="26"/>
        <v>40590.25</v>
      </c>
      <c r="O313" s="7">
        <f t="shared" si="27"/>
        <v>40602.25</v>
      </c>
      <c r="P313" t="b">
        <v>0</v>
      </c>
      <c r="Q313" t="b">
        <v>0</v>
      </c>
      <c r="R313" t="s">
        <v>25</v>
      </c>
      <c r="S313" t="str">
        <f t="shared" si="28"/>
        <v>theater</v>
      </c>
      <c r="T313" t="str">
        <f t="shared" si="29"/>
        <v>plays</v>
      </c>
    </row>
    <row r="314" spans="1:20" ht="18" x14ac:dyDescent="0.25">
      <c r="A314">
        <v>312</v>
      </c>
      <c r="B314" t="s">
        <v>668</v>
      </c>
      <c r="C314" s="3" t="s">
        <v>669</v>
      </c>
      <c r="D314">
        <v>59100</v>
      </c>
      <c r="E314">
        <v>183345</v>
      </c>
      <c r="F314" s="5">
        <f t="shared" si="24"/>
        <v>310.2284263959391</v>
      </c>
      <c r="G314" t="s">
        <v>12</v>
      </c>
      <c r="H314" s="5">
        <f t="shared" si="25"/>
        <v>48.996525921966864</v>
      </c>
      <c r="I314">
        <v>3742</v>
      </c>
      <c r="J314" t="s">
        <v>13</v>
      </c>
      <c r="K314" t="s">
        <v>14</v>
      </c>
      <c r="L314">
        <v>1382677200</v>
      </c>
      <c r="M314">
        <v>1383282000</v>
      </c>
      <c r="N314" s="9">
        <f t="shared" si="26"/>
        <v>41572.208333333336</v>
      </c>
      <c r="O314" s="7">
        <f t="shared" si="27"/>
        <v>41579.208333333336</v>
      </c>
      <c r="P314" t="b">
        <v>0</v>
      </c>
      <c r="Q314" t="b">
        <v>0</v>
      </c>
      <c r="R314" t="s">
        <v>25</v>
      </c>
      <c r="S314" t="str">
        <f t="shared" si="28"/>
        <v>theater</v>
      </c>
      <c r="T314" t="str">
        <f t="shared" si="29"/>
        <v>plays</v>
      </c>
    </row>
    <row r="315" spans="1:20" ht="18" x14ac:dyDescent="0.25">
      <c r="A315">
        <v>313</v>
      </c>
      <c r="B315" t="s">
        <v>670</v>
      </c>
      <c r="C315" s="3" t="s">
        <v>671</v>
      </c>
      <c r="D315">
        <v>2200</v>
      </c>
      <c r="E315">
        <v>8697</v>
      </c>
      <c r="F315" s="5">
        <f t="shared" si="24"/>
        <v>395.31818181818181</v>
      </c>
      <c r="G315" t="s">
        <v>12</v>
      </c>
      <c r="H315" s="5">
        <f t="shared" si="25"/>
        <v>39</v>
      </c>
      <c r="I315">
        <v>223</v>
      </c>
      <c r="J315" t="s">
        <v>13</v>
      </c>
      <c r="K315" t="s">
        <v>14</v>
      </c>
      <c r="L315">
        <v>1330322400</v>
      </c>
      <c r="M315">
        <v>1330495200</v>
      </c>
      <c r="N315" s="9">
        <f t="shared" si="26"/>
        <v>40966.25</v>
      </c>
      <c r="O315" s="7">
        <f t="shared" si="27"/>
        <v>40968.25</v>
      </c>
      <c r="P315" t="b">
        <v>0</v>
      </c>
      <c r="Q315" t="b">
        <v>0</v>
      </c>
      <c r="R315" t="s">
        <v>15</v>
      </c>
      <c r="S315" t="str">
        <f t="shared" si="28"/>
        <v>music</v>
      </c>
      <c r="T315" t="str">
        <f t="shared" si="29"/>
        <v>rock</v>
      </c>
    </row>
    <row r="316" spans="1:20" ht="18" x14ac:dyDescent="0.25">
      <c r="A316">
        <v>314</v>
      </c>
      <c r="B316" t="s">
        <v>672</v>
      </c>
      <c r="C316" s="3" t="s">
        <v>673</v>
      </c>
      <c r="D316">
        <v>1400</v>
      </c>
      <c r="E316">
        <v>4126</v>
      </c>
      <c r="F316" s="5">
        <f t="shared" si="24"/>
        <v>294.71428571428572</v>
      </c>
      <c r="G316" t="s">
        <v>12</v>
      </c>
      <c r="H316" s="5">
        <f t="shared" si="25"/>
        <v>31.022556390977442</v>
      </c>
      <c r="I316">
        <v>133</v>
      </c>
      <c r="J316" t="s">
        <v>13</v>
      </c>
      <c r="K316" t="s">
        <v>14</v>
      </c>
      <c r="L316">
        <v>1552366800</v>
      </c>
      <c r="M316">
        <v>1552798800</v>
      </c>
      <c r="N316" s="9">
        <f t="shared" si="26"/>
        <v>43536.208333333328</v>
      </c>
      <c r="O316" s="7">
        <f t="shared" si="27"/>
        <v>43541.208333333328</v>
      </c>
      <c r="P316" t="b">
        <v>0</v>
      </c>
      <c r="Q316" t="b">
        <v>1</v>
      </c>
      <c r="R316" t="s">
        <v>34</v>
      </c>
      <c r="S316" t="str">
        <f t="shared" si="28"/>
        <v>film &amp; video</v>
      </c>
      <c r="T316" t="str">
        <f t="shared" si="29"/>
        <v>documentary</v>
      </c>
    </row>
    <row r="317" spans="1:20" ht="35" x14ac:dyDescent="0.25">
      <c r="A317">
        <v>315</v>
      </c>
      <c r="B317" t="s">
        <v>674</v>
      </c>
      <c r="C317" s="3" t="s">
        <v>675</v>
      </c>
      <c r="D317">
        <v>9500</v>
      </c>
      <c r="E317">
        <v>3220</v>
      </c>
      <c r="F317" s="5">
        <f t="shared" si="24"/>
        <v>33.89473684210526</v>
      </c>
      <c r="G317" t="s">
        <v>6</v>
      </c>
      <c r="H317" s="5">
        <f t="shared" si="25"/>
        <v>103.87096774193549</v>
      </c>
      <c r="I317">
        <v>31</v>
      </c>
      <c r="J317" t="s">
        <v>13</v>
      </c>
      <c r="K317" t="s">
        <v>14</v>
      </c>
      <c r="L317">
        <v>1400907600</v>
      </c>
      <c r="M317">
        <v>1403413200</v>
      </c>
      <c r="N317" s="9">
        <f t="shared" si="26"/>
        <v>41783.208333333336</v>
      </c>
      <c r="O317" s="7">
        <f t="shared" si="27"/>
        <v>41812.208333333336</v>
      </c>
      <c r="P317" t="b">
        <v>0</v>
      </c>
      <c r="Q317" t="b">
        <v>0</v>
      </c>
      <c r="R317" t="s">
        <v>25</v>
      </c>
      <c r="S317" t="str">
        <f t="shared" si="28"/>
        <v>theater</v>
      </c>
      <c r="T317" t="str">
        <f t="shared" si="29"/>
        <v>plays</v>
      </c>
    </row>
    <row r="318" spans="1:20" ht="18" x14ac:dyDescent="0.25">
      <c r="A318">
        <v>316</v>
      </c>
      <c r="B318" t="s">
        <v>676</v>
      </c>
      <c r="C318" s="3" t="s">
        <v>677</v>
      </c>
      <c r="D318">
        <v>9600</v>
      </c>
      <c r="E318">
        <v>6401</v>
      </c>
      <c r="F318" s="5">
        <f t="shared" si="24"/>
        <v>66.677083333333329</v>
      </c>
      <c r="G318" t="s">
        <v>6</v>
      </c>
      <c r="H318" s="5">
        <f t="shared" si="25"/>
        <v>59.268518518518519</v>
      </c>
      <c r="I318">
        <v>108</v>
      </c>
      <c r="J318" t="s">
        <v>99</v>
      </c>
      <c r="K318" t="s">
        <v>100</v>
      </c>
      <c r="L318">
        <v>1574143200</v>
      </c>
      <c r="M318">
        <v>1574229600</v>
      </c>
      <c r="N318" s="9">
        <f t="shared" si="26"/>
        <v>43788.25</v>
      </c>
      <c r="O318" s="7">
        <f t="shared" si="27"/>
        <v>43789.25</v>
      </c>
      <c r="P318" t="b">
        <v>0</v>
      </c>
      <c r="Q318" t="b">
        <v>1</v>
      </c>
      <c r="R318" t="s">
        <v>9</v>
      </c>
      <c r="S318" t="str">
        <f t="shared" si="28"/>
        <v>food</v>
      </c>
      <c r="T318" t="str">
        <f t="shared" si="29"/>
        <v>food trucks</v>
      </c>
    </row>
    <row r="319" spans="1:20" ht="18" x14ac:dyDescent="0.25">
      <c r="A319">
        <v>317</v>
      </c>
      <c r="B319" t="s">
        <v>678</v>
      </c>
      <c r="C319" s="3" t="s">
        <v>679</v>
      </c>
      <c r="D319">
        <v>6600</v>
      </c>
      <c r="E319">
        <v>1269</v>
      </c>
      <c r="F319" s="5">
        <f t="shared" si="24"/>
        <v>19.227272727272727</v>
      </c>
      <c r="G319" t="s">
        <v>6</v>
      </c>
      <c r="H319" s="5">
        <f t="shared" si="25"/>
        <v>42.3</v>
      </c>
      <c r="I319">
        <v>30</v>
      </c>
      <c r="J319" t="s">
        <v>13</v>
      </c>
      <c r="K319" t="s">
        <v>14</v>
      </c>
      <c r="L319">
        <v>1494738000</v>
      </c>
      <c r="M319">
        <v>1495861200</v>
      </c>
      <c r="N319" s="9">
        <f t="shared" si="26"/>
        <v>42869.208333333328</v>
      </c>
      <c r="O319" s="7">
        <f t="shared" si="27"/>
        <v>42882.208333333328</v>
      </c>
      <c r="P319" t="b">
        <v>0</v>
      </c>
      <c r="Q319" t="b">
        <v>0</v>
      </c>
      <c r="R319" t="s">
        <v>25</v>
      </c>
      <c r="S319" t="str">
        <f t="shared" si="28"/>
        <v>theater</v>
      </c>
      <c r="T319" t="str">
        <f t="shared" si="29"/>
        <v>plays</v>
      </c>
    </row>
    <row r="320" spans="1:20" ht="35" x14ac:dyDescent="0.25">
      <c r="A320">
        <v>318</v>
      </c>
      <c r="B320" t="s">
        <v>680</v>
      </c>
      <c r="C320" s="3" t="s">
        <v>681</v>
      </c>
      <c r="D320">
        <v>5700</v>
      </c>
      <c r="E320">
        <v>903</v>
      </c>
      <c r="F320" s="5">
        <f t="shared" si="24"/>
        <v>15.842105263157894</v>
      </c>
      <c r="G320" t="s">
        <v>6</v>
      </c>
      <c r="H320" s="5">
        <f t="shared" si="25"/>
        <v>53.117647058823529</v>
      </c>
      <c r="I320">
        <v>17</v>
      </c>
      <c r="J320" t="s">
        <v>13</v>
      </c>
      <c r="K320" t="s">
        <v>14</v>
      </c>
      <c r="L320">
        <v>1392357600</v>
      </c>
      <c r="M320">
        <v>1392530400</v>
      </c>
      <c r="N320" s="9">
        <f t="shared" si="26"/>
        <v>41684.25</v>
      </c>
      <c r="O320" s="7">
        <f t="shared" si="27"/>
        <v>41686.25</v>
      </c>
      <c r="P320" t="b">
        <v>0</v>
      </c>
      <c r="Q320" t="b">
        <v>0</v>
      </c>
      <c r="R320" t="s">
        <v>15</v>
      </c>
      <c r="S320" t="str">
        <f t="shared" si="28"/>
        <v>music</v>
      </c>
      <c r="T320" t="str">
        <f t="shared" si="29"/>
        <v>rock</v>
      </c>
    </row>
    <row r="321" spans="1:20" ht="18" x14ac:dyDescent="0.25">
      <c r="A321">
        <v>319</v>
      </c>
      <c r="B321" t="s">
        <v>682</v>
      </c>
      <c r="C321" s="3" t="s">
        <v>683</v>
      </c>
      <c r="D321">
        <v>8400</v>
      </c>
      <c r="E321">
        <v>3251</v>
      </c>
      <c r="F321" s="5">
        <f t="shared" si="24"/>
        <v>38.702380952380956</v>
      </c>
      <c r="G321" t="s">
        <v>66</v>
      </c>
      <c r="H321" s="5">
        <f t="shared" si="25"/>
        <v>50.796875</v>
      </c>
      <c r="I321">
        <v>64</v>
      </c>
      <c r="J321" t="s">
        <v>13</v>
      </c>
      <c r="K321" t="s">
        <v>14</v>
      </c>
      <c r="L321">
        <v>1281589200</v>
      </c>
      <c r="M321">
        <v>1283662800</v>
      </c>
      <c r="N321" s="9">
        <f t="shared" si="26"/>
        <v>40402.208333333336</v>
      </c>
      <c r="O321" s="7">
        <f t="shared" si="27"/>
        <v>40426.208333333336</v>
      </c>
      <c r="P321" t="b">
        <v>0</v>
      </c>
      <c r="Q321" t="b">
        <v>0</v>
      </c>
      <c r="R321" t="s">
        <v>20</v>
      </c>
      <c r="S321" t="str">
        <f t="shared" si="28"/>
        <v>technology</v>
      </c>
      <c r="T321" t="str">
        <f t="shared" si="29"/>
        <v>web</v>
      </c>
    </row>
    <row r="322" spans="1:20" ht="18" x14ac:dyDescent="0.25">
      <c r="A322">
        <v>320</v>
      </c>
      <c r="B322" t="s">
        <v>684</v>
      </c>
      <c r="C322" s="3" t="s">
        <v>685</v>
      </c>
      <c r="D322">
        <v>84400</v>
      </c>
      <c r="E322">
        <v>8092</v>
      </c>
      <c r="F322" s="5">
        <f t="shared" si="24"/>
        <v>9.5876777251184837</v>
      </c>
      <c r="G322" t="s">
        <v>6</v>
      </c>
      <c r="H322" s="5">
        <f t="shared" si="25"/>
        <v>101.15</v>
      </c>
      <c r="I322">
        <v>80</v>
      </c>
      <c r="J322" t="s">
        <v>13</v>
      </c>
      <c r="K322" t="s">
        <v>14</v>
      </c>
      <c r="L322">
        <v>1305003600</v>
      </c>
      <c r="M322">
        <v>1305781200</v>
      </c>
      <c r="N322" s="9">
        <f t="shared" si="26"/>
        <v>40673.208333333336</v>
      </c>
      <c r="O322" s="7">
        <f t="shared" si="27"/>
        <v>40682.208333333336</v>
      </c>
      <c r="P322" t="b">
        <v>0</v>
      </c>
      <c r="Q322" t="b">
        <v>0</v>
      </c>
      <c r="R322" t="s">
        <v>111</v>
      </c>
      <c r="S322" t="str">
        <f t="shared" si="28"/>
        <v>publishing</v>
      </c>
      <c r="T322" t="str">
        <f t="shared" si="29"/>
        <v>fiction</v>
      </c>
    </row>
    <row r="323" spans="1:20" ht="35" x14ac:dyDescent="0.25">
      <c r="A323">
        <v>321</v>
      </c>
      <c r="B323" t="s">
        <v>686</v>
      </c>
      <c r="C323" s="3" t="s">
        <v>687</v>
      </c>
      <c r="D323">
        <v>170400</v>
      </c>
      <c r="E323">
        <v>160422</v>
      </c>
      <c r="F323" s="5">
        <f t="shared" ref="F323:F386" si="30">(E323/D323)*100</f>
        <v>94.144366197183089</v>
      </c>
      <c r="G323" t="s">
        <v>6</v>
      </c>
      <c r="H323" s="5">
        <f t="shared" ref="H323:H386" si="31">IFERROR(E323/I323,0)</f>
        <v>65.000810372771468</v>
      </c>
      <c r="I323">
        <v>2468</v>
      </c>
      <c r="J323" t="s">
        <v>13</v>
      </c>
      <c r="K323" t="s">
        <v>14</v>
      </c>
      <c r="L323">
        <v>1301634000</v>
      </c>
      <c r="M323">
        <v>1302325200</v>
      </c>
      <c r="N323" s="9">
        <f t="shared" ref="N323:N386" si="32">(((L323/60)/60)/24)+DATE(1970,1,1)</f>
        <v>40634.208333333336</v>
      </c>
      <c r="O323" s="7">
        <f t="shared" ref="O323:O386" si="33">(((M323/60)/60)/24)+DATE(1970,1,1)</f>
        <v>40642.208333333336</v>
      </c>
      <c r="P323" t="b">
        <v>0</v>
      </c>
      <c r="Q323" t="b">
        <v>0</v>
      </c>
      <c r="R323" t="s">
        <v>92</v>
      </c>
      <c r="S323" t="str">
        <f t="shared" ref="S323:S386" si="34">IFERROR(LEFT(R323, FIND("/", R323) - 1), R323)</f>
        <v>film &amp; video</v>
      </c>
      <c r="T323" t="str">
        <f t="shared" ref="T323:T386" si="35">IFERROR(MID(R323, FIND("/", R323) + 1, LEN(R323)), "")</f>
        <v>shorts</v>
      </c>
    </row>
    <row r="324" spans="1:20" ht="35" x14ac:dyDescent="0.25">
      <c r="A324">
        <v>322</v>
      </c>
      <c r="B324" t="s">
        <v>688</v>
      </c>
      <c r="C324" s="3" t="s">
        <v>689</v>
      </c>
      <c r="D324">
        <v>117900</v>
      </c>
      <c r="E324">
        <v>196377</v>
      </c>
      <c r="F324" s="5">
        <f t="shared" si="30"/>
        <v>166.56234096692114</v>
      </c>
      <c r="G324" t="s">
        <v>12</v>
      </c>
      <c r="H324" s="5">
        <f t="shared" si="31"/>
        <v>37.998645510835914</v>
      </c>
      <c r="I324">
        <v>5168</v>
      </c>
      <c r="J324" t="s">
        <v>13</v>
      </c>
      <c r="K324" t="s">
        <v>14</v>
      </c>
      <c r="L324">
        <v>1290664800</v>
      </c>
      <c r="M324">
        <v>1291788000</v>
      </c>
      <c r="N324" s="9">
        <f t="shared" si="32"/>
        <v>40507.25</v>
      </c>
      <c r="O324" s="7">
        <f t="shared" si="33"/>
        <v>40520.25</v>
      </c>
      <c r="P324" t="b">
        <v>0</v>
      </c>
      <c r="Q324" t="b">
        <v>0</v>
      </c>
      <c r="R324" t="s">
        <v>25</v>
      </c>
      <c r="S324" t="str">
        <f t="shared" si="34"/>
        <v>theater</v>
      </c>
      <c r="T324" t="str">
        <f t="shared" si="35"/>
        <v>plays</v>
      </c>
    </row>
    <row r="325" spans="1:20" ht="18" x14ac:dyDescent="0.25">
      <c r="A325">
        <v>323</v>
      </c>
      <c r="B325" t="s">
        <v>690</v>
      </c>
      <c r="C325" s="3" t="s">
        <v>691</v>
      </c>
      <c r="D325">
        <v>8900</v>
      </c>
      <c r="E325">
        <v>2148</v>
      </c>
      <c r="F325" s="5">
        <f t="shared" si="30"/>
        <v>24.134831460674157</v>
      </c>
      <c r="G325" t="s">
        <v>6</v>
      </c>
      <c r="H325" s="5">
        <f t="shared" si="31"/>
        <v>82.615384615384613</v>
      </c>
      <c r="I325">
        <v>26</v>
      </c>
      <c r="J325" t="s">
        <v>32</v>
      </c>
      <c r="K325" t="s">
        <v>33</v>
      </c>
      <c r="L325">
        <v>1395896400</v>
      </c>
      <c r="M325">
        <v>1396069200</v>
      </c>
      <c r="N325" s="9">
        <f t="shared" si="32"/>
        <v>41725.208333333336</v>
      </c>
      <c r="O325" s="7">
        <f t="shared" si="33"/>
        <v>41727.208333333336</v>
      </c>
      <c r="P325" t="b">
        <v>0</v>
      </c>
      <c r="Q325" t="b">
        <v>0</v>
      </c>
      <c r="R325" t="s">
        <v>34</v>
      </c>
      <c r="S325" t="str">
        <f t="shared" si="34"/>
        <v>film &amp; video</v>
      </c>
      <c r="T325" t="str">
        <f t="shared" si="35"/>
        <v>documentary</v>
      </c>
    </row>
    <row r="326" spans="1:20" ht="18" x14ac:dyDescent="0.25">
      <c r="A326">
        <v>324</v>
      </c>
      <c r="B326" t="s">
        <v>692</v>
      </c>
      <c r="C326" s="3" t="s">
        <v>693</v>
      </c>
      <c r="D326">
        <v>7100</v>
      </c>
      <c r="E326">
        <v>11648</v>
      </c>
      <c r="F326" s="5">
        <f t="shared" si="30"/>
        <v>164.05633802816902</v>
      </c>
      <c r="G326" t="s">
        <v>12</v>
      </c>
      <c r="H326" s="5">
        <f t="shared" si="31"/>
        <v>37.941368078175898</v>
      </c>
      <c r="I326">
        <v>307</v>
      </c>
      <c r="J326" t="s">
        <v>13</v>
      </c>
      <c r="K326" t="s">
        <v>14</v>
      </c>
      <c r="L326">
        <v>1434862800</v>
      </c>
      <c r="M326">
        <v>1435899600</v>
      </c>
      <c r="N326" s="9">
        <f t="shared" si="32"/>
        <v>42176.208333333328</v>
      </c>
      <c r="O326" s="7">
        <f t="shared" si="33"/>
        <v>42188.208333333328</v>
      </c>
      <c r="P326" t="b">
        <v>0</v>
      </c>
      <c r="Q326" t="b">
        <v>1</v>
      </c>
      <c r="R326" t="s">
        <v>25</v>
      </c>
      <c r="S326" t="str">
        <f t="shared" si="34"/>
        <v>theater</v>
      </c>
      <c r="T326" t="str">
        <f t="shared" si="35"/>
        <v>plays</v>
      </c>
    </row>
    <row r="327" spans="1:20" ht="35" x14ac:dyDescent="0.25">
      <c r="A327">
        <v>325</v>
      </c>
      <c r="B327" t="s">
        <v>694</v>
      </c>
      <c r="C327" s="3" t="s">
        <v>695</v>
      </c>
      <c r="D327">
        <v>6500</v>
      </c>
      <c r="E327">
        <v>5897</v>
      </c>
      <c r="F327" s="5">
        <f t="shared" si="30"/>
        <v>90.723076923076931</v>
      </c>
      <c r="G327" t="s">
        <v>6</v>
      </c>
      <c r="H327" s="5">
        <f t="shared" si="31"/>
        <v>80.780821917808225</v>
      </c>
      <c r="I327">
        <v>73</v>
      </c>
      <c r="J327" t="s">
        <v>13</v>
      </c>
      <c r="K327" t="s">
        <v>14</v>
      </c>
      <c r="L327">
        <v>1529125200</v>
      </c>
      <c r="M327">
        <v>1531112400</v>
      </c>
      <c r="N327" s="9">
        <f t="shared" si="32"/>
        <v>43267.208333333328</v>
      </c>
      <c r="O327" s="7">
        <f t="shared" si="33"/>
        <v>43290.208333333328</v>
      </c>
      <c r="P327" t="b">
        <v>0</v>
      </c>
      <c r="Q327" t="b">
        <v>1</v>
      </c>
      <c r="R327" t="s">
        <v>25</v>
      </c>
      <c r="S327" t="str">
        <f t="shared" si="34"/>
        <v>theater</v>
      </c>
      <c r="T327" t="str">
        <f t="shared" si="35"/>
        <v>plays</v>
      </c>
    </row>
    <row r="328" spans="1:20" ht="35" x14ac:dyDescent="0.25">
      <c r="A328">
        <v>326</v>
      </c>
      <c r="B328" t="s">
        <v>696</v>
      </c>
      <c r="C328" s="3" t="s">
        <v>697</v>
      </c>
      <c r="D328">
        <v>7200</v>
      </c>
      <c r="E328">
        <v>3326</v>
      </c>
      <c r="F328" s="5">
        <f t="shared" si="30"/>
        <v>46.194444444444443</v>
      </c>
      <c r="G328" t="s">
        <v>6</v>
      </c>
      <c r="H328" s="5">
        <f t="shared" si="31"/>
        <v>25.984375</v>
      </c>
      <c r="I328">
        <v>128</v>
      </c>
      <c r="J328" t="s">
        <v>13</v>
      </c>
      <c r="K328" t="s">
        <v>14</v>
      </c>
      <c r="L328">
        <v>1451109600</v>
      </c>
      <c r="M328">
        <v>1451628000</v>
      </c>
      <c r="N328" s="9">
        <f t="shared" si="32"/>
        <v>42364.25</v>
      </c>
      <c r="O328" s="7">
        <f t="shared" si="33"/>
        <v>42370.25</v>
      </c>
      <c r="P328" t="b">
        <v>0</v>
      </c>
      <c r="Q328" t="b">
        <v>0</v>
      </c>
      <c r="R328" t="s">
        <v>63</v>
      </c>
      <c r="S328" t="str">
        <f t="shared" si="34"/>
        <v>film &amp; video</v>
      </c>
      <c r="T328" t="str">
        <f t="shared" si="35"/>
        <v>animation</v>
      </c>
    </row>
    <row r="329" spans="1:20" ht="18" x14ac:dyDescent="0.25">
      <c r="A329">
        <v>327</v>
      </c>
      <c r="B329" t="s">
        <v>698</v>
      </c>
      <c r="C329" s="3" t="s">
        <v>699</v>
      </c>
      <c r="D329">
        <v>2600</v>
      </c>
      <c r="E329">
        <v>1002</v>
      </c>
      <c r="F329" s="5">
        <f t="shared" si="30"/>
        <v>38.53846153846154</v>
      </c>
      <c r="G329" t="s">
        <v>6</v>
      </c>
      <c r="H329" s="5">
        <f t="shared" si="31"/>
        <v>30.363636363636363</v>
      </c>
      <c r="I329">
        <v>33</v>
      </c>
      <c r="J329" t="s">
        <v>13</v>
      </c>
      <c r="K329" t="s">
        <v>14</v>
      </c>
      <c r="L329">
        <v>1566968400</v>
      </c>
      <c r="M329">
        <v>1567314000</v>
      </c>
      <c r="N329" s="9">
        <f t="shared" si="32"/>
        <v>43705.208333333328</v>
      </c>
      <c r="O329" s="7">
        <f t="shared" si="33"/>
        <v>43709.208333333328</v>
      </c>
      <c r="P329" t="b">
        <v>0</v>
      </c>
      <c r="Q329" t="b">
        <v>1</v>
      </c>
      <c r="R329" t="s">
        <v>25</v>
      </c>
      <c r="S329" t="str">
        <f t="shared" si="34"/>
        <v>theater</v>
      </c>
      <c r="T329" t="str">
        <f t="shared" si="35"/>
        <v>plays</v>
      </c>
    </row>
    <row r="330" spans="1:20" ht="35" x14ac:dyDescent="0.25">
      <c r="A330">
        <v>328</v>
      </c>
      <c r="B330" t="s">
        <v>700</v>
      </c>
      <c r="C330" s="3" t="s">
        <v>701</v>
      </c>
      <c r="D330">
        <v>98700</v>
      </c>
      <c r="E330">
        <v>131826</v>
      </c>
      <c r="F330" s="5">
        <f t="shared" si="30"/>
        <v>133.56231003039514</v>
      </c>
      <c r="G330" t="s">
        <v>12</v>
      </c>
      <c r="H330" s="5">
        <f t="shared" si="31"/>
        <v>54.004916018025398</v>
      </c>
      <c r="I330">
        <v>2441</v>
      </c>
      <c r="J330" t="s">
        <v>13</v>
      </c>
      <c r="K330" t="s">
        <v>14</v>
      </c>
      <c r="L330">
        <v>1543557600</v>
      </c>
      <c r="M330">
        <v>1544508000</v>
      </c>
      <c r="N330" s="9">
        <f t="shared" si="32"/>
        <v>43434.25</v>
      </c>
      <c r="O330" s="7">
        <f t="shared" si="33"/>
        <v>43445.25</v>
      </c>
      <c r="P330" t="b">
        <v>0</v>
      </c>
      <c r="Q330" t="b">
        <v>0</v>
      </c>
      <c r="R330" t="s">
        <v>15</v>
      </c>
      <c r="S330" t="str">
        <f t="shared" si="34"/>
        <v>music</v>
      </c>
      <c r="T330" t="str">
        <f t="shared" si="35"/>
        <v>rock</v>
      </c>
    </row>
    <row r="331" spans="1:20" ht="18" x14ac:dyDescent="0.25">
      <c r="A331">
        <v>329</v>
      </c>
      <c r="B331" t="s">
        <v>702</v>
      </c>
      <c r="C331" s="3" t="s">
        <v>703</v>
      </c>
      <c r="D331">
        <v>93800</v>
      </c>
      <c r="E331">
        <v>21477</v>
      </c>
      <c r="F331" s="5">
        <f t="shared" si="30"/>
        <v>22.896588486140725</v>
      </c>
      <c r="G331" t="s">
        <v>39</v>
      </c>
      <c r="H331" s="5">
        <f t="shared" si="31"/>
        <v>101.78672985781991</v>
      </c>
      <c r="I331">
        <v>211</v>
      </c>
      <c r="J331" t="s">
        <v>13</v>
      </c>
      <c r="K331" t="s">
        <v>14</v>
      </c>
      <c r="L331">
        <v>1481522400</v>
      </c>
      <c r="M331">
        <v>1482472800</v>
      </c>
      <c r="N331" s="9">
        <f t="shared" si="32"/>
        <v>42716.25</v>
      </c>
      <c r="O331" s="7">
        <f t="shared" si="33"/>
        <v>42727.25</v>
      </c>
      <c r="P331" t="b">
        <v>0</v>
      </c>
      <c r="Q331" t="b">
        <v>0</v>
      </c>
      <c r="R331" t="s">
        <v>81</v>
      </c>
      <c r="S331" t="str">
        <f t="shared" si="34"/>
        <v>games</v>
      </c>
      <c r="T331" t="str">
        <f t="shared" si="35"/>
        <v>video games</v>
      </c>
    </row>
    <row r="332" spans="1:20" ht="35" x14ac:dyDescent="0.25">
      <c r="A332">
        <v>330</v>
      </c>
      <c r="B332" t="s">
        <v>704</v>
      </c>
      <c r="C332" s="3" t="s">
        <v>705</v>
      </c>
      <c r="D332">
        <v>33700</v>
      </c>
      <c r="E332">
        <v>62330</v>
      </c>
      <c r="F332" s="5">
        <f t="shared" si="30"/>
        <v>184.95548961424333</v>
      </c>
      <c r="G332" t="s">
        <v>12</v>
      </c>
      <c r="H332" s="5">
        <f t="shared" si="31"/>
        <v>45.003610108303249</v>
      </c>
      <c r="I332">
        <v>1385</v>
      </c>
      <c r="J332" t="s">
        <v>32</v>
      </c>
      <c r="K332" t="s">
        <v>33</v>
      </c>
      <c r="L332">
        <v>1512712800</v>
      </c>
      <c r="M332">
        <v>1512799200</v>
      </c>
      <c r="N332" s="9">
        <f t="shared" si="32"/>
        <v>43077.25</v>
      </c>
      <c r="O332" s="7">
        <f t="shared" si="33"/>
        <v>43078.25</v>
      </c>
      <c r="P332" t="b">
        <v>0</v>
      </c>
      <c r="Q332" t="b">
        <v>0</v>
      </c>
      <c r="R332" t="s">
        <v>34</v>
      </c>
      <c r="S332" t="str">
        <f t="shared" si="34"/>
        <v>film &amp; video</v>
      </c>
      <c r="T332" t="str">
        <f t="shared" si="35"/>
        <v>documentary</v>
      </c>
    </row>
    <row r="333" spans="1:20" ht="18" x14ac:dyDescent="0.25">
      <c r="A333">
        <v>331</v>
      </c>
      <c r="B333" t="s">
        <v>706</v>
      </c>
      <c r="C333" s="3" t="s">
        <v>707</v>
      </c>
      <c r="D333">
        <v>3300</v>
      </c>
      <c r="E333">
        <v>14643</v>
      </c>
      <c r="F333" s="5">
        <f t="shared" si="30"/>
        <v>443.72727272727275</v>
      </c>
      <c r="G333" t="s">
        <v>12</v>
      </c>
      <c r="H333" s="5">
        <f t="shared" si="31"/>
        <v>77.068421052631578</v>
      </c>
      <c r="I333">
        <v>190</v>
      </c>
      <c r="J333" t="s">
        <v>13</v>
      </c>
      <c r="K333" t="s">
        <v>14</v>
      </c>
      <c r="L333">
        <v>1324274400</v>
      </c>
      <c r="M333">
        <v>1324360800</v>
      </c>
      <c r="N333" s="9">
        <f t="shared" si="32"/>
        <v>40896.25</v>
      </c>
      <c r="O333" s="7">
        <f t="shared" si="33"/>
        <v>40897.25</v>
      </c>
      <c r="P333" t="b">
        <v>0</v>
      </c>
      <c r="Q333" t="b">
        <v>0</v>
      </c>
      <c r="R333" t="s">
        <v>9</v>
      </c>
      <c r="S333" t="str">
        <f t="shared" si="34"/>
        <v>food</v>
      </c>
      <c r="T333" t="str">
        <f t="shared" si="35"/>
        <v>food trucks</v>
      </c>
    </row>
    <row r="334" spans="1:20" ht="35" x14ac:dyDescent="0.25">
      <c r="A334">
        <v>332</v>
      </c>
      <c r="B334" t="s">
        <v>708</v>
      </c>
      <c r="C334" s="3" t="s">
        <v>709</v>
      </c>
      <c r="D334">
        <v>20700</v>
      </c>
      <c r="E334">
        <v>41396</v>
      </c>
      <c r="F334" s="5">
        <f t="shared" si="30"/>
        <v>199.9806763285024</v>
      </c>
      <c r="G334" t="s">
        <v>12</v>
      </c>
      <c r="H334" s="5">
        <f t="shared" si="31"/>
        <v>88.076595744680844</v>
      </c>
      <c r="I334">
        <v>470</v>
      </c>
      <c r="J334" t="s">
        <v>13</v>
      </c>
      <c r="K334" t="s">
        <v>14</v>
      </c>
      <c r="L334">
        <v>1364446800</v>
      </c>
      <c r="M334">
        <v>1364533200</v>
      </c>
      <c r="N334" s="9">
        <f t="shared" si="32"/>
        <v>41361.208333333336</v>
      </c>
      <c r="O334" s="7">
        <f t="shared" si="33"/>
        <v>41362.208333333336</v>
      </c>
      <c r="P334" t="b">
        <v>0</v>
      </c>
      <c r="Q334" t="b">
        <v>0</v>
      </c>
      <c r="R334" t="s">
        <v>57</v>
      </c>
      <c r="S334" t="str">
        <f t="shared" si="34"/>
        <v>technology</v>
      </c>
      <c r="T334" t="str">
        <f t="shared" si="35"/>
        <v>wearables</v>
      </c>
    </row>
    <row r="335" spans="1:20" ht="18" x14ac:dyDescent="0.25">
      <c r="A335">
        <v>333</v>
      </c>
      <c r="B335" t="s">
        <v>710</v>
      </c>
      <c r="C335" s="3" t="s">
        <v>711</v>
      </c>
      <c r="D335">
        <v>9600</v>
      </c>
      <c r="E335">
        <v>11900</v>
      </c>
      <c r="F335" s="5">
        <f t="shared" si="30"/>
        <v>123.95833333333333</v>
      </c>
      <c r="G335" t="s">
        <v>12</v>
      </c>
      <c r="H335" s="5">
        <f t="shared" si="31"/>
        <v>47.035573122529641</v>
      </c>
      <c r="I335">
        <v>253</v>
      </c>
      <c r="J335" t="s">
        <v>13</v>
      </c>
      <c r="K335" t="s">
        <v>14</v>
      </c>
      <c r="L335">
        <v>1542693600</v>
      </c>
      <c r="M335">
        <v>1545112800</v>
      </c>
      <c r="N335" s="9">
        <f t="shared" si="32"/>
        <v>43424.25</v>
      </c>
      <c r="O335" s="7">
        <f t="shared" si="33"/>
        <v>43452.25</v>
      </c>
      <c r="P335" t="b">
        <v>0</v>
      </c>
      <c r="Q335" t="b">
        <v>0</v>
      </c>
      <c r="R335" t="s">
        <v>25</v>
      </c>
      <c r="S335" t="str">
        <f t="shared" si="34"/>
        <v>theater</v>
      </c>
      <c r="T335" t="str">
        <f t="shared" si="35"/>
        <v>plays</v>
      </c>
    </row>
    <row r="336" spans="1:20" ht="18" x14ac:dyDescent="0.25">
      <c r="A336">
        <v>334</v>
      </c>
      <c r="B336" t="s">
        <v>712</v>
      </c>
      <c r="C336" s="3" t="s">
        <v>713</v>
      </c>
      <c r="D336">
        <v>66200</v>
      </c>
      <c r="E336">
        <v>123538</v>
      </c>
      <c r="F336" s="5">
        <f t="shared" si="30"/>
        <v>186.61329305135951</v>
      </c>
      <c r="G336" t="s">
        <v>12</v>
      </c>
      <c r="H336" s="5">
        <f t="shared" si="31"/>
        <v>110.99550763701707</v>
      </c>
      <c r="I336">
        <v>1113</v>
      </c>
      <c r="J336" t="s">
        <v>13</v>
      </c>
      <c r="K336" t="s">
        <v>14</v>
      </c>
      <c r="L336">
        <v>1515564000</v>
      </c>
      <c r="M336">
        <v>1516168800</v>
      </c>
      <c r="N336" s="9">
        <f t="shared" si="32"/>
        <v>43110.25</v>
      </c>
      <c r="O336" s="7">
        <f t="shared" si="33"/>
        <v>43117.25</v>
      </c>
      <c r="P336" t="b">
        <v>0</v>
      </c>
      <c r="Q336" t="b">
        <v>0</v>
      </c>
      <c r="R336" t="s">
        <v>15</v>
      </c>
      <c r="S336" t="str">
        <f t="shared" si="34"/>
        <v>music</v>
      </c>
      <c r="T336" t="str">
        <f t="shared" si="35"/>
        <v>rock</v>
      </c>
    </row>
    <row r="337" spans="1:20" ht="18" x14ac:dyDescent="0.25">
      <c r="A337">
        <v>335</v>
      </c>
      <c r="B337" t="s">
        <v>714</v>
      </c>
      <c r="C337" s="3" t="s">
        <v>715</v>
      </c>
      <c r="D337">
        <v>173800</v>
      </c>
      <c r="E337">
        <v>198628</v>
      </c>
      <c r="F337" s="5">
        <f t="shared" si="30"/>
        <v>114.28538550057536</v>
      </c>
      <c r="G337" t="s">
        <v>12</v>
      </c>
      <c r="H337" s="5">
        <f t="shared" si="31"/>
        <v>87.003066141042481</v>
      </c>
      <c r="I337">
        <v>2283</v>
      </c>
      <c r="J337" t="s">
        <v>13</v>
      </c>
      <c r="K337" t="s">
        <v>14</v>
      </c>
      <c r="L337">
        <v>1573797600</v>
      </c>
      <c r="M337">
        <v>1574920800</v>
      </c>
      <c r="N337" s="9">
        <f t="shared" si="32"/>
        <v>43784.25</v>
      </c>
      <c r="O337" s="7">
        <f t="shared" si="33"/>
        <v>43797.25</v>
      </c>
      <c r="P337" t="b">
        <v>0</v>
      </c>
      <c r="Q337" t="b">
        <v>0</v>
      </c>
      <c r="R337" t="s">
        <v>15</v>
      </c>
      <c r="S337" t="str">
        <f t="shared" si="34"/>
        <v>music</v>
      </c>
      <c r="T337" t="str">
        <f t="shared" si="35"/>
        <v>rock</v>
      </c>
    </row>
    <row r="338" spans="1:20" ht="18" x14ac:dyDescent="0.25">
      <c r="A338">
        <v>336</v>
      </c>
      <c r="B338" t="s">
        <v>716</v>
      </c>
      <c r="C338" s="3" t="s">
        <v>717</v>
      </c>
      <c r="D338">
        <v>70700</v>
      </c>
      <c r="E338">
        <v>68602</v>
      </c>
      <c r="F338" s="5">
        <f t="shared" si="30"/>
        <v>97.032531824611041</v>
      </c>
      <c r="G338" t="s">
        <v>6</v>
      </c>
      <c r="H338" s="5">
        <f t="shared" si="31"/>
        <v>63.994402985074629</v>
      </c>
      <c r="I338">
        <v>1072</v>
      </c>
      <c r="J338" t="s">
        <v>13</v>
      </c>
      <c r="K338" t="s">
        <v>14</v>
      </c>
      <c r="L338">
        <v>1292392800</v>
      </c>
      <c r="M338">
        <v>1292479200</v>
      </c>
      <c r="N338" s="9">
        <f t="shared" si="32"/>
        <v>40527.25</v>
      </c>
      <c r="O338" s="7">
        <f t="shared" si="33"/>
        <v>40528.25</v>
      </c>
      <c r="P338" t="b">
        <v>0</v>
      </c>
      <c r="Q338" t="b">
        <v>1</v>
      </c>
      <c r="R338" t="s">
        <v>15</v>
      </c>
      <c r="S338" t="str">
        <f t="shared" si="34"/>
        <v>music</v>
      </c>
      <c r="T338" t="str">
        <f t="shared" si="35"/>
        <v>rock</v>
      </c>
    </row>
    <row r="339" spans="1:20" ht="18" x14ac:dyDescent="0.25">
      <c r="A339">
        <v>337</v>
      </c>
      <c r="B339" t="s">
        <v>718</v>
      </c>
      <c r="C339" s="3" t="s">
        <v>719</v>
      </c>
      <c r="D339">
        <v>94500</v>
      </c>
      <c r="E339">
        <v>116064</v>
      </c>
      <c r="F339" s="5">
        <f t="shared" si="30"/>
        <v>122.81904761904762</v>
      </c>
      <c r="G339" t="s">
        <v>12</v>
      </c>
      <c r="H339" s="5">
        <f t="shared" si="31"/>
        <v>105.9945205479452</v>
      </c>
      <c r="I339">
        <v>1095</v>
      </c>
      <c r="J339" t="s">
        <v>13</v>
      </c>
      <c r="K339" t="s">
        <v>14</v>
      </c>
      <c r="L339">
        <v>1573452000</v>
      </c>
      <c r="M339">
        <v>1573538400</v>
      </c>
      <c r="N339" s="9">
        <f t="shared" si="32"/>
        <v>43780.25</v>
      </c>
      <c r="O339" s="7">
        <f t="shared" si="33"/>
        <v>43781.25</v>
      </c>
      <c r="P339" t="b">
        <v>0</v>
      </c>
      <c r="Q339" t="b">
        <v>0</v>
      </c>
      <c r="R339" t="s">
        <v>25</v>
      </c>
      <c r="S339" t="str">
        <f t="shared" si="34"/>
        <v>theater</v>
      </c>
      <c r="T339" t="str">
        <f t="shared" si="35"/>
        <v>plays</v>
      </c>
    </row>
    <row r="340" spans="1:20" ht="18" x14ac:dyDescent="0.25">
      <c r="A340">
        <v>338</v>
      </c>
      <c r="B340" t="s">
        <v>720</v>
      </c>
      <c r="C340" s="3" t="s">
        <v>721</v>
      </c>
      <c r="D340">
        <v>69800</v>
      </c>
      <c r="E340">
        <v>125042</v>
      </c>
      <c r="F340" s="5">
        <f t="shared" si="30"/>
        <v>179.14326647564468</v>
      </c>
      <c r="G340" t="s">
        <v>12</v>
      </c>
      <c r="H340" s="5">
        <f t="shared" si="31"/>
        <v>73.989349112426041</v>
      </c>
      <c r="I340">
        <v>1690</v>
      </c>
      <c r="J340" t="s">
        <v>13</v>
      </c>
      <c r="K340" t="s">
        <v>14</v>
      </c>
      <c r="L340">
        <v>1317790800</v>
      </c>
      <c r="M340">
        <v>1320382800</v>
      </c>
      <c r="N340" s="9">
        <f t="shared" si="32"/>
        <v>40821.208333333336</v>
      </c>
      <c r="O340" s="7">
        <f t="shared" si="33"/>
        <v>40851.208333333336</v>
      </c>
      <c r="P340" t="b">
        <v>0</v>
      </c>
      <c r="Q340" t="b">
        <v>0</v>
      </c>
      <c r="R340" t="s">
        <v>25</v>
      </c>
      <c r="S340" t="str">
        <f t="shared" si="34"/>
        <v>theater</v>
      </c>
      <c r="T340" t="str">
        <f t="shared" si="35"/>
        <v>plays</v>
      </c>
    </row>
    <row r="341" spans="1:20" ht="18" x14ac:dyDescent="0.25">
      <c r="A341">
        <v>339</v>
      </c>
      <c r="B341" t="s">
        <v>722</v>
      </c>
      <c r="C341" s="3" t="s">
        <v>723</v>
      </c>
      <c r="D341">
        <v>136300</v>
      </c>
      <c r="E341">
        <v>108974</v>
      </c>
      <c r="F341" s="5">
        <f t="shared" si="30"/>
        <v>79.951577402787962</v>
      </c>
      <c r="G341" t="s">
        <v>66</v>
      </c>
      <c r="H341" s="5">
        <f t="shared" si="31"/>
        <v>84.02004626060139</v>
      </c>
      <c r="I341">
        <v>1297</v>
      </c>
      <c r="J341" t="s">
        <v>7</v>
      </c>
      <c r="K341" t="s">
        <v>8</v>
      </c>
      <c r="L341">
        <v>1501650000</v>
      </c>
      <c r="M341">
        <v>1502859600</v>
      </c>
      <c r="N341" s="9">
        <f t="shared" si="32"/>
        <v>42949.208333333328</v>
      </c>
      <c r="O341" s="7">
        <f t="shared" si="33"/>
        <v>42963.208333333328</v>
      </c>
      <c r="P341" t="b">
        <v>0</v>
      </c>
      <c r="Q341" t="b">
        <v>0</v>
      </c>
      <c r="R341" t="s">
        <v>25</v>
      </c>
      <c r="S341" t="str">
        <f t="shared" si="34"/>
        <v>theater</v>
      </c>
      <c r="T341" t="str">
        <f t="shared" si="35"/>
        <v>plays</v>
      </c>
    </row>
    <row r="342" spans="1:20" ht="18" x14ac:dyDescent="0.25">
      <c r="A342">
        <v>340</v>
      </c>
      <c r="B342" t="s">
        <v>724</v>
      </c>
      <c r="C342" s="3" t="s">
        <v>725</v>
      </c>
      <c r="D342">
        <v>37100</v>
      </c>
      <c r="E342">
        <v>34964</v>
      </c>
      <c r="F342" s="5">
        <f t="shared" si="30"/>
        <v>94.242587601078171</v>
      </c>
      <c r="G342" t="s">
        <v>6</v>
      </c>
      <c r="H342" s="5">
        <f t="shared" si="31"/>
        <v>88.966921119592882</v>
      </c>
      <c r="I342">
        <v>393</v>
      </c>
      <c r="J342" t="s">
        <v>13</v>
      </c>
      <c r="K342" t="s">
        <v>14</v>
      </c>
      <c r="L342">
        <v>1323669600</v>
      </c>
      <c r="M342">
        <v>1323756000</v>
      </c>
      <c r="N342" s="9">
        <f t="shared" si="32"/>
        <v>40889.25</v>
      </c>
      <c r="O342" s="7">
        <f t="shared" si="33"/>
        <v>40890.25</v>
      </c>
      <c r="P342" t="b">
        <v>0</v>
      </c>
      <c r="Q342" t="b">
        <v>0</v>
      </c>
      <c r="R342" t="s">
        <v>114</v>
      </c>
      <c r="S342" t="str">
        <f t="shared" si="34"/>
        <v>photography</v>
      </c>
      <c r="T342" t="str">
        <f t="shared" si="35"/>
        <v>photography books</v>
      </c>
    </row>
    <row r="343" spans="1:20" ht="35" x14ac:dyDescent="0.25">
      <c r="A343">
        <v>341</v>
      </c>
      <c r="B343" t="s">
        <v>726</v>
      </c>
      <c r="C343" s="3" t="s">
        <v>727</v>
      </c>
      <c r="D343">
        <v>114300</v>
      </c>
      <c r="E343">
        <v>96777</v>
      </c>
      <c r="F343" s="5">
        <f t="shared" si="30"/>
        <v>84.669291338582681</v>
      </c>
      <c r="G343" t="s">
        <v>6</v>
      </c>
      <c r="H343" s="5">
        <f t="shared" si="31"/>
        <v>76.990453460620529</v>
      </c>
      <c r="I343">
        <v>1257</v>
      </c>
      <c r="J343" t="s">
        <v>13</v>
      </c>
      <c r="K343" t="s">
        <v>14</v>
      </c>
      <c r="L343">
        <v>1440738000</v>
      </c>
      <c r="M343">
        <v>1441342800</v>
      </c>
      <c r="N343" s="9">
        <f t="shared" si="32"/>
        <v>42244.208333333328</v>
      </c>
      <c r="O343" s="7">
        <f t="shared" si="33"/>
        <v>42251.208333333328</v>
      </c>
      <c r="P343" t="b">
        <v>0</v>
      </c>
      <c r="Q343" t="b">
        <v>0</v>
      </c>
      <c r="R343" t="s">
        <v>52</v>
      </c>
      <c r="S343" t="str">
        <f t="shared" si="34"/>
        <v>music</v>
      </c>
      <c r="T343" t="str">
        <f t="shared" si="35"/>
        <v>indie rock</v>
      </c>
    </row>
    <row r="344" spans="1:20" ht="18" x14ac:dyDescent="0.25">
      <c r="A344">
        <v>342</v>
      </c>
      <c r="B344" t="s">
        <v>728</v>
      </c>
      <c r="C344" s="3" t="s">
        <v>729</v>
      </c>
      <c r="D344">
        <v>47900</v>
      </c>
      <c r="E344">
        <v>31864</v>
      </c>
      <c r="F344" s="5">
        <f t="shared" si="30"/>
        <v>66.521920668058456</v>
      </c>
      <c r="G344" t="s">
        <v>6</v>
      </c>
      <c r="H344" s="5">
        <f t="shared" si="31"/>
        <v>97.146341463414629</v>
      </c>
      <c r="I344">
        <v>328</v>
      </c>
      <c r="J344" t="s">
        <v>13</v>
      </c>
      <c r="K344" t="s">
        <v>14</v>
      </c>
      <c r="L344">
        <v>1374296400</v>
      </c>
      <c r="M344">
        <v>1375333200</v>
      </c>
      <c r="N344" s="9">
        <f t="shared" si="32"/>
        <v>41475.208333333336</v>
      </c>
      <c r="O344" s="7">
        <f t="shared" si="33"/>
        <v>41487.208333333336</v>
      </c>
      <c r="P344" t="b">
        <v>0</v>
      </c>
      <c r="Q344" t="b">
        <v>0</v>
      </c>
      <c r="R344" t="s">
        <v>25</v>
      </c>
      <c r="S344" t="str">
        <f t="shared" si="34"/>
        <v>theater</v>
      </c>
      <c r="T344" t="str">
        <f t="shared" si="35"/>
        <v>plays</v>
      </c>
    </row>
    <row r="345" spans="1:20" ht="18" x14ac:dyDescent="0.25">
      <c r="A345">
        <v>343</v>
      </c>
      <c r="B345" t="s">
        <v>730</v>
      </c>
      <c r="C345" s="3" t="s">
        <v>731</v>
      </c>
      <c r="D345">
        <v>9000</v>
      </c>
      <c r="E345">
        <v>4853</v>
      </c>
      <c r="F345" s="5">
        <f t="shared" si="30"/>
        <v>53.922222222222224</v>
      </c>
      <c r="G345" t="s">
        <v>6</v>
      </c>
      <c r="H345" s="5">
        <f t="shared" si="31"/>
        <v>33.013605442176868</v>
      </c>
      <c r="I345">
        <v>147</v>
      </c>
      <c r="J345" t="s">
        <v>13</v>
      </c>
      <c r="K345" t="s">
        <v>14</v>
      </c>
      <c r="L345">
        <v>1384840800</v>
      </c>
      <c r="M345">
        <v>1389420000</v>
      </c>
      <c r="N345" s="9">
        <f t="shared" si="32"/>
        <v>41597.25</v>
      </c>
      <c r="O345" s="7">
        <f t="shared" si="33"/>
        <v>41650.25</v>
      </c>
      <c r="P345" t="b">
        <v>0</v>
      </c>
      <c r="Q345" t="b">
        <v>0</v>
      </c>
      <c r="R345" t="s">
        <v>25</v>
      </c>
      <c r="S345" t="str">
        <f t="shared" si="34"/>
        <v>theater</v>
      </c>
      <c r="T345" t="str">
        <f t="shared" si="35"/>
        <v>plays</v>
      </c>
    </row>
    <row r="346" spans="1:20" ht="18" x14ac:dyDescent="0.25">
      <c r="A346">
        <v>344</v>
      </c>
      <c r="B346" t="s">
        <v>732</v>
      </c>
      <c r="C346" s="3" t="s">
        <v>733</v>
      </c>
      <c r="D346">
        <v>197600</v>
      </c>
      <c r="E346">
        <v>82959</v>
      </c>
      <c r="F346" s="5">
        <f t="shared" si="30"/>
        <v>41.983299595141702</v>
      </c>
      <c r="G346" t="s">
        <v>6</v>
      </c>
      <c r="H346" s="5">
        <f t="shared" si="31"/>
        <v>99.950602409638549</v>
      </c>
      <c r="I346">
        <v>830</v>
      </c>
      <c r="J346" t="s">
        <v>13</v>
      </c>
      <c r="K346" t="s">
        <v>14</v>
      </c>
      <c r="L346">
        <v>1516600800</v>
      </c>
      <c r="M346">
        <v>1520056800</v>
      </c>
      <c r="N346" s="9">
        <f t="shared" si="32"/>
        <v>43122.25</v>
      </c>
      <c r="O346" s="7">
        <f t="shared" si="33"/>
        <v>43162.25</v>
      </c>
      <c r="P346" t="b">
        <v>0</v>
      </c>
      <c r="Q346" t="b">
        <v>0</v>
      </c>
      <c r="R346" t="s">
        <v>81</v>
      </c>
      <c r="S346" t="str">
        <f t="shared" si="34"/>
        <v>games</v>
      </c>
      <c r="T346" t="str">
        <f t="shared" si="35"/>
        <v>video games</v>
      </c>
    </row>
    <row r="347" spans="1:20" ht="18" x14ac:dyDescent="0.25">
      <c r="A347">
        <v>345</v>
      </c>
      <c r="B347" t="s">
        <v>734</v>
      </c>
      <c r="C347" s="3" t="s">
        <v>735</v>
      </c>
      <c r="D347">
        <v>157600</v>
      </c>
      <c r="E347">
        <v>23159</v>
      </c>
      <c r="F347" s="5">
        <f t="shared" si="30"/>
        <v>14.69479695431472</v>
      </c>
      <c r="G347" t="s">
        <v>6</v>
      </c>
      <c r="H347" s="5">
        <f t="shared" si="31"/>
        <v>69.966767371601208</v>
      </c>
      <c r="I347">
        <v>331</v>
      </c>
      <c r="J347" t="s">
        <v>32</v>
      </c>
      <c r="K347" t="s">
        <v>33</v>
      </c>
      <c r="L347">
        <v>1436418000</v>
      </c>
      <c r="M347">
        <v>1436504400</v>
      </c>
      <c r="N347" s="9">
        <f t="shared" si="32"/>
        <v>42194.208333333328</v>
      </c>
      <c r="O347" s="7">
        <f t="shared" si="33"/>
        <v>42195.208333333328</v>
      </c>
      <c r="P347" t="b">
        <v>0</v>
      </c>
      <c r="Q347" t="b">
        <v>0</v>
      </c>
      <c r="R347" t="s">
        <v>45</v>
      </c>
      <c r="S347" t="str">
        <f t="shared" si="34"/>
        <v>film &amp; video</v>
      </c>
      <c r="T347" t="str">
        <f t="shared" si="35"/>
        <v>drama</v>
      </c>
    </row>
    <row r="348" spans="1:20" ht="18" x14ac:dyDescent="0.25">
      <c r="A348">
        <v>346</v>
      </c>
      <c r="B348" t="s">
        <v>736</v>
      </c>
      <c r="C348" s="3" t="s">
        <v>737</v>
      </c>
      <c r="D348">
        <v>8000</v>
      </c>
      <c r="E348">
        <v>2758</v>
      </c>
      <c r="F348" s="5">
        <f t="shared" si="30"/>
        <v>34.475000000000001</v>
      </c>
      <c r="G348" t="s">
        <v>6</v>
      </c>
      <c r="H348" s="5">
        <f t="shared" si="31"/>
        <v>110.32</v>
      </c>
      <c r="I348">
        <v>25</v>
      </c>
      <c r="J348" t="s">
        <v>13</v>
      </c>
      <c r="K348" t="s">
        <v>14</v>
      </c>
      <c r="L348">
        <v>1503550800</v>
      </c>
      <c r="M348">
        <v>1508302800</v>
      </c>
      <c r="N348" s="9">
        <f t="shared" si="32"/>
        <v>42971.208333333328</v>
      </c>
      <c r="O348" s="7">
        <f t="shared" si="33"/>
        <v>43026.208333333328</v>
      </c>
      <c r="P348" t="b">
        <v>0</v>
      </c>
      <c r="Q348" t="b">
        <v>1</v>
      </c>
      <c r="R348" t="s">
        <v>52</v>
      </c>
      <c r="S348" t="str">
        <f t="shared" si="34"/>
        <v>music</v>
      </c>
      <c r="T348" t="str">
        <f t="shared" si="35"/>
        <v>indie rock</v>
      </c>
    </row>
    <row r="349" spans="1:20" ht="18" x14ac:dyDescent="0.25">
      <c r="A349">
        <v>347</v>
      </c>
      <c r="B349" t="s">
        <v>738</v>
      </c>
      <c r="C349" s="3" t="s">
        <v>739</v>
      </c>
      <c r="D349">
        <v>900</v>
      </c>
      <c r="E349">
        <v>12607</v>
      </c>
      <c r="F349" s="5">
        <f t="shared" si="30"/>
        <v>1400.7777777777778</v>
      </c>
      <c r="G349" t="s">
        <v>12</v>
      </c>
      <c r="H349" s="5">
        <f t="shared" si="31"/>
        <v>66.005235602094245</v>
      </c>
      <c r="I349">
        <v>191</v>
      </c>
      <c r="J349" t="s">
        <v>13</v>
      </c>
      <c r="K349" t="s">
        <v>14</v>
      </c>
      <c r="L349">
        <v>1423634400</v>
      </c>
      <c r="M349">
        <v>1425708000</v>
      </c>
      <c r="N349" s="9">
        <f t="shared" si="32"/>
        <v>42046.25</v>
      </c>
      <c r="O349" s="7">
        <f t="shared" si="33"/>
        <v>42070.25</v>
      </c>
      <c r="P349" t="b">
        <v>0</v>
      </c>
      <c r="Q349" t="b">
        <v>0</v>
      </c>
      <c r="R349" t="s">
        <v>20</v>
      </c>
      <c r="S349" t="str">
        <f t="shared" si="34"/>
        <v>technology</v>
      </c>
      <c r="T349" t="str">
        <f t="shared" si="35"/>
        <v>web</v>
      </c>
    </row>
    <row r="350" spans="1:20" ht="18" x14ac:dyDescent="0.25">
      <c r="A350">
        <v>348</v>
      </c>
      <c r="B350" t="s">
        <v>740</v>
      </c>
      <c r="C350" s="3" t="s">
        <v>741</v>
      </c>
      <c r="D350">
        <v>199000</v>
      </c>
      <c r="E350">
        <v>142823</v>
      </c>
      <c r="F350" s="5">
        <f t="shared" si="30"/>
        <v>71.770351758793964</v>
      </c>
      <c r="G350" t="s">
        <v>6</v>
      </c>
      <c r="H350" s="5">
        <f t="shared" si="31"/>
        <v>41.005742176284812</v>
      </c>
      <c r="I350">
        <v>3483</v>
      </c>
      <c r="J350" t="s">
        <v>13</v>
      </c>
      <c r="K350" t="s">
        <v>14</v>
      </c>
      <c r="L350">
        <v>1487224800</v>
      </c>
      <c r="M350">
        <v>1488348000</v>
      </c>
      <c r="N350" s="9">
        <f t="shared" si="32"/>
        <v>42782.25</v>
      </c>
      <c r="O350" s="7">
        <f t="shared" si="33"/>
        <v>42795.25</v>
      </c>
      <c r="P350" t="b">
        <v>0</v>
      </c>
      <c r="Q350" t="b">
        <v>0</v>
      </c>
      <c r="R350" t="s">
        <v>9</v>
      </c>
      <c r="S350" t="str">
        <f t="shared" si="34"/>
        <v>food</v>
      </c>
      <c r="T350" t="str">
        <f t="shared" si="35"/>
        <v>food trucks</v>
      </c>
    </row>
    <row r="351" spans="1:20" ht="18" x14ac:dyDescent="0.25">
      <c r="A351">
        <v>349</v>
      </c>
      <c r="B351" t="s">
        <v>742</v>
      </c>
      <c r="C351" s="3" t="s">
        <v>743</v>
      </c>
      <c r="D351">
        <v>180800</v>
      </c>
      <c r="E351">
        <v>95958</v>
      </c>
      <c r="F351" s="5">
        <f t="shared" si="30"/>
        <v>53.074115044247783</v>
      </c>
      <c r="G351" t="s">
        <v>6</v>
      </c>
      <c r="H351" s="5">
        <f t="shared" si="31"/>
        <v>103.96316359696641</v>
      </c>
      <c r="I351">
        <v>923</v>
      </c>
      <c r="J351" t="s">
        <v>13</v>
      </c>
      <c r="K351" t="s">
        <v>14</v>
      </c>
      <c r="L351">
        <v>1500008400</v>
      </c>
      <c r="M351">
        <v>1502600400</v>
      </c>
      <c r="N351" s="9">
        <f t="shared" si="32"/>
        <v>42930.208333333328</v>
      </c>
      <c r="O351" s="7">
        <f t="shared" si="33"/>
        <v>42960.208333333328</v>
      </c>
      <c r="P351" t="b">
        <v>0</v>
      </c>
      <c r="Q351" t="b">
        <v>0</v>
      </c>
      <c r="R351" t="s">
        <v>25</v>
      </c>
      <c r="S351" t="str">
        <f t="shared" si="34"/>
        <v>theater</v>
      </c>
      <c r="T351" t="str">
        <f t="shared" si="35"/>
        <v>plays</v>
      </c>
    </row>
    <row r="352" spans="1:20" ht="18" x14ac:dyDescent="0.25">
      <c r="A352">
        <v>350</v>
      </c>
      <c r="B352" t="s">
        <v>744</v>
      </c>
      <c r="C352" s="3" t="s">
        <v>745</v>
      </c>
      <c r="D352">
        <v>100</v>
      </c>
      <c r="E352">
        <v>5</v>
      </c>
      <c r="F352" s="5">
        <f t="shared" si="30"/>
        <v>5</v>
      </c>
      <c r="G352" t="s">
        <v>6</v>
      </c>
      <c r="H352" s="5">
        <f t="shared" si="31"/>
        <v>5</v>
      </c>
      <c r="I352">
        <v>1</v>
      </c>
      <c r="J352" t="s">
        <v>13</v>
      </c>
      <c r="K352" t="s">
        <v>14</v>
      </c>
      <c r="L352">
        <v>1432098000</v>
      </c>
      <c r="M352">
        <v>1433653200</v>
      </c>
      <c r="N352" s="9">
        <f t="shared" si="32"/>
        <v>42144.208333333328</v>
      </c>
      <c r="O352" s="7">
        <f t="shared" si="33"/>
        <v>42162.208333333328</v>
      </c>
      <c r="P352" t="b">
        <v>0</v>
      </c>
      <c r="Q352" t="b">
        <v>1</v>
      </c>
      <c r="R352" t="s">
        <v>151</v>
      </c>
      <c r="S352" t="str">
        <f t="shared" si="34"/>
        <v>music</v>
      </c>
      <c r="T352" t="str">
        <f t="shared" si="35"/>
        <v>jazz</v>
      </c>
    </row>
    <row r="353" spans="1:20" ht="18" x14ac:dyDescent="0.25">
      <c r="A353">
        <v>351</v>
      </c>
      <c r="B353" t="s">
        <v>746</v>
      </c>
      <c r="C353" s="3" t="s">
        <v>747</v>
      </c>
      <c r="D353">
        <v>74100</v>
      </c>
      <c r="E353">
        <v>94631</v>
      </c>
      <c r="F353" s="5">
        <f t="shared" si="30"/>
        <v>127.70715249662618</v>
      </c>
      <c r="G353" t="s">
        <v>12</v>
      </c>
      <c r="H353" s="5">
        <f t="shared" si="31"/>
        <v>47.009935419771487</v>
      </c>
      <c r="I353">
        <v>2013</v>
      </c>
      <c r="J353" t="s">
        <v>13</v>
      </c>
      <c r="K353" t="s">
        <v>14</v>
      </c>
      <c r="L353">
        <v>1440392400</v>
      </c>
      <c r="M353">
        <v>1441602000</v>
      </c>
      <c r="N353" s="9">
        <f t="shared" si="32"/>
        <v>42240.208333333328</v>
      </c>
      <c r="O353" s="7">
        <f t="shared" si="33"/>
        <v>42254.208333333328</v>
      </c>
      <c r="P353" t="b">
        <v>0</v>
      </c>
      <c r="Q353" t="b">
        <v>0</v>
      </c>
      <c r="R353" t="s">
        <v>15</v>
      </c>
      <c r="S353" t="str">
        <f t="shared" si="34"/>
        <v>music</v>
      </c>
      <c r="T353" t="str">
        <f t="shared" si="35"/>
        <v>rock</v>
      </c>
    </row>
    <row r="354" spans="1:20" ht="18" x14ac:dyDescent="0.25">
      <c r="A354">
        <v>352</v>
      </c>
      <c r="B354" t="s">
        <v>748</v>
      </c>
      <c r="C354" s="3" t="s">
        <v>749</v>
      </c>
      <c r="D354">
        <v>2800</v>
      </c>
      <c r="E354">
        <v>977</v>
      </c>
      <c r="F354" s="5">
        <f t="shared" si="30"/>
        <v>34.892857142857139</v>
      </c>
      <c r="G354" t="s">
        <v>6</v>
      </c>
      <c r="H354" s="5">
        <f t="shared" si="31"/>
        <v>29.606060606060606</v>
      </c>
      <c r="I354">
        <v>33</v>
      </c>
      <c r="J354" t="s">
        <v>7</v>
      </c>
      <c r="K354" t="s">
        <v>8</v>
      </c>
      <c r="L354">
        <v>1446876000</v>
      </c>
      <c r="M354">
        <v>1447567200</v>
      </c>
      <c r="N354" s="9">
        <f t="shared" si="32"/>
        <v>42315.25</v>
      </c>
      <c r="O354" s="7">
        <f t="shared" si="33"/>
        <v>42323.25</v>
      </c>
      <c r="P354" t="b">
        <v>0</v>
      </c>
      <c r="Q354" t="b">
        <v>0</v>
      </c>
      <c r="R354" t="s">
        <v>25</v>
      </c>
      <c r="S354" t="str">
        <f t="shared" si="34"/>
        <v>theater</v>
      </c>
      <c r="T354" t="str">
        <f t="shared" si="35"/>
        <v>plays</v>
      </c>
    </row>
    <row r="355" spans="1:20" ht="18" x14ac:dyDescent="0.25">
      <c r="A355">
        <v>353</v>
      </c>
      <c r="B355" t="s">
        <v>750</v>
      </c>
      <c r="C355" s="3" t="s">
        <v>751</v>
      </c>
      <c r="D355">
        <v>33600</v>
      </c>
      <c r="E355">
        <v>137961</v>
      </c>
      <c r="F355" s="5">
        <f t="shared" si="30"/>
        <v>410.59821428571428</v>
      </c>
      <c r="G355" t="s">
        <v>12</v>
      </c>
      <c r="H355" s="5">
        <f t="shared" si="31"/>
        <v>81.010569583088667</v>
      </c>
      <c r="I355">
        <v>1703</v>
      </c>
      <c r="J355" t="s">
        <v>13</v>
      </c>
      <c r="K355" t="s">
        <v>14</v>
      </c>
      <c r="L355">
        <v>1562302800</v>
      </c>
      <c r="M355">
        <v>1562389200</v>
      </c>
      <c r="N355" s="9">
        <f t="shared" si="32"/>
        <v>43651.208333333328</v>
      </c>
      <c r="O355" s="7">
        <f t="shared" si="33"/>
        <v>43652.208333333328</v>
      </c>
      <c r="P355" t="b">
        <v>0</v>
      </c>
      <c r="Q355" t="b">
        <v>0</v>
      </c>
      <c r="R355" t="s">
        <v>25</v>
      </c>
      <c r="S355" t="str">
        <f t="shared" si="34"/>
        <v>theater</v>
      </c>
      <c r="T355" t="str">
        <f t="shared" si="35"/>
        <v>plays</v>
      </c>
    </row>
    <row r="356" spans="1:20" ht="18" x14ac:dyDescent="0.25">
      <c r="A356">
        <v>354</v>
      </c>
      <c r="B356" t="s">
        <v>752</v>
      </c>
      <c r="C356" s="3" t="s">
        <v>753</v>
      </c>
      <c r="D356">
        <v>6100</v>
      </c>
      <c r="E356">
        <v>7548</v>
      </c>
      <c r="F356" s="5">
        <f t="shared" si="30"/>
        <v>123.73770491803278</v>
      </c>
      <c r="G356" t="s">
        <v>12</v>
      </c>
      <c r="H356" s="5">
        <f t="shared" si="31"/>
        <v>94.35</v>
      </c>
      <c r="I356">
        <v>80</v>
      </c>
      <c r="J356" t="s">
        <v>28</v>
      </c>
      <c r="K356" t="s">
        <v>29</v>
      </c>
      <c r="L356">
        <v>1378184400</v>
      </c>
      <c r="M356">
        <v>1378789200</v>
      </c>
      <c r="N356" s="9">
        <f t="shared" si="32"/>
        <v>41520.208333333336</v>
      </c>
      <c r="O356" s="7">
        <f t="shared" si="33"/>
        <v>41527.208333333336</v>
      </c>
      <c r="P356" t="b">
        <v>0</v>
      </c>
      <c r="Q356" t="b">
        <v>0</v>
      </c>
      <c r="R356" t="s">
        <v>34</v>
      </c>
      <c r="S356" t="str">
        <f t="shared" si="34"/>
        <v>film &amp; video</v>
      </c>
      <c r="T356" t="str">
        <f t="shared" si="35"/>
        <v>documentary</v>
      </c>
    </row>
    <row r="357" spans="1:20" ht="18" x14ac:dyDescent="0.25">
      <c r="A357">
        <v>355</v>
      </c>
      <c r="B357" t="s">
        <v>754</v>
      </c>
      <c r="C357" s="3" t="s">
        <v>755</v>
      </c>
      <c r="D357">
        <v>3800</v>
      </c>
      <c r="E357">
        <v>2241</v>
      </c>
      <c r="F357" s="5">
        <f t="shared" si="30"/>
        <v>58.973684210526315</v>
      </c>
      <c r="G357" t="s">
        <v>39</v>
      </c>
      <c r="H357" s="5">
        <f t="shared" si="31"/>
        <v>26.058139534883722</v>
      </c>
      <c r="I357">
        <v>86</v>
      </c>
      <c r="J357" t="s">
        <v>13</v>
      </c>
      <c r="K357" t="s">
        <v>14</v>
      </c>
      <c r="L357">
        <v>1485064800</v>
      </c>
      <c r="M357">
        <v>1488520800</v>
      </c>
      <c r="N357" s="9">
        <f t="shared" si="32"/>
        <v>42757.25</v>
      </c>
      <c r="O357" s="7">
        <f t="shared" si="33"/>
        <v>42797.25</v>
      </c>
      <c r="P357" t="b">
        <v>0</v>
      </c>
      <c r="Q357" t="b">
        <v>0</v>
      </c>
      <c r="R357" t="s">
        <v>57</v>
      </c>
      <c r="S357" t="str">
        <f t="shared" si="34"/>
        <v>technology</v>
      </c>
      <c r="T357" t="str">
        <f t="shared" si="35"/>
        <v>wearables</v>
      </c>
    </row>
    <row r="358" spans="1:20" ht="18" x14ac:dyDescent="0.25">
      <c r="A358">
        <v>356</v>
      </c>
      <c r="B358" t="s">
        <v>756</v>
      </c>
      <c r="C358" s="3" t="s">
        <v>757</v>
      </c>
      <c r="D358">
        <v>9300</v>
      </c>
      <c r="E358">
        <v>3431</v>
      </c>
      <c r="F358" s="5">
        <f t="shared" si="30"/>
        <v>36.892473118279568</v>
      </c>
      <c r="G358" t="s">
        <v>6</v>
      </c>
      <c r="H358" s="5">
        <f t="shared" si="31"/>
        <v>85.775000000000006</v>
      </c>
      <c r="I358">
        <v>40</v>
      </c>
      <c r="J358" t="s">
        <v>99</v>
      </c>
      <c r="K358" t="s">
        <v>100</v>
      </c>
      <c r="L358">
        <v>1326520800</v>
      </c>
      <c r="M358">
        <v>1327298400</v>
      </c>
      <c r="N358" s="9">
        <f t="shared" si="32"/>
        <v>40922.25</v>
      </c>
      <c r="O358" s="7">
        <f t="shared" si="33"/>
        <v>40931.25</v>
      </c>
      <c r="P358" t="b">
        <v>0</v>
      </c>
      <c r="Q358" t="b">
        <v>0</v>
      </c>
      <c r="R358" t="s">
        <v>25</v>
      </c>
      <c r="S358" t="str">
        <f t="shared" si="34"/>
        <v>theater</v>
      </c>
      <c r="T358" t="str">
        <f t="shared" si="35"/>
        <v>plays</v>
      </c>
    </row>
    <row r="359" spans="1:20" ht="18" x14ac:dyDescent="0.25">
      <c r="A359">
        <v>357</v>
      </c>
      <c r="B359" t="s">
        <v>758</v>
      </c>
      <c r="C359" s="3" t="s">
        <v>759</v>
      </c>
      <c r="D359">
        <v>2300</v>
      </c>
      <c r="E359">
        <v>4253</v>
      </c>
      <c r="F359" s="5">
        <f t="shared" si="30"/>
        <v>184.91304347826087</v>
      </c>
      <c r="G359" t="s">
        <v>12</v>
      </c>
      <c r="H359" s="5">
        <f t="shared" si="31"/>
        <v>103.73170731707317</v>
      </c>
      <c r="I359">
        <v>41</v>
      </c>
      <c r="J359" t="s">
        <v>13</v>
      </c>
      <c r="K359" t="s">
        <v>14</v>
      </c>
      <c r="L359">
        <v>1441256400</v>
      </c>
      <c r="M359">
        <v>1443416400</v>
      </c>
      <c r="N359" s="9">
        <f t="shared" si="32"/>
        <v>42250.208333333328</v>
      </c>
      <c r="O359" s="7">
        <f t="shared" si="33"/>
        <v>42275.208333333328</v>
      </c>
      <c r="P359" t="b">
        <v>0</v>
      </c>
      <c r="Q359" t="b">
        <v>0</v>
      </c>
      <c r="R359" t="s">
        <v>81</v>
      </c>
      <c r="S359" t="str">
        <f t="shared" si="34"/>
        <v>games</v>
      </c>
      <c r="T359" t="str">
        <f t="shared" si="35"/>
        <v>video games</v>
      </c>
    </row>
    <row r="360" spans="1:20" ht="18" x14ac:dyDescent="0.25">
      <c r="A360">
        <v>358</v>
      </c>
      <c r="B360" t="s">
        <v>760</v>
      </c>
      <c r="C360" s="3" t="s">
        <v>761</v>
      </c>
      <c r="D360">
        <v>9700</v>
      </c>
      <c r="E360">
        <v>1146</v>
      </c>
      <c r="F360" s="5">
        <f t="shared" si="30"/>
        <v>11.814432989690722</v>
      </c>
      <c r="G360" t="s">
        <v>6</v>
      </c>
      <c r="H360" s="5">
        <f t="shared" si="31"/>
        <v>49.826086956521742</v>
      </c>
      <c r="I360">
        <v>23</v>
      </c>
      <c r="J360" t="s">
        <v>7</v>
      </c>
      <c r="K360" t="s">
        <v>8</v>
      </c>
      <c r="L360">
        <v>1533877200</v>
      </c>
      <c r="M360">
        <v>1534136400</v>
      </c>
      <c r="N360" s="9">
        <f t="shared" si="32"/>
        <v>43322.208333333328</v>
      </c>
      <c r="O360" s="7">
        <f t="shared" si="33"/>
        <v>43325.208333333328</v>
      </c>
      <c r="P360" t="b">
        <v>1</v>
      </c>
      <c r="Q360" t="b">
        <v>0</v>
      </c>
      <c r="R360" t="s">
        <v>114</v>
      </c>
      <c r="S360" t="str">
        <f t="shared" si="34"/>
        <v>photography</v>
      </c>
      <c r="T360" t="str">
        <f t="shared" si="35"/>
        <v>photography books</v>
      </c>
    </row>
    <row r="361" spans="1:20" ht="18" x14ac:dyDescent="0.25">
      <c r="A361">
        <v>359</v>
      </c>
      <c r="B361" t="s">
        <v>762</v>
      </c>
      <c r="C361" s="3" t="s">
        <v>763</v>
      </c>
      <c r="D361">
        <v>4000</v>
      </c>
      <c r="E361">
        <v>11948</v>
      </c>
      <c r="F361" s="5">
        <f t="shared" si="30"/>
        <v>298.7</v>
      </c>
      <c r="G361" t="s">
        <v>12</v>
      </c>
      <c r="H361" s="5">
        <f t="shared" si="31"/>
        <v>63.893048128342244</v>
      </c>
      <c r="I361">
        <v>187</v>
      </c>
      <c r="J361" t="s">
        <v>13</v>
      </c>
      <c r="K361" t="s">
        <v>14</v>
      </c>
      <c r="L361">
        <v>1314421200</v>
      </c>
      <c r="M361">
        <v>1315026000</v>
      </c>
      <c r="N361" s="9">
        <f t="shared" si="32"/>
        <v>40782.208333333336</v>
      </c>
      <c r="O361" s="7">
        <f t="shared" si="33"/>
        <v>40789.208333333336</v>
      </c>
      <c r="P361" t="b">
        <v>0</v>
      </c>
      <c r="Q361" t="b">
        <v>0</v>
      </c>
      <c r="R361" t="s">
        <v>63</v>
      </c>
      <c r="S361" t="str">
        <f t="shared" si="34"/>
        <v>film &amp; video</v>
      </c>
      <c r="T361" t="str">
        <f t="shared" si="35"/>
        <v>animation</v>
      </c>
    </row>
    <row r="362" spans="1:20" ht="18" x14ac:dyDescent="0.25">
      <c r="A362">
        <v>360</v>
      </c>
      <c r="B362" t="s">
        <v>764</v>
      </c>
      <c r="C362" s="3" t="s">
        <v>765</v>
      </c>
      <c r="D362">
        <v>59700</v>
      </c>
      <c r="E362">
        <v>135132</v>
      </c>
      <c r="F362" s="5">
        <f t="shared" si="30"/>
        <v>226.35175879396985</v>
      </c>
      <c r="G362" t="s">
        <v>12</v>
      </c>
      <c r="H362" s="5">
        <f t="shared" si="31"/>
        <v>47.002434782608695</v>
      </c>
      <c r="I362">
        <v>2875</v>
      </c>
      <c r="J362" t="s">
        <v>32</v>
      </c>
      <c r="K362" t="s">
        <v>33</v>
      </c>
      <c r="L362">
        <v>1293861600</v>
      </c>
      <c r="M362">
        <v>1295071200</v>
      </c>
      <c r="N362" s="9">
        <f t="shared" si="32"/>
        <v>40544.25</v>
      </c>
      <c r="O362" s="7">
        <f t="shared" si="33"/>
        <v>40558.25</v>
      </c>
      <c r="P362" t="b">
        <v>0</v>
      </c>
      <c r="Q362" t="b">
        <v>1</v>
      </c>
      <c r="R362" t="s">
        <v>25</v>
      </c>
      <c r="S362" t="str">
        <f t="shared" si="34"/>
        <v>theater</v>
      </c>
      <c r="T362" t="str">
        <f t="shared" si="35"/>
        <v>plays</v>
      </c>
    </row>
    <row r="363" spans="1:20" ht="18" x14ac:dyDescent="0.25">
      <c r="A363">
        <v>361</v>
      </c>
      <c r="B363" t="s">
        <v>766</v>
      </c>
      <c r="C363" s="3" t="s">
        <v>767</v>
      </c>
      <c r="D363">
        <v>5500</v>
      </c>
      <c r="E363">
        <v>9546</v>
      </c>
      <c r="F363" s="5">
        <f t="shared" si="30"/>
        <v>173.56363636363636</v>
      </c>
      <c r="G363" t="s">
        <v>12</v>
      </c>
      <c r="H363" s="5">
        <f t="shared" si="31"/>
        <v>108.47727272727273</v>
      </c>
      <c r="I363">
        <v>88</v>
      </c>
      <c r="J363" t="s">
        <v>13</v>
      </c>
      <c r="K363" t="s">
        <v>14</v>
      </c>
      <c r="L363">
        <v>1507352400</v>
      </c>
      <c r="M363">
        <v>1509426000</v>
      </c>
      <c r="N363" s="9">
        <f t="shared" si="32"/>
        <v>43015.208333333328</v>
      </c>
      <c r="O363" s="7">
        <f t="shared" si="33"/>
        <v>43039.208333333328</v>
      </c>
      <c r="P363" t="b">
        <v>0</v>
      </c>
      <c r="Q363" t="b">
        <v>0</v>
      </c>
      <c r="R363" t="s">
        <v>25</v>
      </c>
      <c r="S363" t="str">
        <f t="shared" si="34"/>
        <v>theater</v>
      </c>
      <c r="T363" t="str">
        <f t="shared" si="35"/>
        <v>plays</v>
      </c>
    </row>
    <row r="364" spans="1:20" ht="18" x14ac:dyDescent="0.25">
      <c r="A364">
        <v>362</v>
      </c>
      <c r="B364" t="s">
        <v>768</v>
      </c>
      <c r="C364" s="3" t="s">
        <v>769</v>
      </c>
      <c r="D364">
        <v>3700</v>
      </c>
      <c r="E364">
        <v>13755</v>
      </c>
      <c r="F364" s="5">
        <f t="shared" si="30"/>
        <v>371.75675675675677</v>
      </c>
      <c r="G364" t="s">
        <v>12</v>
      </c>
      <c r="H364" s="5">
        <f t="shared" si="31"/>
        <v>72.015706806282722</v>
      </c>
      <c r="I364">
        <v>191</v>
      </c>
      <c r="J364" t="s">
        <v>13</v>
      </c>
      <c r="K364" t="s">
        <v>14</v>
      </c>
      <c r="L364">
        <v>1296108000</v>
      </c>
      <c r="M364">
        <v>1299391200</v>
      </c>
      <c r="N364" s="9">
        <f t="shared" si="32"/>
        <v>40570.25</v>
      </c>
      <c r="O364" s="7">
        <f t="shared" si="33"/>
        <v>40608.25</v>
      </c>
      <c r="P364" t="b">
        <v>0</v>
      </c>
      <c r="Q364" t="b">
        <v>0</v>
      </c>
      <c r="R364" t="s">
        <v>15</v>
      </c>
      <c r="S364" t="str">
        <f t="shared" si="34"/>
        <v>music</v>
      </c>
      <c r="T364" t="str">
        <f t="shared" si="35"/>
        <v>rock</v>
      </c>
    </row>
    <row r="365" spans="1:20" ht="18" x14ac:dyDescent="0.25">
      <c r="A365">
        <v>363</v>
      </c>
      <c r="B365" t="s">
        <v>770</v>
      </c>
      <c r="C365" s="3" t="s">
        <v>771</v>
      </c>
      <c r="D365">
        <v>5200</v>
      </c>
      <c r="E365">
        <v>8330</v>
      </c>
      <c r="F365" s="5">
        <f t="shared" si="30"/>
        <v>160.19230769230771</v>
      </c>
      <c r="G365" t="s">
        <v>12</v>
      </c>
      <c r="H365" s="5">
        <f t="shared" si="31"/>
        <v>59.928057553956833</v>
      </c>
      <c r="I365">
        <v>139</v>
      </c>
      <c r="J365" t="s">
        <v>13</v>
      </c>
      <c r="K365" t="s">
        <v>14</v>
      </c>
      <c r="L365">
        <v>1324965600</v>
      </c>
      <c r="M365">
        <v>1325052000</v>
      </c>
      <c r="N365" s="9">
        <f t="shared" si="32"/>
        <v>40904.25</v>
      </c>
      <c r="O365" s="7">
        <f t="shared" si="33"/>
        <v>40905.25</v>
      </c>
      <c r="P365" t="b">
        <v>0</v>
      </c>
      <c r="Q365" t="b">
        <v>0</v>
      </c>
      <c r="R365" t="s">
        <v>15</v>
      </c>
      <c r="S365" t="str">
        <f t="shared" si="34"/>
        <v>music</v>
      </c>
      <c r="T365" t="str">
        <f t="shared" si="35"/>
        <v>rock</v>
      </c>
    </row>
    <row r="366" spans="1:20" ht="18" x14ac:dyDescent="0.25">
      <c r="A366">
        <v>364</v>
      </c>
      <c r="B366" t="s">
        <v>772</v>
      </c>
      <c r="C366" s="3" t="s">
        <v>773</v>
      </c>
      <c r="D366">
        <v>900</v>
      </c>
      <c r="E366">
        <v>14547</v>
      </c>
      <c r="F366" s="5">
        <f t="shared" si="30"/>
        <v>1616.3333333333335</v>
      </c>
      <c r="G366" t="s">
        <v>12</v>
      </c>
      <c r="H366" s="5">
        <f t="shared" si="31"/>
        <v>78.209677419354833</v>
      </c>
      <c r="I366">
        <v>186</v>
      </c>
      <c r="J366" t="s">
        <v>13</v>
      </c>
      <c r="K366" t="s">
        <v>14</v>
      </c>
      <c r="L366">
        <v>1520229600</v>
      </c>
      <c r="M366">
        <v>1522818000</v>
      </c>
      <c r="N366" s="9">
        <f t="shared" si="32"/>
        <v>43164.25</v>
      </c>
      <c r="O366" s="7">
        <f t="shared" si="33"/>
        <v>43194.208333333328</v>
      </c>
      <c r="P366" t="b">
        <v>0</v>
      </c>
      <c r="Q366" t="b">
        <v>0</v>
      </c>
      <c r="R366" t="s">
        <v>52</v>
      </c>
      <c r="S366" t="str">
        <f t="shared" si="34"/>
        <v>music</v>
      </c>
      <c r="T366" t="str">
        <f t="shared" si="35"/>
        <v>indie rock</v>
      </c>
    </row>
    <row r="367" spans="1:20" ht="18" x14ac:dyDescent="0.25">
      <c r="A367">
        <v>365</v>
      </c>
      <c r="B367" t="s">
        <v>774</v>
      </c>
      <c r="C367" s="3" t="s">
        <v>775</v>
      </c>
      <c r="D367">
        <v>1600</v>
      </c>
      <c r="E367">
        <v>11735</v>
      </c>
      <c r="F367" s="5">
        <f t="shared" si="30"/>
        <v>733.4375</v>
      </c>
      <c r="G367" t="s">
        <v>12</v>
      </c>
      <c r="H367" s="5">
        <f t="shared" si="31"/>
        <v>104.77678571428571</v>
      </c>
      <c r="I367">
        <v>112</v>
      </c>
      <c r="J367" t="s">
        <v>18</v>
      </c>
      <c r="K367" t="s">
        <v>19</v>
      </c>
      <c r="L367">
        <v>1482991200</v>
      </c>
      <c r="M367">
        <v>1485324000</v>
      </c>
      <c r="N367" s="9">
        <f t="shared" si="32"/>
        <v>42733.25</v>
      </c>
      <c r="O367" s="7">
        <f t="shared" si="33"/>
        <v>42760.25</v>
      </c>
      <c r="P367" t="b">
        <v>0</v>
      </c>
      <c r="Q367" t="b">
        <v>0</v>
      </c>
      <c r="R367" t="s">
        <v>25</v>
      </c>
      <c r="S367" t="str">
        <f t="shared" si="34"/>
        <v>theater</v>
      </c>
      <c r="T367" t="str">
        <f t="shared" si="35"/>
        <v>plays</v>
      </c>
    </row>
    <row r="368" spans="1:20" ht="18" x14ac:dyDescent="0.25">
      <c r="A368">
        <v>366</v>
      </c>
      <c r="B368" t="s">
        <v>776</v>
      </c>
      <c r="C368" s="3" t="s">
        <v>777</v>
      </c>
      <c r="D368">
        <v>1800</v>
      </c>
      <c r="E368">
        <v>10658</v>
      </c>
      <c r="F368" s="5">
        <f t="shared" si="30"/>
        <v>592.11111111111109</v>
      </c>
      <c r="G368" t="s">
        <v>12</v>
      </c>
      <c r="H368" s="5">
        <f t="shared" si="31"/>
        <v>105.52475247524752</v>
      </c>
      <c r="I368">
        <v>101</v>
      </c>
      <c r="J368" t="s">
        <v>13</v>
      </c>
      <c r="K368" t="s">
        <v>14</v>
      </c>
      <c r="L368">
        <v>1294034400</v>
      </c>
      <c r="M368">
        <v>1294120800</v>
      </c>
      <c r="N368" s="9">
        <f t="shared" si="32"/>
        <v>40546.25</v>
      </c>
      <c r="O368" s="7">
        <f t="shared" si="33"/>
        <v>40547.25</v>
      </c>
      <c r="P368" t="b">
        <v>0</v>
      </c>
      <c r="Q368" t="b">
        <v>1</v>
      </c>
      <c r="R368" t="s">
        <v>25</v>
      </c>
      <c r="S368" t="str">
        <f t="shared" si="34"/>
        <v>theater</v>
      </c>
      <c r="T368" t="str">
        <f t="shared" si="35"/>
        <v>plays</v>
      </c>
    </row>
    <row r="369" spans="1:20" ht="18" x14ac:dyDescent="0.25">
      <c r="A369">
        <v>367</v>
      </c>
      <c r="B369" t="s">
        <v>778</v>
      </c>
      <c r="C369" s="3" t="s">
        <v>779</v>
      </c>
      <c r="D369">
        <v>9900</v>
      </c>
      <c r="E369">
        <v>1870</v>
      </c>
      <c r="F369" s="5">
        <f t="shared" si="30"/>
        <v>18.888888888888889</v>
      </c>
      <c r="G369" t="s">
        <v>6</v>
      </c>
      <c r="H369" s="5">
        <f t="shared" si="31"/>
        <v>24.933333333333334</v>
      </c>
      <c r="I369">
        <v>75</v>
      </c>
      <c r="J369" t="s">
        <v>13</v>
      </c>
      <c r="K369" t="s">
        <v>14</v>
      </c>
      <c r="L369">
        <v>1413608400</v>
      </c>
      <c r="M369">
        <v>1415685600</v>
      </c>
      <c r="N369" s="9">
        <f t="shared" si="32"/>
        <v>41930.208333333336</v>
      </c>
      <c r="O369" s="7">
        <f t="shared" si="33"/>
        <v>41954.25</v>
      </c>
      <c r="P369" t="b">
        <v>0</v>
      </c>
      <c r="Q369" t="b">
        <v>1</v>
      </c>
      <c r="R369" t="s">
        <v>25</v>
      </c>
      <c r="S369" t="str">
        <f t="shared" si="34"/>
        <v>theater</v>
      </c>
      <c r="T369" t="str">
        <f t="shared" si="35"/>
        <v>plays</v>
      </c>
    </row>
    <row r="370" spans="1:20" ht="18" x14ac:dyDescent="0.25">
      <c r="A370">
        <v>368</v>
      </c>
      <c r="B370" t="s">
        <v>780</v>
      </c>
      <c r="C370" s="3" t="s">
        <v>781</v>
      </c>
      <c r="D370">
        <v>5200</v>
      </c>
      <c r="E370">
        <v>14394</v>
      </c>
      <c r="F370" s="5">
        <f t="shared" si="30"/>
        <v>276.80769230769232</v>
      </c>
      <c r="G370" t="s">
        <v>12</v>
      </c>
      <c r="H370" s="5">
        <f t="shared" si="31"/>
        <v>69.873786407766985</v>
      </c>
      <c r="I370">
        <v>206</v>
      </c>
      <c r="J370" t="s">
        <v>32</v>
      </c>
      <c r="K370" t="s">
        <v>33</v>
      </c>
      <c r="L370">
        <v>1286946000</v>
      </c>
      <c r="M370">
        <v>1288933200</v>
      </c>
      <c r="N370" s="9">
        <f t="shared" si="32"/>
        <v>40464.208333333336</v>
      </c>
      <c r="O370" s="7">
        <f t="shared" si="33"/>
        <v>40487.208333333336</v>
      </c>
      <c r="P370" t="b">
        <v>0</v>
      </c>
      <c r="Q370" t="b">
        <v>1</v>
      </c>
      <c r="R370" t="s">
        <v>34</v>
      </c>
      <c r="S370" t="str">
        <f t="shared" si="34"/>
        <v>film &amp; video</v>
      </c>
      <c r="T370" t="str">
        <f t="shared" si="35"/>
        <v>documentary</v>
      </c>
    </row>
    <row r="371" spans="1:20" ht="18" x14ac:dyDescent="0.25">
      <c r="A371">
        <v>369</v>
      </c>
      <c r="B371" t="s">
        <v>782</v>
      </c>
      <c r="C371" s="3" t="s">
        <v>783</v>
      </c>
      <c r="D371">
        <v>5400</v>
      </c>
      <c r="E371">
        <v>14743</v>
      </c>
      <c r="F371" s="5">
        <f t="shared" si="30"/>
        <v>273.01851851851848</v>
      </c>
      <c r="G371" t="s">
        <v>12</v>
      </c>
      <c r="H371" s="5">
        <f t="shared" si="31"/>
        <v>95.733766233766232</v>
      </c>
      <c r="I371">
        <v>154</v>
      </c>
      <c r="J371" t="s">
        <v>13</v>
      </c>
      <c r="K371" t="s">
        <v>14</v>
      </c>
      <c r="L371">
        <v>1359871200</v>
      </c>
      <c r="M371">
        <v>1363237200</v>
      </c>
      <c r="N371" s="9">
        <f t="shared" si="32"/>
        <v>41308.25</v>
      </c>
      <c r="O371" s="7">
        <f t="shared" si="33"/>
        <v>41347.208333333336</v>
      </c>
      <c r="P371" t="b">
        <v>0</v>
      </c>
      <c r="Q371" t="b">
        <v>1</v>
      </c>
      <c r="R371" t="s">
        <v>261</v>
      </c>
      <c r="S371" t="str">
        <f t="shared" si="34"/>
        <v>film &amp; video</v>
      </c>
      <c r="T371" t="str">
        <f t="shared" si="35"/>
        <v>television</v>
      </c>
    </row>
    <row r="372" spans="1:20" ht="18" x14ac:dyDescent="0.25">
      <c r="A372">
        <v>370</v>
      </c>
      <c r="B372" t="s">
        <v>784</v>
      </c>
      <c r="C372" s="3" t="s">
        <v>785</v>
      </c>
      <c r="D372">
        <v>112300</v>
      </c>
      <c r="E372">
        <v>178965</v>
      </c>
      <c r="F372" s="5">
        <f t="shared" si="30"/>
        <v>159.36331255565449</v>
      </c>
      <c r="G372" t="s">
        <v>12</v>
      </c>
      <c r="H372" s="5">
        <f t="shared" si="31"/>
        <v>29.997485752598056</v>
      </c>
      <c r="I372">
        <v>5966</v>
      </c>
      <c r="J372" t="s">
        <v>13</v>
      </c>
      <c r="K372" t="s">
        <v>14</v>
      </c>
      <c r="L372">
        <v>1555304400</v>
      </c>
      <c r="M372">
        <v>1555822800</v>
      </c>
      <c r="N372" s="9">
        <f t="shared" si="32"/>
        <v>43570.208333333328</v>
      </c>
      <c r="O372" s="7">
        <f t="shared" si="33"/>
        <v>43576.208333333328</v>
      </c>
      <c r="P372" t="b">
        <v>0</v>
      </c>
      <c r="Q372" t="b">
        <v>0</v>
      </c>
      <c r="R372" t="s">
        <v>25</v>
      </c>
      <c r="S372" t="str">
        <f t="shared" si="34"/>
        <v>theater</v>
      </c>
      <c r="T372" t="str">
        <f t="shared" si="35"/>
        <v>plays</v>
      </c>
    </row>
    <row r="373" spans="1:20" ht="18" x14ac:dyDescent="0.25">
      <c r="A373">
        <v>371</v>
      </c>
      <c r="B373" t="s">
        <v>786</v>
      </c>
      <c r="C373" s="3" t="s">
        <v>787</v>
      </c>
      <c r="D373">
        <v>189200</v>
      </c>
      <c r="E373">
        <v>128410</v>
      </c>
      <c r="F373" s="5">
        <f t="shared" si="30"/>
        <v>67.869978858350947</v>
      </c>
      <c r="G373" t="s">
        <v>6</v>
      </c>
      <c r="H373" s="5">
        <f t="shared" si="31"/>
        <v>59.011948529411768</v>
      </c>
      <c r="I373">
        <v>2176</v>
      </c>
      <c r="J373" t="s">
        <v>13</v>
      </c>
      <c r="K373" t="s">
        <v>14</v>
      </c>
      <c r="L373">
        <v>1423375200</v>
      </c>
      <c r="M373">
        <v>1427778000</v>
      </c>
      <c r="N373" s="9">
        <f t="shared" si="32"/>
        <v>42043.25</v>
      </c>
      <c r="O373" s="7">
        <f t="shared" si="33"/>
        <v>42094.208333333328</v>
      </c>
      <c r="P373" t="b">
        <v>0</v>
      </c>
      <c r="Q373" t="b">
        <v>0</v>
      </c>
      <c r="R373" t="s">
        <v>25</v>
      </c>
      <c r="S373" t="str">
        <f t="shared" si="34"/>
        <v>theater</v>
      </c>
      <c r="T373" t="str">
        <f t="shared" si="35"/>
        <v>plays</v>
      </c>
    </row>
    <row r="374" spans="1:20" ht="35" x14ac:dyDescent="0.25">
      <c r="A374">
        <v>372</v>
      </c>
      <c r="B374" t="s">
        <v>788</v>
      </c>
      <c r="C374" s="3" t="s">
        <v>789</v>
      </c>
      <c r="D374">
        <v>900</v>
      </c>
      <c r="E374">
        <v>14324</v>
      </c>
      <c r="F374" s="5">
        <f t="shared" si="30"/>
        <v>1591.5555555555554</v>
      </c>
      <c r="G374" t="s">
        <v>12</v>
      </c>
      <c r="H374" s="5">
        <f t="shared" si="31"/>
        <v>84.757396449704146</v>
      </c>
      <c r="I374">
        <v>169</v>
      </c>
      <c r="J374" t="s">
        <v>13</v>
      </c>
      <c r="K374" t="s">
        <v>14</v>
      </c>
      <c r="L374">
        <v>1420696800</v>
      </c>
      <c r="M374">
        <v>1422424800</v>
      </c>
      <c r="N374" s="9">
        <f t="shared" si="32"/>
        <v>42012.25</v>
      </c>
      <c r="O374" s="7">
        <f t="shared" si="33"/>
        <v>42032.25</v>
      </c>
      <c r="P374" t="b">
        <v>0</v>
      </c>
      <c r="Q374" t="b">
        <v>1</v>
      </c>
      <c r="R374" t="s">
        <v>34</v>
      </c>
      <c r="S374" t="str">
        <f t="shared" si="34"/>
        <v>film &amp; video</v>
      </c>
      <c r="T374" t="str">
        <f t="shared" si="35"/>
        <v>documentary</v>
      </c>
    </row>
    <row r="375" spans="1:20" ht="18" x14ac:dyDescent="0.25">
      <c r="A375">
        <v>373</v>
      </c>
      <c r="B375" t="s">
        <v>790</v>
      </c>
      <c r="C375" s="3" t="s">
        <v>791</v>
      </c>
      <c r="D375">
        <v>22500</v>
      </c>
      <c r="E375">
        <v>164291</v>
      </c>
      <c r="F375" s="5">
        <f t="shared" si="30"/>
        <v>730.18222222222221</v>
      </c>
      <c r="G375" t="s">
        <v>12</v>
      </c>
      <c r="H375" s="5">
        <f t="shared" si="31"/>
        <v>78.010921177587846</v>
      </c>
      <c r="I375">
        <v>2106</v>
      </c>
      <c r="J375" t="s">
        <v>13</v>
      </c>
      <c r="K375" t="s">
        <v>14</v>
      </c>
      <c r="L375">
        <v>1502946000</v>
      </c>
      <c r="M375">
        <v>1503637200</v>
      </c>
      <c r="N375" s="9">
        <f t="shared" si="32"/>
        <v>42964.208333333328</v>
      </c>
      <c r="O375" s="7">
        <f t="shared" si="33"/>
        <v>42972.208333333328</v>
      </c>
      <c r="P375" t="b">
        <v>0</v>
      </c>
      <c r="Q375" t="b">
        <v>0</v>
      </c>
      <c r="R375" t="s">
        <v>25</v>
      </c>
      <c r="S375" t="str">
        <f t="shared" si="34"/>
        <v>theater</v>
      </c>
      <c r="T375" t="str">
        <f t="shared" si="35"/>
        <v>plays</v>
      </c>
    </row>
    <row r="376" spans="1:20" ht="35" x14ac:dyDescent="0.25">
      <c r="A376">
        <v>374</v>
      </c>
      <c r="B376" t="s">
        <v>792</v>
      </c>
      <c r="C376" s="3" t="s">
        <v>793</v>
      </c>
      <c r="D376">
        <v>167400</v>
      </c>
      <c r="E376">
        <v>22073</v>
      </c>
      <c r="F376" s="5">
        <f t="shared" si="30"/>
        <v>13.185782556750297</v>
      </c>
      <c r="G376" t="s">
        <v>6</v>
      </c>
      <c r="H376" s="5">
        <f t="shared" si="31"/>
        <v>50.05215419501134</v>
      </c>
      <c r="I376">
        <v>441</v>
      </c>
      <c r="J376" t="s">
        <v>13</v>
      </c>
      <c r="K376" t="s">
        <v>14</v>
      </c>
      <c r="L376">
        <v>1547186400</v>
      </c>
      <c r="M376">
        <v>1547618400</v>
      </c>
      <c r="N376" s="9">
        <f t="shared" si="32"/>
        <v>43476.25</v>
      </c>
      <c r="O376" s="7">
        <f t="shared" si="33"/>
        <v>43481.25</v>
      </c>
      <c r="P376" t="b">
        <v>0</v>
      </c>
      <c r="Q376" t="b">
        <v>1</v>
      </c>
      <c r="R376" t="s">
        <v>34</v>
      </c>
      <c r="S376" t="str">
        <f t="shared" si="34"/>
        <v>film &amp; video</v>
      </c>
      <c r="T376" t="str">
        <f t="shared" si="35"/>
        <v>documentary</v>
      </c>
    </row>
    <row r="377" spans="1:20" ht="35" x14ac:dyDescent="0.25">
      <c r="A377">
        <v>375</v>
      </c>
      <c r="B377" t="s">
        <v>794</v>
      </c>
      <c r="C377" s="3" t="s">
        <v>795</v>
      </c>
      <c r="D377">
        <v>2700</v>
      </c>
      <c r="E377">
        <v>1479</v>
      </c>
      <c r="F377" s="5">
        <f t="shared" si="30"/>
        <v>54.777777777777779</v>
      </c>
      <c r="G377" t="s">
        <v>6</v>
      </c>
      <c r="H377" s="5">
        <f t="shared" si="31"/>
        <v>59.16</v>
      </c>
      <c r="I377">
        <v>25</v>
      </c>
      <c r="J377" t="s">
        <v>13</v>
      </c>
      <c r="K377" t="s">
        <v>14</v>
      </c>
      <c r="L377">
        <v>1444971600</v>
      </c>
      <c r="M377">
        <v>1449900000</v>
      </c>
      <c r="N377" s="9">
        <f t="shared" si="32"/>
        <v>42293.208333333328</v>
      </c>
      <c r="O377" s="7">
        <f t="shared" si="33"/>
        <v>42350.25</v>
      </c>
      <c r="P377" t="b">
        <v>0</v>
      </c>
      <c r="Q377" t="b">
        <v>0</v>
      </c>
      <c r="R377" t="s">
        <v>52</v>
      </c>
      <c r="S377" t="str">
        <f t="shared" si="34"/>
        <v>music</v>
      </c>
      <c r="T377" t="str">
        <f t="shared" si="35"/>
        <v>indie rock</v>
      </c>
    </row>
    <row r="378" spans="1:20" ht="18" x14ac:dyDescent="0.25">
      <c r="A378">
        <v>376</v>
      </c>
      <c r="B378" t="s">
        <v>796</v>
      </c>
      <c r="C378" s="3" t="s">
        <v>797</v>
      </c>
      <c r="D378">
        <v>3400</v>
      </c>
      <c r="E378">
        <v>12275</v>
      </c>
      <c r="F378" s="5">
        <f t="shared" si="30"/>
        <v>361.02941176470591</v>
      </c>
      <c r="G378" t="s">
        <v>12</v>
      </c>
      <c r="H378" s="5">
        <f t="shared" si="31"/>
        <v>93.702290076335885</v>
      </c>
      <c r="I378">
        <v>131</v>
      </c>
      <c r="J378" t="s">
        <v>13</v>
      </c>
      <c r="K378" t="s">
        <v>14</v>
      </c>
      <c r="L378">
        <v>1404622800</v>
      </c>
      <c r="M378">
        <v>1405141200</v>
      </c>
      <c r="N378" s="9">
        <f t="shared" si="32"/>
        <v>41826.208333333336</v>
      </c>
      <c r="O378" s="7">
        <f t="shared" si="33"/>
        <v>41832.208333333336</v>
      </c>
      <c r="P378" t="b">
        <v>0</v>
      </c>
      <c r="Q378" t="b">
        <v>0</v>
      </c>
      <c r="R378" t="s">
        <v>15</v>
      </c>
      <c r="S378" t="str">
        <f t="shared" si="34"/>
        <v>music</v>
      </c>
      <c r="T378" t="str">
        <f t="shared" si="35"/>
        <v>rock</v>
      </c>
    </row>
    <row r="379" spans="1:20" ht="18" x14ac:dyDescent="0.25">
      <c r="A379">
        <v>377</v>
      </c>
      <c r="B379" t="s">
        <v>798</v>
      </c>
      <c r="C379" s="3" t="s">
        <v>799</v>
      </c>
      <c r="D379">
        <v>49700</v>
      </c>
      <c r="E379">
        <v>5098</v>
      </c>
      <c r="F379" s="5">
        <f t="shared" si="30"/>
        <v>10.257545271629779</v>
      </c>
      <c r="G379" t="s">
        <v>6</v>
      </c>
      <c r="H379" s="5">
        <f t="shared" si="31"/>
        <v>40.14173228346457</v>
      </c>
      <c r="I379">
        <v>127</v>
      </c>
      <c r="J379" t="s">
        <v>13</v>
      </c>
      <c r="K379" t="s">
        <v>14</v>
      </c>
      <c r="L379">
        <v>1571720400</v>
      </c>
      <c r="M379">
        <v>1572933600</v>
      </c>
      <c r="N379" s="9">
        <f t="shared" si="32"/>
        <v>43760.208333333328</v>
      </c>
      <c r="O379" s="7">
        <f t="shared" si="33"/>
        <v>43774.25</v>
      </c>
      <c r="P379" t="b">
        <v>0</v>
      </c>
      <c r="Q379" t="b">
        <v>0</v>
      </c>
      <c r="R379" t="s">
        <v>25</v>
      </c>
      <c r="S379" t="str">
        <f t="shared" si="34"/>
        <v>theater</v>
      </c>
      <c r="T379" t="str">
        <f t="shared" si="35"/>
        <v>plays</v>
      </c>
    </row>
    <row r="380" spans="1:20" ht="18" x14ac:dyDescent="0.25">
      <c r="A380">
        <v>378</v>
      </c>
      <c r="B380" t="s">
        <v>800</v>
      </c>
      <c r="C380" s="3" t="s">
        <v>801</v>
      </c>
      <c r="D380">
        <v>178200</v>
      </c>
      <c r="E380">
        <v>24882</v>
      </c>
      <c r="F380" s="5">
        <f t="shared" si="30"/>
        <v>13.962962962962964</v>
      </c>
      <c r="G380" t="s">
        <v>6</v>
      </c>
      <c r="H380" s="5">
        <f t="shared" si="31"/>
        <v>70.090140845070422</v>
      </c>
      <c r="I380">
        <v>355</v>
      </c>
      <c r="J380" t="s">
        <v>13</v>
      </c>
      <c r="K380" t="s">
        <v>14</v>
      </c>
      <c r="L380">
        <v>1526878800</v>
      </c>
      <c r="M380">
        <v>1530162000</v>
      </c>
      <c r="N380" s="9">
        <f t="shared" si="32"/>
        <v>43241.208333333328</v>
      </c>
      <c r="O380" s="7">
        <f t="shared" si="33"/>
        <v>43279.208333333328</v>
      </c>
      <c r="P380" t="b">
        <v>0</v>
      </c>
      <c r="Q380" t="b">
        <v>0</v>
      </c>
      <c r="R380" t="s">
        <v>34</v>
      </c>
      <c r="S380" t="str">
        <f t="shared" si="34"/>
        <v>film &amp; video</v>
      </c>
      <c r="T380" t="str">
        <f t="shared" si="35"/>
        <v>documentary</v>
      </c>
    </row>
    <row r="381" spans="1:20" ht="18" x14ac:dyDescent="0.25">
      <c r="A381">
        <v>379</v>
      </c>
      <c r="B381" t="s">
        <v>802</v>
      </c>
      <c r="C381" s="3" t="s">
        <v>803</v>
      </c>
      <c r="D381">
        <v>7200</v>
      </c>
      <c r="E381">
        <v>2912</v>
      </c>
      <c r="F381" s="5">
        <f t="shared" si="30"/>
        <v>40.444444444444443</v>
      </c>
      <c r="G381" t="s">
        <v>6</v>
      </c>
      <c r="H381" s="5">
        <f t="shared" si="31"/>
        <v>66.181818181818187</v>
      </c>
      <c r="I381">
        <v>44</v>
      </c>
      <c r="J381" t="s">
        <v>32</v>
      </c>
      <c r="K381" t="s">
        <v>33</v>
      </c>
      <c r="L381">
        <v>1319691600</v>
      </c>
      <c r="M381">
        <v>1320904800</v>
      </c>
      <c r="N381" s="9">
        <f t="shared" si="32"/>
        <v>40843.208333333336</v>
      </c>
      <c r="O381" s="7">
        <f t="shared" si="33"/>
        <v>40857.25</v>
      </c>
      <c r="P381" t="b">
        <v>0</v>
      </c>
      <c r="Q381" t="b">
        <v>0</v>
      </c>
      <c r="R381" t="s">
        <v>25</v>
      </c>
      <c r="S381" t="str">
        <f t="shared" si="34"/>
        <v>theater</v>
      </c>
      <c r="T381" t="str">
        <f t="shared" si="35"/>
        <v>plays</v>
      </c>
    </row>
    <row r="382" spans="1:20" ht="35" x14ac:dyDescent="0.25">
      <c r="A382">
        <v>380</v>
      </c>
      <c r="B382" t="s">
        <v>804</v>
      </c>
      <c r="C382" s="3" t="s">
        <v>805</v>
      </c>
      <c r="D382">
        <v>2500</v>
      </c>
      <c r="E382">
        <v>4008</v>
      </c>
      <c r="F382" s="5">
        <f t="shared" si="30"/>
        <v>160.32</v>
      </c>
      <c r="G382" t="s">
        <v>12</v>
      </c>
      <c r="H382" s="5">
        <f t="shared" si="31"/>
        <v>47.714285714285715</v>
      </c>
      <c r="I382">
        <v>84</v>
      </c>
      <c r="J382" t="s">
        <v>13</v>
      </c>
      <c r="K382" t="s">
        <v>14</v>
      </c>
      <c r="L382">
        <v>1371963600</v>
      </c>
      <c r="M382">
        <v>1372395600</v>
      </c>
      <c r="N382" s="9">
        <f t="shared" si="32"/>
        <v>41448.208333333336</v>
      </c>
      <c r="O382" s="7">
        <f t="shared" si="33"/>
        <v>41453.208333333336</v>
      </c>
      <c r="P382" t="b">
        <v>0</v>
      </c>
      <c r="Q382" t="b">
        <v>0</v>
      </c>
      <c r="R382" t="s">
        <v>25</v>
      </c>
      <c r="S382" t="str">
        <f t="shared" si="34"/>
        <v>theater</v>
      </c>
      <c r="T382" t="str">
        <f t="shared" si="35"/>
        <v>plays</v>
      </c>
    </row>
    <row r="383" spans="1:20" ht="18" x14ac:dyDescent="0.25">
      <c r="A383">
        <v>381</v>
      </c>
      <c r="B383" t="s">
        <v>806</v>
      </c>
      <c r="C383" s="3" t="s">
        <v>807</v>
      </c>
      <c r="D383">
        <v>5300</v>
      </c>
      <c r="E383">
        <v>9749</v>
      </c>
      <c r="F383" s="5">
        <f t="shared" si="30"/>
        <v>183.9433962264151</v>
      </c>
      <c r="G383" t="s">
        <v>12</v>
      </c>
      <c r="H383" s="5">
        <f t="shared" si="31"/>
        <v>62.896774193548389</v>
      </c>
      <c r="I383">
        <v>155</v>
      </c>
      <c r="J383" t="s">
        <v>13</v>
      </c>
      <c r="K383" t="s">
        <v>14</v>
      </c>
      <c r="L383">
        <v>1433739600</v>
      </c>
      <c r="M383">
        <v>1437714000</v>
      </c>
      <c r="N383" s="9">
        <f t="shared" si="32"/>
        <v>42163.208333333328</v>
      </c>
      <c r="O383" s="7">
        <f t="shared" si="33"/>
        <v>42209.208333333328</v>
      </c>
      <c r="P383" t="b">
        <v>0</v>
      </c>
      <c r="Q383" t="b">
        <v>0</v>
      </c>
      <c r="R383" t="s">
        <v>25</v>
      </c>
      <c r="S383" t="str">
        <f t="shared" si="34"/>
        <v>theater</v>
      </c>
      <c r="T383" t="str">
        <f t="shared" si="35"/>
        <v>plays</v>
      </c>
    </row>
    <row r="384" spans="1:20" ht="35" x14ac:dyDescent="0.25">
      <c r="A384">
        <v>382</v>
      </c>
      <c r="B384" t="s">
        <v>808</v>
      </c>
      <c r="C384" s="3" t="s">
        <v>809</v>
      </c>
      <c r="D384">
        <v>9100</v>
      </c>
      <c r="E384">
        <v>5803</v>
      </c>
      <c r="F384" s="5">
        <f t="shared" si="30"/>
        <v>63.769230769230766</v>
      </c>
      <c r="G384" t="s">
        <v>6</v>
      </c>
      <c r="H384" s="5">
        <f t="shared" si="31"/>
        <v>86.611940298507463</v>
      </c>
      <c r="I384">
        <v>67</v>
      </c>
      <c r="J384" t="s">
        <v>13</v>
      </c>
      <c r="K384" t="s">
        <v>14</v>
      </c>
      <c r="L384">
        <v>1508130000</v>
      </c>
      <c r="M384">
        <v>1509771600</v>
      </c>
      <c r="N384" s="9">
        <f t="shared" si="32"/>
        <v>43024.208333333328</v>
      </c>
      <c r="O384" s="7">
        <f t="shared" si="33"/>
        <v>43043.208333333328</v>
      </c>
      <c r="P384" t="b">
        <v>0</v>
      </c>
      <c r="Q384" t="b">
        <v>0</v>
      </c>
      <c r="R384" t="s">
        <v>114</v>
      </c>
      <c r="S384" t="str">
        <f t="shared" si="34"/>
        <v>photography</v>
      </c>
      <c r="T384" t="str">
        <f t="shared" si="35"/>
        <v>photography books</v>
      </c>
    </row>
    <row r="385" spans="1:20" ht="18" x14ac:dyDescent="0.25">
      <c r="A385">
        <v>383</v>
      </c>
      <c r="B385" t="s">
        <v>810</v>
      </c>
      <c r="C385" s="3" t="s">
        <v>811</v>
      </c>
      <c r="D385">
        <v>6300</v>
      </c>
      <c r="E385">
        <v>14199</v>
      </c>
      <c r="F385" s="5">
        <f t="shared" si="30"/>
        <v>225.38095238095238</v>
      </c>
      <c r="G385" t="s">
        <v>12</v>
      </c>
      <c r="H385" s="5">
        <f t="shared" si="31"/>
        <v>75.126984126984127</v>
      </c>
      <c r="I385">
        <v>189</v>
      </c>
      <c r="J385" t="s">
        <v>13</v>
      </c>
      <c r="K385" t="s">
        <v>14</v>
      </c>
      <c r="L385">
        <v>1550037600</v>
      </c>
      <c r="M385">
        <v>1550556000</v>
      </c>
      <c r="N385" s="9">
        <f t="shared" si="32"/>
        <v>43509.25</v>
      </c>
      <c r="O385" s="7">
        <f t="shared" si="33"/>
        <v>43515.25</v>
      </c>
      <c r="P385" t="b">
        <v>0</v>
      </c>
      <c r="Q385" t="b">
        <v>1</v>
      </c>
      <c r="R385" t="s">
        <v>9</v>
      </c>
      <c r="S385" t="str">
        <f t="shared" si="34"/>
        <v>food</v>
      </c>
      <c r="T385" t="str">
        <f t="shared" si="35"/>
        <v>food trucks</v>
      </c>
    </row>
    <row r="386" spans="1:20" ht="18" x14ac:dyDescent="0.25">
      <c r="A386">
        <v>384</v>
      </c>
      <c r="B386" t="s">
        <v>812</v>
      </c>
      <c r="C386" s="3" t="s">
        <v>813</v>
      </c>
      <c r="D386">
        <v>114400</v>
      </c>
      <c r="E386">
        <v>196779</v>
      </c>
      <c r="F386" s="5">
        <f t="shared" si="30"/>
        <v>172.00961538461539</v>
      </c>
      <c r="G386" t="s">
        <v>12</v>
      </c>
      <c r="H386" s="5">
        <f t="shared" si="31"/>
        <v>41.004167534903104</v>
      </c>
      <c r="I386">
        <v>4799</v>
      </c>
      <c r="J386" t="s">
        <v>13</v>
      </c>
      <c r="K386" t="s">
        <v>14</v>
      </c>
      <c r="L386">
        <v>1486706400</v>
      </c>
      <c r="M386">
        <v>1489039200</v>
      </c>
      <c r="N386" s="9">
        <f t="shared" si="32"/>
        <v>42776.25</v>
      </c>
      <c r="O386" s="7">
        <f t="shared" si="33"/>
        <v>42803.25</v>
      </c>
      <c r="P386" t="b">
        <v>1</v>
      </c>
      <c r="Q386" t="b">
        <v>1</v>
      </c>
      <c r="R386" t="s">
        <v>34</v>
      </c>
      <c r="S386" t="str">
        <f t="shared" si="34"/>
        <v>film &amp; video</v>
      </c>
      <c r="T386" t="str">
        <f t="shared" si="35"/>
        <v>documentary</v>
      </c>
    </row>
    <row r="387" spans="1:20" ht="35" x14ac:dyDescent="0.25">
      <c r="A387">
        <v>385</v>
      </c>
      <c r="B387" t="s">
        <v>814</v>
      </c>
      <c r="C387" s="3" t="s">
        <v>815</v>
      </c>
      <c r="D387">
        <v>38900</v>
      </c>
      <c r="E387">
        <v>56859</v>
      </c>
      <c r="F387" s="5">
        <f t="shared" ref="F387:F450" si="36">(E387/D387)*100</f>
        <v>146.16709511568124</v>
      </c>
      <c r="G387" t="s">
        <v>12</v>
      </c>
      <c r="H387" s="5">
        <f t="shared" ref="H387:H450" si="37">IFERROR(E387/I387,0)</f>
        <v>50.007915567282325</v>
      </c>
      <c r="I387">
        <v>1137</v>
      </c>
      <c r="J387" t="s">
        <v>13</v>
      </c>
      <c r="K387" t="s">
        <v>14</v>
      </c>
      <c r="L387">
        <v>1553835600</v>
      </c>
      <c r="M387">
        <v>1556600400</v>
      </c>
      <c r="N387" s="9">
        <f t="shared" ref="N387:N450" si="38">(((L387/60)/60)/24)+DATE(1970,1,1)</f>
        <v>43553.208333333328</v>
      </c>
      <c r="O387" s="7">
        <f t="shared" ref="O387:O450" si="39">(((M387/60)/60)/24)+DATE(1970,1,1)</f>
        <v>43585.208333333328</v>
      </c>
      <c r="P387" t="b">
        <v>0</v>
      </c>
      <c r="Q387" t="b">
        <v>0</v>
      </c>
      <c r="R387" t="s">
        <v>60</v>
      </c>
      <c r="S387" t="str">
        <f t="shared" ref="S387:S450" si="40">IFERROR(LEFT(R387, FIND("/", R387) - 1), R387)</f>
        <v>publishing</v>
      </c>
      <c r="T387" t="str">
        <f t="shared" ref="T387:T450" si="41">IFERROR(MID(R387, FIND("/", R387) + 1, LEN(R387)), "")</f>
        <v>nonfiction</v>
      </c>
    </row>
    <row r="388" spans="1:20" ht="35" x14ac:dyDescent="0.25">
      <c r="A388">
        <v>386</v>
      </c>
      <c r="B388" t="s">
        <v>816</v>
      </c>
      <c r="C388" s="3" t="s">
        <v>817</v>
      </c>
      <c r="D388">
        <v>135500</v>
      </c>
      <c r="E388">
        <v>103554</v>
      </c>
      <c r="F388" s="5">
        <f t="shared" si="36"/>
        <v>76.42361623616236</v>
      </c>
      <c r="G388" t="s">
        <v>6</v>
      </c>
      <c r="H388" s="5">
        <f t="shared" si="37"/>
        <v>96.960674157303373</v>
      </c>
      <c r="I388">
        <v>1068</v>
      </c>
      <c r="J388" t="s">
        <v>13</v>
      </c>
      <c r="K388" t="s">
        <v>14</v>
      </c>
      <c r="L388">
        <v>1277528400</v>
      </c>
      <c r="M388">
        <v>1278565200</v>
      </c>
      <c r="N388" s="9">
        <f t="shared" si="38"/>
        <v>40355.208333333336</v>
      </c>
      <c r="O388" s="7">
        <f t="shared" si="39"/>
        <v>40367.208333333336</v>
      </c>
      <c r="P388" t="b">
        <v>0</v>
      </c>
      <c r="Q388" t="b">
        <v>0</v>
      </c>
      <c r="R388" t="s">
        <v>25</v>
      </c>
      <c r="S388" t="str">
        <f t="shared" si="40"/>
        <v>theater</v>
      </c>
      <c r="T388" t="str">
        <f t="shared" si="41"/>
        <v>plays</v>
      </c>
    </row>
    <row r="389" spans="1:20" ht="18" x14ac:dyDescent="0.25">
      <c r="A389">
        <v>387</v>
      </c>
      <c r="B389" t="s">
        <v>818</v>
      </c>
      <c r="C389" s="3" t="s">
        <v>819</v>
      </c>
      <c r="D389">
        <v>109000</v>
      </c>
      <c r="E389">
        <v>42795</v>
      </c>
      <c r="F389" s="5">
        <f t="shared" si="36"/>
        <v>39.261467889908261</v>
      </c>
      <c r="G389" t="s">
        <v>6</v>
      </c>
      <c r="H389" s="5">
        <f t="shared" si="37"/>
        <v>100.93160377358491</v>
      </c>
      <c r="I389">
        <v>424</v>
      </c>
      <c r="J389" t="s">
        <v>13</v>
      </c>
      <c r="K389" t="s">
        <v>14</v>
      </c>
      <c r="L389">
        <v>1339477200</v>
      </c>
      <c r="M389">
        <v>1339909200</v>
      </c>
      <c r="N389" s="9">
        <f t="shared" si="38"/>
        <v>41072.208333333336</v>
      </c>
      <c r="O389" s="7">
        <f t="shared" si="39"/>
        <v>41077.208333333336</v>
      </c>
      <c r="P389" t="b">
        <v>0</v>
      </c>
      <c r="Q389" t="b">
        <v>0</v>
      </c>
      <c r="R389" t="s">
        <v>57</v>
      </c>
      <c r="S389" t="str">
        <f t="shared" si="40"/>
        <v>technology</v>
      </c>
      <c r="T389" t="str">
        <f t="shared" si="41"/>
        <v>wearables</v>
      </c>
    </row>
    <row r="390" spans="1:20" ht="18" x14ac:dyDescent="0.25">
      <c r="A390">
        <v>388</v>
      </c>
      <c r="B390" t="s">
        <v>820</v>
      </c>
      <c r="C390" s="3" t="s">
        <v>821</v>
      </c>
      <c r="D390">
        <v>114800</v>
      </c>
      <c r="E390">
        <v>12938</v>
      </c>
      <c r="F390" s="5">
        <f t="shared" si="36"/>
        <v>11.270034843205574</v>
      </c>
      <c r="G390" t="s">
        <v>66</v>
      </c>
      <c r="H390" s="5">
        <f t="shared" si="37"/>
        <v>89.227586206896547</v>
      </c>
      <c r="I390">
        <v>145</v>
      </c>
      <c r="J390" t="s">
        <v>90</v>
      </c>
      <c r="K390" t="s">
        <v>91</v>
      </c>
      <c r="L390">
        <v>1325656800</v>
      </c>
      <c r="M390">
        <v>1325829600</v>
      </c>
      <c r="N390" s="9">
        <f t="shared" si="38"/>
        <v>40912.25</v>
      </c>
      <c r="O390" s="7">
        <f t="shared" si="39"/>
        <v>40914.25</v>
      </c>
      <c r="P390" t="b">
        <v>0</v>
      </c>
      <c r="Q390" t="b">
        <v>0</v>
      </c>
      <c r="R390" t="s">
        <v>52</v>
      </c>
      <c r="S390" t="str">
        <f t="shared" si="40"/>
        <v>music</v>
      </c>
      <c r="T390" t="str">
        <f t="shared" si="41"/>
        <v>indie rock</v>
      </c>
    </row>
    <row r="391" spans="1:20" ht="18" x14ac:dyDescent="0.25">
      <c r="A391">
        <v>389</v>
      </c>
      <c r="B391" t="s">
        <v>822</v>
      </c>
      <c r="C391" s="3" t="s">
        <v>823</v>
      </c>
      <c r="D391">
        <v>83000</v>
      </c>
      <c r="E391">
        <v>101352</v>
      </c>
      <c r="F391" s="5">
        <f t="shared" si="36"/>
        <v>122.11084337349398</v>
      </c>
      <c r="G391" t="s">
        <v>12</v>
      </c>
      <c r="H391" s="5">
        <f t="shared" si="37"/>
        <v>87.979166666666671</v>
      </c>
      <c r="I391">
        <v>1152</v>
      </c>
      <c r="J391" t="s">
        <v>13</v>
      </c>
      <c r="K391" t="s">
        <v>14</v>
      </c>
      <c r="L391">
        <v>1288242000</v>
      </c>
      <c r="M391">
        <v>1290578400</v>
      </c>
      <c r="N391" s="9">
        <f t="shared" si="38"/>
        <v>40479.208333333336</v>
      </c>
      <c r="O391" s="7">
        <f t="shared" si="39"/>
        <v>40506.25</v>
      </c>
      <c r="P391" t="b">
        <v>0</v>
      </c>
      <c r="Q391" t="b">
        <v>0</v>
      </c>
      <c r="R391" t="s">
        <v>25</v>
      </c>
      <c r="S391" t="str">
        <f t="shared" si="40"/>
        <v>theater</v>
      </c>
      <c r="T391" t="str">
        <f t="shared" si="41"/>
        <v>plays</v>
      </c>
    </row>
    <row r="392" spans="1:20" ht="18" x14ac:dyDescent="0.25">
      <c r="A392">
        <v>390</v>
      </c>
      <c r="B392" t="s">
        <v>824</v>
      </c>
      <c r="C392" s="3" t="s">
        <v>825</v>
      </c>
      <c r="D392">
        <v>2400</v>
      </c>
      <c r="E392">
        <v>4477</v>
      </c>
      <c r="F392" s="5">
        <f t="shared" si="36"/>
        <v>186.54166666666669</v>
      </c>
      <c r="G392" t="s">
        <v>12</v>
      </c>
      <c r="H392" s="5">
        <f t="shared" si="37"/>
        <v>89.54</v>
      </c>
      <c r="I392">
        <v>50</v>
      </c>
      <c r="J392" t="s">
        <v>13</v>
      </c>
      <c r="K392" t="s">
        <v>14</v>
      </c>
      <c r="L392">
        <v>1379048400</v>
      </c>
      <c r="M392">
        <v>1380344400</v>
      </c>
      <c r="N392" s="9">
        <f t="shared" si="38"/>
        <v>41530.208333333336</v>
      </c>
      <c r="O392" s="7">
        <f t="shared" si="39"/>
        <v>41545.208333333336</v>
      </c>
      <c r="P392" t="b">
        <v>0</v>
      </c>
      <c r="Q392" t="b">
        <v>0</v>
      </c>
      <c r="R392" t="s">
        <v>114</v>
      </c>
      <c r="S392" t="str">
        <f t="shared" si="40"/>
        <v>photography</v>
      </c>
      <c r="T392" t="str">
        <f t="shared" si="41"/>
        <v>photography books</v>
      </c>
    </row>
    <row r="393" spans="1:20" ht="18" x14ac:dyDescent="0.25">
      <c r="A393">
        <v>391</v>
      </c>
      <c r="B393" t="s">
        <v>826</v>
      </c>
      <c r="C393" s="3" t="s">
        <v>827</v>
      </c>
      <c r="D393">
        <v>60400</v>
      </c>
      <c r="E393">
        <v>4393</v>
      </c>
      <c r="F393" s="5">
        <f t="shared" si="36"/>
        <v>7.2731788079470201</v>
      </c>
      <c r="G393" t="s">
        <v>6</v>
      </c>
      <c r="H393" s="5">
        <f t="shared" si="37"/>
        <v>29.09271523178808</v>
      </c>
      <c r="I393">
        <v>151</v>
      </c>
      <c r="J393" t="s">
        <v>13</v>
      </c>
      <c r="K393" t="s">
        <v>14</v>
      </c>
      <c r="L393">
        <v>1389679200</v>
      </c>
      <c r="M393">
        <v>1389852000</v>
      </c>
      <c r="N393" s="9">
        <f t="shared" si="38"/>
        <v>41653.25</v>
      </c>
      <c r="O393" s="7">
        <f t="shared" si="39"/>
        <v>41655.25</v>
      </c>
      <c r="P393" t="b">
        <v>0</v>
      </c>
      <c r="Q393" t="b">
        <v>0</v>
      </c>
      <c r="R393" t="s">
        <v>60</v>
      </c>
      <c r="S393" t="str">
        <f t="shared" si="40"/>
        <v>publishing</v>
      </c>
      <c r="T393" t="str">
        <f t="shared" si="41"/>
        <v>nonfiction</v>
      </c>
    </row>
    <row r="394" spans="1:20" ht="35" x14ac:dyDescent="0.25">
      <c r="A394">
        <v>392</v>
      </c>
      <c r="B394" t="s">
        <v>828</v>
      </c>
      <c r="C394" s="3" t="s">
        <v>829</v>
      </c>
      <c r="D394">
        <v>102900</v>
      </c>
      <c r="E394">
        <v>67546</v>
      </c>
      <c r="F394" s="5">
        <f t="shared" si="36"/>
        <v>65.642371234207957</v>
      </c>
      <c r="G394" t="s">
        <v>6</v>
      </c>
      <c r="H394" s="5">
        <f t="shared" si="37"/>
        <v>42.006218905472636</v>
      </c>
      <c r="I394">
        <v>1608</v>
      </c>
      <c r="J394" t="s">
        <v>13</v>
      </c>
      <c r="K394" t="s">
        <v>14</v>
      </c>
      <c r="L394">
        <v>1294293600</v>
      </c>
      <c r="M394">
        <v>1294466400</v>
      </c>
      <c r="N394" s="9">
        <f t="shared" si="38"/>
        <v>40549.25</v>
      </c>
      <c r="O394" s="7">
        <f t="shared" si="39"/>
        <v>40551.25</v>
      </c>
      <c r="P394" t="b">
        <v>0</v>
      </c>
      <c r="Q394" t="b">
        <v>0</v>
      </c>
      <c r="R394" t="s">
        <v>57</v>
      </c>
      <c r="S394" t="str">
        <f t="shared" si="40"/>
        <v>technology</v>
      </c>
      <c r="T394" t="str">
        <f t="shared" si="41"/>
        <v>wearables</v>
      </c>
    </row>
    <row r="395" spans="1:20" ht="18" x14ac:dyDescent="0.25">
      <c r="A395">
        <v>393</v>
      </c>
      <c r="B395" t="s">
        <v>830</v>
      </c>
      <c r="C395" s="3" t="s">
        <v>831</v>
      </c>
      <c r="D395">
        <v>62800</v>
      </c>
      <c r="E395">
        <v>143788</v>
      </c>
      <c r="F395" s="5">
        <f t="shared" si="36"/>
        <v>228.96178343949046</v>
      </c>
      <c r="G395" t="s">
        <v>12</v>
      </c>
      <c r="H395" s="5">
        <f t="shared" si="37"/>
        <v>47.004903563255965</v>
      </c>
      <c r="I395">
        <v>3059</v>
      </c>
      <c r="J395" t="s">
        <v>7</v>
      </c>
      <c r="K395" t="s">
        <v>8</v>
      </c>
      <c r="L395">
        <v>1500267600</v>
      </c>
      <c r="M395">
        <v>1500354000</v>
      </c>
      <c r="N395" s="9">
        <f t="shared" si="38"/>
        <v>42933.208333333328</v>
      </c>
      <c r="O395" s="7">
        <f t="shared" si="39"/>
        <v>42934.208333333328</v>
      </c>
      <c r="P395" t="b">
        <v>0</v>
      </c>
      <c r="Q395" t="b">
        <v>0</v>
      </c>
      <c r="R395" t="s">
        <v>151</v>
      </c>
      <c r="S395" t="str">
        <f t="shared" si="40"/>
        <v>music</v>
      </c>
      <c r="T395" t="str">
        <f t="shared" si="41"/>
        <v>jazz</v>
      </c>
    </row>
    <row r="396" spans="1:20" ht="18" x14ac:dyDescent="0.25">
      <c r="A396">
        <v>394</v>
      </c>
      <c r="B396" t="s">
        <v>832</v>
      </c>
      <c r="C396" s="3" t="s">
        <v>833</v>
      </c>
      <c r="D396">
        <v>800</v>
      </c>
      <c r="E396">
        <v>3755</v>
      </c>
      <c r="F396" s="5">
        <f t="shared" si="36"/>
        <v>469.37499999999994</v>
      </c>
      <c r="G396" t="s">
        <v>12</v>
      </c>
      <c r="H396" s="5">
        <f t="shared" si="37"/>
        <v>110.44117647058823</v>
      </c>
      <c r="I396">
        <v>34</v>
      </c>
      <c r="J396" t="s">
        <v>13</v>
      </c>
      <c r="K396" t="s">
        <v>14</v>
      </c>
      <c r="L396">
        <v>1375074000</v>
      </c>
      <c r="M396">
        <v>1375938000</v>
      </c>
      <c r="N396" s="9">
        <f t="shared" si="38"/>
        <v>41484.208333333336</v>
      </c>
      <c r="O396" s="7">
        <f t="shared" si="39"/>
        <v>41494.208333333336</v>
      </c>
      <c r="P396" t="b">
        <v>0</v>
      </c>
      <c r="Q396" t="b">
        <v>1</v>
      </c>
      <c r="R396" t="s">
        <v>34</v>
      </c>
      <c r="S396" t="str">
        <f t="shared" si="40"/>
        <v>film &amp; video</v>
      </c>
      <c r="T396" t="str">
        <f t="shared" si="41"/>
        <v>documentary</v>
      </c>
    </row>
    <row r="397" spans="1:20" ht="35" x14ac:dyDescent="0.25">
      <c r="A397">
        <v>395</v>
      </c>
      <c r="B397" t="s">
        <v>287</v>
      </c>
      <c r="C397" s="3" t="s">
        <v>834</v>
      </c>
      <c r="D397">
        <v>7100</v>
      </c>
      <c r="E397">
        <v>9238</v>
      </c>
      <c r="F397" s="5">
        <f t="shared" si="36"/>
        <v>130.11267605633802</v>
      </c>
      <c r="G397" t="s">
        <v>12</v>
      </c>
      <c r="H397" s="5">
        <f t="shared" si="37"/>
        <v>41.990909090909092</v>
      </c>
      <c r="I397">
        <v>220</v>
      </c>
      <c r="J397" t="s">
        <v>13</v>
      </c>
      <c r="K397" t="s">
        <v>14</v>
      </c>
      <c r="L397">
        <v>1323324000</v>
      </c>
      <c r="M397">
        <v>1323410400</v>
      </c>
      <c r="N397" s="9">
        <f t="shared" si="38"/>
        <v>40885.25</v>
      </c>
      <c r="O397" s="7">
        <f t="shared" si="39"/>
        <v>40886.25</v>
      </c>
      <c r="P397" t="b">
        <v>1</v>
      </c>
      <c r="Q397" t="b">
        <v>0</v>
      </c>
      <c r="R397" t="s">
        <v>25</v>
      </c>
      <c r="S397" t="str">
        <f t="shared" si="40"/>
        <v>theater</v>
      </c>
      <c r="T397" t="str">
        <f t="shared" si="41"/>
        <v>plays</v>
      </c>
    </row>
    <row r="398" spans="1:20" ht="18" x14ac:dyDescent="0.25">
      <c r="A398">
        <v>396</v>
      </c>
      <c r="B398" t="s">
        <v>835</v>
      </c>
      <c r="C398" s="3" t="s">
        <v>836</v>
      </c>
      <c r="D398">
        <v>46100</v>
      </c>
      <c r="E398">
        <v>77012</v>
      </c>
      <c r="F398" s="5">
        <f t="shared" si="36"/>
        <v>167.05422993492408</v>
      </c>
      <c r="G398" t="s">
        <v>12</v>
      </c>
      <c r="H398" s="5">
        <f t="shared" si="37"/>
        <v>48.012468827930178</v>
      </c>
      <c r="I398">
        <v>1604</v>
      </c>
      <c r="J398" t="s">
        <v>18</v>
      </c>
      <c r="K398" t="s">
        <v>19</v>
      </c>
      <c r="L398">
        <v>1538715600</v>
      </c>
      <c r="M398">
        <v>1539406800</v>
      </c>
      <c r="N398" s="9">
        <f t="shared" si="38"/>
        <v>43378.208333333328</v>
      </c>
      <c r="O398" s="7">
        <f t="shared" si="39"/>
        <v>43386.208333333328</v>
      </c>
      <c r="P398" t="b">
        <v>0</v>
      </c>
      <c r="Q398" t="b">
        <v>0</v>
      </c>
      <c r="R398" t="s">
        <v>45</v>
      </c>
      <c r="S398" t="str">
        <f t="shared" si="40"/>
        <v>film &amp; video</v>
      </c>
      <c r="T398" t="str">
        <f t="shared" si="41"/>
        <v>drama</v>
      </c>
    </row>
    <row r="399" spans="1:20" ht="18" x14ac:dyDescent="0.25">
      <c r="A399">
        <v>397</v>
      </c>
      <c r="B399" t="s">
        <v>837</v>
      </c>
      <c r="C399" s="3" t="s">
        <v>838</v>
      </c>
      <c r="D399">
        <v>8100</v>
      </c>
      <c r="E399">
        <v>14083</v>
      </c>
      <c r="F399" s="5">
        <f t="shared" si="36"/>
        <v>173.8641975308642</v>
      </c>
      <c r="G399" t="s">
        <v>12</v>
      </c>
      <c r="H399" s="5">
        <f t="shared" si="37"/>
        <v>31.019823788546255</v>
      </c>
      <c r="I399">
        <v>454</v>
      </c>
      <c r="J399" t="s">
        <v>13</v>
      </c>
      <c r="K399" t="s">
        <v>14</v>
      </c>
      <c r="L399">
        <v>1369285200</v>
      </c>
      <c r="M399">
        <v>1369803600</v>
      </c>
      <c r="N399" s="9">
        <f t="shared" si="38"/>
        <v>41417.208333333336</v>
      </c>
      <c r="O399" s="7">
        <f t="shared" si="39"/>
        <v>41423.208333333336</v>
      </c>
      <c r="P399" t="b">
        <v>0</v>
      </c>
      <c r="Q399" t="b">
        <v>0</v>
      </c>
      <c r="R399" t="s">
        <v>15</v>
      </c>
      <c r="S399" t="str">
        <f t="shared" si="40"/>
        <v>music</v>
      </c>
      <c r="T399" t="str">
        <f t="shared" si="41"/>
        <v>rock</v>
      </c>
    </row>
    <row r="400" spans="1:20" ht="35" x14ac:dyDescent="0.25">
      <c r="A400">
        <v>398</v>
      </c>
      <c r="B400" t="s">
        <v>839</v>
      </c>
      <c r="C400" s="3" t="s">
        <v>840</v>
      </c>
      <c r="D400">
        <v>1700</v>
      </c>
      <c r="E400">
        <v>12202</v>
      </c>
      <c r="F400" s="5">
        <f t="shared" si="36"/>
        <v>717.76470588235293</v>
      </c>
      <c r="G400" t="s">
        <v>12</v>
      </c>
      <c r="H400" s="5">
        <f t="shared" si="37"/>
        <v>99.203252032520325</v>
      </c>
      <c r="I400">
        <v>123</v>
      </c>
      <c r="J400" t="s">
        <v>99</v>
      </c>
      <c r="K400" t="s">
        <v>100</v>
      </c>
      <c r="L400">
        <v>1525755600</v>
      </c>
      <c r="M400">
        <v>1525928400</v>
      </c>
      <c r="N400" s="9">
        <f t="shared" si="38"/>
        <v>43228.208333333328</v>
      </c>
      <c r="O400" s="7">
        <f t="shared" si="39"/>
        <v>43230.208333333328</v>
      </c>
      <c r="P400" t="b">
        <v>0</v>
      </c>
      <c r="Q400" t="b">
        <v>1</v>
      </c>
      <c r="R400" t="s">
        <v>63</v>
      </c>
      <c r="S400" t="str">
        <f t="shared" si="40"/>
        <v>film &amp; video</v>
      </c>
      <c r="T400" t="str">
        <f t="shared" si="41"/>
        <v>animation</v>
      </c>
    </row>
    <row r="401" spans="1:20" ht="18" x14ac:dyDescent="0.25">
      <c r="A401">
        <v>399</v>
      </c>
      <c r="B401" t="s">
        <v>841</v>
      </c>
      <c r="C401" s="3" t="s">
        <v>842</v>
      </c>
      <c r="D401">
        <v>97300</v>
      </c>
      <c r="E401">
        <v>62127</v>
      </c>
      <c r="F401" s="5">
        <f t="shared" si="36"/>
        <v>63.850976361767728</v>
      </c>
      <c r="G401" t="s">
        <v>6</v>
      </c>
      <c r="H401" s="5">
        <f t="shared" si="37"/>
        <v>66.022316684378325</v>
      </c>
      <c r="I401">
        <v>941</v>
      </c>
      <c r="J401" t="s">
        <v>13</v>
      </c>
      <c r="K401" t="s">
        <v>14</v>
      </c>
      <c r="L401">
        <v>1296626400</v>
      </c>
      <c r="M401">
        <v>1297231200</v>
      </c>
      <c r="N401" s="9">
        <f t="shared" si="38"/>
        <v>40576.25</v>
      </c>
      <c r="O401" s="7">
        <f t="shared" si="39"/>
        <v>40583.25</v>
      </c>
      <c r="P401" t="b">
        <v>0</v>
      </c>
      <c r="Q401" t="b">
        <v>0</v>
      </c>
      <c r="R401" t="s">
        <v>52</v>
      </c>
      <c r="S401" t="str">
        <f t="shared" si="40"/>
        <v>music</v>
      </c>
      <c r="T401" t="str">
        <f t="shared" si="41"/>
        <v>indie rock</v>
      </c>
    </row>
    <row r="402" spans="1:20" ht="35" x14ac:dyDescent="0.25">
      <c r="A402">
        <v>400</v>
      </c>
      <c r="B402" t="s">
        <v>843</v>
      </c>
      <c r="C402" s="3" t="s">
        <v>844</v>
      </c>
      <c r="D402">
        <v>100</v>
      </c>
      <c r="E402">
        <v>2</v>
      </c>
      <c r="F402" s="5">
        <f t="shared" si="36"/>
        <v>2</v>
      </c>
      <c r="G402" t="s">
        <v>6</v>
      </c>
      <c r="H402" s="5">
        <f t="shared" si="37"/>
        <v>2</v>
      </c>
      <c r="I402">
        <v>1</v>
      </c>
      <c r="J402" t="s">
        <v>13</v>
      </c>
      <c r="K402" t="s">
        <v>14</v>
      </c>
      <c r="L402">
        <v>1376629200</v>
      </c>
      <c r="M402">
        <v>1378530000</v>
      </c>
      <c r="N402" s="9">
        <f t="shared" si="38"/>
        <v>41502.208333333336</v>
      </c>
      <c r="O402" s="7">
        <f t="shared" si="39"/>
        <v>41524.208333333336</v>
      </c>
      <c r="P402" t="b">
        <v>0</v>
      </c>
      <c r="Q402" t="b">
        <v>1</v>
      </c>
      <c r="R402" t="s">
        <v>114</v>
      </c>
      <c r="S402" t="str">
        <f t="shared" si="40"/>
        <v>photography</v>
      </c>
      <c r="T402" t="str">
        <f t="shared" si="41"/>
        <v>photography books</v>
      </c>
    </row>
    <row r="403" spans="1:20" ht="18" x14ac:dyDescent="0.25">
      <c r="A403">
        <v>401</v>
      </c>
      <c r="B403" t="s">
        <v>845</v>
      </c>
      <c r="C403" s="3" t="s">
        <v>846</v>
      </c>
      <c r="D403">
        <v>900</v>
      </c>
      <c r="E403">
        <v>13772</v>
      </c>
      <c r="F403" s="5">
        <f t="shared" si="36"/>
        <v>1530.2222222222222</v>
      </c>
      <c r="G403" t="s">
        <v>12</v>
      </c>
      <c r="H403" s="5">
        <f t="shared" si="37"/>
        <v>46.060200668896321</v>
      </c>
      <c r="I403">
        <v>299</v>
      </c>
      <c r="J403" t="s">
        <v>13</v>
      </c>
      <c r="K403" t="s">
        <v>14</v>
      </c>
      <c r="L403">
        <v>1572152400</v>
      </c>
      <c r="M403">
        <v>1572152400</v>
      </c>
      <c r="N403" s="9">
        <f t="shared" si="38"/>
        <v>43765.208333333328</v>
      </c>
      <c r="O403" s="7">
        <f t="shared" si="39"/>
        <v>43765.208333333328</v>
      </c>
      <c r="P403" t="b">
        <v>0</v>
      </c>
      <c r="Q403" t="b">
        <v>0</v>
      </c>
      <c r="R403" t="s">
        <v>25</v>
      </c>
      <c r="S403" t="str">
        <f t="shared" si="40"/>
        <v>theater</v>
      </c>
      <c r="T403" t="str">
        <f t="shared" si="41"/>
        <v>plays</v>
      </c>
    </row>
    <row r="404" spans="1:20" ht="18" x14ac:dyDescent="0.25">
      <c r="A404">
        <v>402</v>
      </c>
      <c r="B404" t="s">
        <v>847</v>
      </c>
      <c r="C404" s="3" t="s">
        <v>848</v>
      </c>
      <c r="D404">
        <v>7300</v>
      </c>
      <c r="E404">
        <v>2946</v>
      </c>
      <c r="F404" s="5">
        <f t="shared" si="36"/>
        <v>40.356164383561641</v>
      </c>
      <c r="G404" t="s">
        <v>6</v>
      </c>
      <c r="H404" s="5">
        <f t="shared" si="37"/>
        <v>73.650000000000006</v>
      </c>
      <c r="I404">
        <v>40</v>
      </c>
      <c r="J404" t="s">
        <v>13</v>
      </c>
      <c r="K404" t="s">
        <v>14</v>
      </c>
      <c r="L404">
        <v>1325829600</v>
      </c>
      <c r="M404">
        <v>1329890400</v>
      </c>
      <c r="N404" s="9">
        <f t="shared" si="38"/>
        <v>40914.25</v>
      </c>
      <c r="O404" s="7">
        <f t="shared" si="39"/>
        <v>40961.25</v>
      </c>
      <c r="P404" t="b">
        <v>0</v>
      </c>
      <c r="Q404" t="b">
        <v>1</v>
      </c>
      <c r="R404" t="s">
        <v>92</v>
      </c>
      <c r="S404" t="str">
        <f t="shared" si="40"/>
        <v>film &amp; video</v>
      </c>
      <c r="T404" t="str">
        <f t="shared" si="41"/>
        <v>shorts</v>
      </c>
    </row>
    <row r="405" spans="1:20" ht="18" x14ac:dyDescent="0.25">
      <c r="A405">
        <v>403</v>
      </c>
      <c r="B405" t="s">
        <v>849</v>
      </c>
      <c r="C405" s="3" t="s">
        <v>850</v>
      </c>
      <c r="D405">
        <v>195800</v>
      </c>
      <c r="E405">
        <v>168820</v>
      </c>
      <c r="F405" s="5">
        <f t="shared" si="36"/>
        <v>86.220633299284984</v>
      </c>
      <c r="G405" t="s">
        <v>6</v>
      </c>
      <c r="H405" s="5">
        <f t="shared" si="37"/>
        <v>55.99336650082919</v>
      </c>
      <c r="I405">
        <v>3015</v>
      </c>
      <c r="J405" t="s">
        <v>7</v>
      </c>
      <c r="K405" t="s">
        <v>8</v>
      </c>
      <c r="L405">
        <v>1273640400</v>
      </c>
      <c r="M405">
        <v>1276750800</v>
      </c>
      <c r="N405" s="9">
        <f t="shared" si="38"/>
        <v>40310.208333333336</v>
      </c>
      <c r="O405" s="7">
        <f t="shared" si="39"/>
        <v>40346.208333333336</v>
      </c>
      <c r="P405" t="b">
        <v>0</v>
      </c>
      <c r="Q405" t="b">
        <v>1</v>
      </c>
      <c r="R405" t="s">
        <v>25</v>
      </c>
      <c r="S405" t="str">
        <f t="shared" si="40"/>
        <v>theater</v>
      </c>
      <c r="T405" t="str">
        <f t="shared" si="41"/>
        <v>plays</v>
      </c>
    </row>
    <row r="406" spans="1:20" ht="18" x14ac:dyDescent="0.25">
      <c r="A406">
        <v>404</v>
      </c>
      <c r="B406" t="s">
        <v>851</v>
      </c>
      <c r="C406" s="3" t="s">
        <v>852</v>
      </c>
      <c r="D406">
        <v>48900</v>
      </c>
      <c r="E406">
        <v>154321</v>
      </c>
      <c r="F406" s="5">
        <f t="shared" si="36"/>
        <v>315.58486707566465</v>
      </c>
      <c r="G406" t="s">
        <v>12</v>
      </c>
      <c r="H406" s="5">
        <f t="shared" si="37"/>
        <v>68.985695127402778</v>
      </c>
      <c r="I406">
        <v>2237</v>
      </c>
      <c r="J406" t="s">
        <v>13</v>
      </c>
      <c r="K406" t="s">
        <v>14</v>
      </c>
      <c r="L406">
        <v>1510639200</v>
      </c>
      <c r="M406">
        <v>1510898400</v>
      </c>
      <c r="N406" s="9">
        <f t="shared" si="38"/>
        <v>43053.25</v>
      </c>
      <c r="O406" s="7">
        <f t="shared" si="39"/>
        <v>43056.25</v>
      </c>
      <c r="P406" t="b">
        <v>0</v>
      </c>
      <c r="Q406" t="b">
        <v>0</v>
      </c>
      <c r="R406" t="s">
        <v>25</v>
      </c>
      <c r="S406" t="str">
        <f t="shared" si="40"/>
        <v>theater</v>
      </c>
      <c r="T406" t="str">
        <f t="shared" si="41"/>
        <v>plays</v>
      </c>
    </row>
    <row r="407" spans="1:20" ht="18" x14ac:dyDescent="0.25">
      <c r="A407">
        <v>405</v>
      </c>
      <c r="B407" t="s">
        <v>853</v>
      </c>
      <c r="C407" s="3" t="s">
        <v>854</v>
      </c>
      <c r="D407">
        <v>29600</v>
      </c>
      <c r="E407">
        <v>26527</v>
      </c>
      <c r="F407" s="5">
        <f t="shared" si="36"/>
        <v>89.618243243243242</v>
      </c>
      <c r="G407" t="s">
        <v>6</v>
      </c>
      <c r="H407" s="5">
        <f t="shared" si="37"/>
        <v>60.981609195402299</v>
      </c>
      <c r="I407">
        <v>435</v>
      </c>
      <c r="J407" t="s">
        <v>13</v>
      </c>
      <c r="K407" t="s">
        <v>14</v>
      </c>
      <c r="L407">
        <v>1528088400</v>
      </c>
      <c r="M407">
        <v>1532408400</v>
      </c>
      <c r="N407" s="9">
        <f t="shared" si="38"/>
        <v>43255.208333333328</v>
      </c>
      <c r="O407" s="7">
        <f t="shared" si="39"/>
        <v>43305.208333333328</v>
      </c>
      <c r="P407" t="b">
        <v>0</v>
      </c>
      <c r="Q407" t="b">
        <v>0</v>
      </c>
      <c r="R407" t="s">
        <v>25</v>
      </c>
      <c r="S407" t="str">
        <f t="shared" si="40"/>
        <v>theater</v>
      </c>
      <c r="T407" t="str">
        <f t="shared" si="41"/>
        <v>plays</v>
      </c>
    </row>
    <row r="408" spans="1:20" ht="18" x14ac:dyDescent="0.25">
      <c r="A408">
        <v>406</v>
      </c>
      <c r="B408" t="s">
        <v>855</v>
      </c>
      <c r="C408" s="3" t="s">
        <v>856</v>
      </c>
      <c r="D408">
        <v>39300</v>
      </c>
      <c r="E408">
        <v>71583</v>
      </c>
      <c r="F408" s="5">
        <f t="shared" si="36"/>
        <v>182.14503816793894</v>
      </c>
      <c r="G408" t="s">
        <v>12</v>
      </c>
      <c r="H408" s="5">
        <f t="shared" si="37"/>
        <v>110.98139534883721</v>
      </c>
      <c r="I408">
        <v>645</v>
      </c>
      <c r="J408" t="s">
        <v>13</v>
      </c>
      <c r="K408" t="s">
        <v>14</v>
      </c>
      <c r="L408">
        <v>1359525600</v>
      </c>
      <c r="M408">
        <v>1360562400</v>
      </c>
      <c r="N408" s="9">
        <f t="shared" si="38"/>
        <v>41304.25</v>
      </c>
      <c r="O408" s="7">
        <f t="shared" si="39"/>
        <v>41316.25</v>
      </c>
      <c r="P408" t="b">
        <v>1</v>
      </c>
      <c r="Q408" t="b">
        <v>0</v>
      </c>
      <c r="R408" t="s">
        <v>34</v>
      </c>
      <c r="S408" t="str">
        <f t="shared" si="40"/>
        <v>film &amp; video</v>
      </c>
      <c r="T408" t="str">
        <f t="shared" si="41"/>
        <v>documentary</v>
      </c>
    </row>
    <row r="409" spans="1:20" ht="18" x14ac:dyDescent="0.25">
      <c r="A409">
        <v>407</v>
      </c>
      <c r="B409" t="s">
        <v>857</v>
      </c>
      <c r="C409" s="3" t="s">
        <v>858</v>
      </c>
      <c r="D409">
        <v>3400</v>
      </c>
      <c r="E409">
        <v>12100</v>
      </c>
      <c r="F409" s="5">
        <f t="shared" si="36"/>
        <v>355.88235294117646</v>
      </c>
      <c r="G409" t="s">
        <v>12</v>
      </c>
      <c r="H409" s="5">
        <f t="shared" si="37"/>
        <v>25</v>
      </c>
      <c r="I409">
        <v>484</v>
      </c>
      <c r="J409" t="s">
        <v>28</v>
      </c>
      <c r="K409" t="s">
        <v>29</v>
      </c>
      <c r="L409">
        <v>1570942800</v>
      </c>
      <c r="M409">
        <v>1571547600</v>
      </c>
      <c r="N409" s="9">
        <f t="shared" si="38"/>
        <v>43751.208333333328</v>
      </c>
      <c r="O409" s="7">
        <f t="shared" si="39"/>
        <v>43758.208333333328</v>
      </c>
      <c r="P409" t="b">
        <v>0</v>
      </c>
      <c r="Q409" t="b">
        <v>0</v>
      </c>
      <c r="R409" t="s">
        <v>25</v>
      </c>
      <c r="S409" t="str">
        <f t="shared" si="40"/>
        <v>theater</v>
      </c>
      <c r="T409" t="str">
        <f t="shared" si="41"/>
        <v>plays</v>
      </c>
    </row>
    <row r="410" spans="1:20" ht="18" x14ac:dyDescent="0.25">
      <c r="A410">
        <v>408</v>
      </c>
      <c r="B410" t="s">
        <v>859</v>
      </c>
      <c r="C410" s="3" t="s">
        <v>860</v>
      </c>
      <c r="D410">
        <v>9200</v>
      </c>
      <c r="E410">
        <v>12129</v>
      </c>
      <c r="F410" s="5">
        <f t="shared" si="36"/>
        <v>131.83695652173913</v>
      </c>
      <c r="G410" t="s">
        <v>12</v>
      </c>
      <c r="H410" s="5">
        <f t="shared" si="37"/>
        <v>78.759740259740255</v>
      </c>
      <c r="I410">
        <v>154</v>
      </c>
      <c r="J410" t="s">
        <v>7</v>
      </c>
      <c r="K410" t="s">
        <v>8</v>
      </c>
      <c r="L410">
        <v>1466398800</v>
      </c>
      <c r="M410">
        <v>1468126800</v>
      </c>
      <c r="N410" s="9">
        <f t="shared" si="38"/>
        <v>42541.208333333328</v>
      </c>
      <c r="O410" s="7">
        <f t="shared" si="39"/>
        <v>42561.208333333328</v>
      </c>
      <c r="P410" t="b">
        <v>0</v>
      </c>
      <c r="Q410" t="b">
        <v>0</v>
      </c>
      <c r="R410" t="s">
        <v>34</v>
      </c>
      <c r="S410" t="str">
        <f t="shared" si="40"/>
        <v>film &amp; video</v>
      </c>
      <c r="T410" t="str">
        <f t="shared" si="41"/>
        <v>documentary</v>
      </c>
    </row>
    <row r="411" spans="1:20" ht="18" x14ac:dyDescent="0.25">
      <c r="A411">
        <v>409</v>
      </c>
      <c r="B411" t="s">
        <v>235</v>
      </c>
      <c r="C411" s="3" t="s">
        <v>861</v>
      </c>
      <c r="D411">
        <v>135600</v>
      </c>
      <c r="E411">
        <v>62804</v>
      </c>
      <c r="F411" s="5">
        <f t="shared" si="36"/>
        <v>46.315634218289084</v>
      </c>
      <c r="G411" t="s">
        <v>6</v>
      </c>
      <c r="H411" s="5">
        <f t="shared" si="37"/>
        <v>87.960784313725483</v>
      </c>
      <c r="I411">
        <v>714</v>
      </c>
      <c r="J411" t="s">
        <v>13</v>
      </c>
      <c r="K411" t="s">
        <v>14</v>
      </c>
      <c r="L411">
        <v>1492491600</v>
      </c>
      <c r="M411">
        <v>1492837200</v>
      </c>
      <c r="N411" s="9">
        <f t="shared" si="38"/>
        <v>42843.208333333328</v>
      </c>
      <c r="O411" s="7">
        <f t="shared" si="39"/>
        <v>42847.208333333328</v>
      </c>
      <c r="P411" t="b">
        <v>0</v>
      </c>
      <c r="Q411" t="b">
        <v>0</v>
      </c>
      <c r="R411" t="s">
        <v>15</v>
      </c>
      <c r="S411" t="str">
        <f t="shared" si="40"/>
        <v>music</v>
      </c>
      <c r="T411" t="str">
        <f t="shared" si="41"/>
        <v>rock</v>
      </c>
    </row>
    <row r="412" spans="1:20" ht="18" x14ac:dyDescent="0.25">
      <c r="A412">
        <v>410</v>
      </c>
      <c r="B412" t="s">
        <v>862</v>
      </c>
      <c r="C412" s="3" t="s">
        <v>863</v>
      </c>
      <c r="D412">
        <v>153700</v>
      </c>
      <c r="E412">
        <v>55536</v>
      </c>
      <c r="F412" s="5">
        <f t="shared" si="36"/>
        <v>36.132726089785294</v>
      </c>
      <c r="G412" t="s">
        <v>39</v>
      </c>
      <c r="H412" s="5">
        <f t="shared" si="37"/>
        <v>49.987398739873989</v>
      </c>
      <c r="I412">
        <v>1111</v>
      </c>
      <c r="J412" t="s">
        <v>13</v>
      </c>
      <c r="K412" t="s">
        <v>14</v>
      </c>
      <c r="L412">
        <v>1430197200</v>
      </c>
      <c r="M412">
        <v>1430197200</v>
      </c>
      <c r="N412" s="9">
        <f t="shared" si="38"/>
        <v>42122.208333333328</v>
      </c>
      <c r="O412" s="7">
        <f t="shared" si="39"/>
        <v>42122.208333333328</v>
      </c>
      <c r="P412" t="b">
        <v>0</v>
      </c>
      <c r="Q412" t="b">
        <v>0</v>
      </c>
      <c r="R412" t="s">
        <v>284</v>
      </c>
      <c r="S412" t="str">
        <f t="shared" si="40"/>
        <v>games</v>
      </c>
      <c r="T412" t="str">
        <f t="shared" si="41"/>
        <v>mobile games</v>
      </c>
    </row>
    <row r="413" spans="1:20" ht="18" x14ac:dyDescent="0.25">
      <c r="A413">
        <v>411</v>
      </c>
      <c r="B413" t="s">
        <v>864</v>
      </c>
      <c r="C413" s="3" t="s">
        <v>865</v>
      </c>
      <c r="D413">
        <v>7800</v>
      </c>
      <c r="E413">
        <v>8161</v>
      </c>
      <c r="F413" s="5">
        <f t="shared" si="36"/>
        <v>104.62820512820512</v>
      </c>
      <c r="G413" t="s">
        <v>12</v>
      </c>
      <c r="H413" s="5">
        <f t="shared" si="37"/>
        <v>99.524390243902445</v>
      </c>
      <c r="I413">
        <v>82</v>
      </c>
      <c r="J413" t="s">
        <v>13</v>
      </c>
      <c r="K413" t="s">
        <v>14</v>
      </c>
      <c r="L413">
        <v>1496034000</v>
      </c>
      <c r="M413">
        <v>1496206800</v>
      </c>
      <c r="N413" s="9">
        <f t="shared" si="38"/>
        <v>42884.208333333328</v>
      </c>
      <c r="O413" s="7">
        <f t="shared" si="39"/>
        <v>42886.208333333328</v>
      </c>
      <c r="P413" t="b">
        <v>0</v>
      </c>
      <c r="Q413" t="b">
        <v>0</v>
      </c>
      <c r="R413" t="s">
        <v>25</v>
      </c>
      <c r="S413" t="str">
        <f t="shared" si="40"/>
        <v>theater</v>
      </c>
      <c r="T413" t="str">
        <f t="shared" si="41"/>
        <v>plays</v>
      </c>
    </row>
    <row r="414" spans="1:20" ht="18" x14ac:dyDescent="0.25">
      <c r="A414">
        <v>412</v>
      </c>
      <c r="B414" t="s">
        <v>866</v>
      </c>
      <c r="C414" s="3" t="s">
        <v>867</v>
      </c>
      <c r="D414">
        <v>2100</v>
      </c>
      <c r="E414">
        <v>14046</v>
      </c>
      <c r="F414" s="5">
        <f t="shared" si="36"/>
        <v>668.85714285714289</v>
      </c>
      <c r="G414" t="s">
        <v>12</v>
      </c>
      <c r="H414" s="5">
        <f t="shared" si="37"/>
        <v>104.82089552238806</v>
      </c>
      <c r="I414">
        <v>134</v>
      </c>
      <c r="J414" t="s">
        <v>13</v>
      </c>
      <c r="K414" t="s">
        <v>14</v>
      </c>
      <c r="L414">
        <v>1388728800</v>
      </c>
      <c r="M414">
        <v>1389592800</v>
      </c>
      <c r="N414" s="9">
        <f t="shared" si="38"/>
        <v>41642.25</v>
      </c>
      <c r="O414" s="7">
        <f t="shared" si="39"/>
        <v>41652.25</v>
      </c>
      <c r="P414" t="b">
        <v>0</v>
      </c>
      <c r="Q414" t="b">
        <v>0</v>
      </c>
      <c r="R414" t="s">
        <v>111</v>
      </c>
      <c r="S414" t="str">
        <f t="shared" si="40"/>
        <v>publishing</v>
      </c>
      <c r="T414" t="str">
        <f t="shared" si="41"/>
        <v>fiction</v>
      </c>
    </row>
    <row r="415" spans="1:20" ht="18" x14ac:dyDescent="0.25">
      <c r="A415">
        <v>413</v>
      </c>
      <c r="B415" t="s">
        <v>868</v>
      </c>
      <c r="C415" s="3" t="s">
        <v>869</v>
      </c>
      <c r="D415">
        <v>189500</v>
      </c>
      <c r="E415">
        <v>117628</v>
      </c>
      <c r="F415" s="5">
        <f t="shared" si="36"/>
        <v>62.072823218997364</v>
      </c>
      <c r="G415" t="s">
        <v>39</v>
      </c>
      <c r="H415" s="5">
        <f t="shared" si="37"/>
        <v>108.01469237832875</v>
      </c>
      <c r="I415">
        <v>1089</v>
      </c>
      <c r="J415" t="s">
        <v>13</v>
      </c>
      <c r="K415" t="s">
        <v>14</v>
      </c>
      <c r="L415">
        <v>1543298400</v>
      </c>
      <c r="M415">
        <v>1545631200</v>
      </c>
      <c r="N415" s="9">
        <f t="shared" si="38"/>
        <v>43431.25</v>
      </c>
      <c r="O415" s="7">
        <f t="shared" si="39"/>
        <v>43458.25</v>
      </c>
      <c r="P415" t="b">
        <v>0</v>
      </c>
      <c r="Q415" t="b">
        <v>0</v>
      </c>
      <c r="R415" t="s">
        <v>63</v>
      </c>
      <c r="S415" t="str">
        <f t="shared" si="40"/>
        <v>film &amp; video</v>
      </c>
      <c r="T415" t="str">
        <f t="shared" si="41"/>
        <v>animation</v>
      </c>
    </row>
    <row r="416" spans="1:20" ht="18" x14ac:dyDescent="0.25">
      <c r="A416">
        <v>414</v>
      </c>
      <c r="B416" t="s">
        <v>870</v>
      </c>
      <c r="C416" s="3" t="s">
        <v>871</v>
      </c>
      <c r="D416">
        <v>188200</v>
      </c>
      <c r="E416">
        <v>159405</v>
      </c>
      <c r="F416" s="5">
        <f t="shared" si="36"/>
        <v>84.699787460148784</v>
      </c>
      <c r="G416" t="s">
        <v>6</v>
      </c>
      <c r="H416" s="5">
        <f t="shared" si="37"/>
        <v>28.998544660724033</v>
      </c>
      <c r="I416">
        <v>5497</v>
      </c>
      <c r="J416" t="s">
        <v>13</v>
      </c>
      <c r="K416" t="s">
        <v>14</v>
      </c>
      <c r="L416">
        <v>1271739600</v>
      </c>
      <c r="M416">
        <v>1272430800</v>
      </c>
      <c r="N416" s="9">
        <f t="shared" si="38"/>
        <v>40288.208333333336</v>
      </c>
      <c r="O416" s="7">
        <f t="shared" si="39"/>
        <v>40296.208333333336</v>
      </c>
      <c r="P416" t="b">
        <v>0</v>
      </c>
      <c r="Q416" t="b">
        <v>1</v>
      </c>
      <c r="R416" t="s">
        <v>9</v>
      </c>
      <c r="S416" t="str">
        <f t="shared" si="40"/>
        <v>food</v>
      </c>
      <c r="T416" t="str">
        <f t="shared" si="41"/>
        <v>food trucks</v>
      </c>
    </row>
    <row r="417" spans="1:20" ht="18" x14ac:dyDescent="0.25">
      <c r="A417">
        <v>415</v>
      </c>
      <c r="B417" t="s">
        <v>872</v>
      </c>
      <c r="C417" s="3" t="s">
        <v>873</v>
      </c>
      <c r="D417">
        <v>113500</v>
      </c>
      <c r="E417">
        <v>12552</v>
      </c>
      <c r="F417" s="5">
        <f t="shared" si="36"/>
        <v>11.059030837004405</v>
      </c>
      <c r="G417" t="s">
        <v>6</v>
      </c>
      <c r="H417" s="5">
        <f t="shared" si="37"/>
        <v>30.028708133971293</v>
      </c>
      <c r="I417">
        <v>418</v>
      </c>
      <c r="J417" t="s">
        <v>13</v>
      </c>
      <c r="K417" t="s">
        <v>14</v>
      </c>
      <c r="L417">
        <v>1326434400</v>
      </c>
      <c r="M417">
        <v>1327903200</v>
      </c>
      <c r="N417" s="9">
        <f t="shared" si="38"/>
        <v>40921.25</v>
      </c>
      <c r="O417" s="7">
        <f t="shared" si="39"/>
        <v>40938.25</v>
      </c>
      <c r="P417" t="b">
        <v>0</v>
      </c>
      <c r="Q417" t="b">
        <v>0</v>
      </c>
      <c r="R417" t="s">
        <v>25</v>
      </c>
      <c r="S417" t="str">
        <f t="shared" si="40"/>
        <v>theater</v>
      </c>
      <c r="T417" t="str">
        <f t="shared" si="41"/>
        <v>plays</v>
      </c>
    </row>
    <row r="418" spans="1:20" ht="35" x14ac:dyDescent="0.25">
      <c r="A418">
        <v>416</v>
      </c>
      <c r="B418" t="s">
        <v>874</v>
      </c>
      <c r="C418" s="3" t="s">
        <v>875</v>
      </c>
      <c r="D418">
        <v>134600</v>
      </c>
      <c r="E418">
        <v>59007</v>
      </c>
      <c r="F418" s="5">
        <f t="shared" si="36"/>
        <v>43.838781575037146</v>
      </c>
      <c r="G418" t="s">
        <v>6</v>
      </c>
      <c r="H418" s="5">
        <f t="shared" si="37"/>
        <v>41.005559416261292</v>
      </c>
      <c r="I418">
        <v>1439</v>
      </c>
      <c r="J418" t="s">
        <v>13</v>
      </c>
      <c r="K418" t="s">
        <v>14</v>
      </c>
      <c r="L418">
        <v>1295244000</v>
      </c>
      <c r="M418">
        <v>1296021600</v>
      </c>
      <c r="N418" s="9">
        <f t="shared" si="38"/>
        <v>40560.25</v>
      </c>
      <c r="O418" s="7">
        <f t="shared" si="39"/>
        <v>40569.25</v>
      </c>
      <c r="P418" t="b">
        <v>0</v>
      </c>
      <c r="Q418" t="b">
        <v>1</v>
      </c>
      <c r="R418" t="s">
        <v>34</v>
      </c>
      <c r="S418" t="str">
        <f t="shared" si="40"/>
        <v>film &amp; video</v>
      </c>
      <c r="T418" t="str">
        <f t="shared" si="41"/>
        <v>documentary</v>
      </c>
    </row>
    <row r="419" spans="1:20" ht="18" x14ac:dyDescent="0.25">
      <c r="A419">
        <v>417</v>
      </c>
      <c r="B419" t="s">
        <v>876</v>
      </c>
      <c r="C419" s="3" t="s">
        <v>877</v>
      </c>
      <c r="D419">
        <v>1700</v>
      </c>
      <c r="E419">
        <v>943</v>
      </c>
      <c r="F419" s="5">
        <f t="shared" si="36"/>
        <v>55.470588235294116</v>
      </c>
      <c r="G419" t="s">
        <v>6</v>
      </c>
      <c r="H419" s="5">
        <f t="shared" si="37"/>
        <v>62.866666666666667</v>
      </c>
      <c r="I419">
        <v>15</v>
      </c>
      <c r="J419" t="s">
        <v>13</v>
      </c>
      <c r="K419" t="s">
        <v>14</v>
      </c>
      <c r="L419">
        <v>1541221200</v>
      </c>
      <c r="M419">
        <v>1543298400</v>
      </c>
      <c r="N419" s="9">
        <f t="shared" si="38"/>
        <v>43407.208333333328</v>
      </c>
      <c r="O419" s="7">
        <f t="shared" si="39"/>
        <v>43431.25</v>
      </c>
      <c r="P419" t="b">
        <v>0</v>
      </c>
      <c r="Q419" t="b">
        <v>0</v>
      </c>
      <c r="R419" t="s">
        <v>25</v>
      </c>
      <c r="S419" t="str">
        <f t="shared" si="40"/>
        <v>theater</v>
      </c>
      <c r="T419" t="str">
        <f t="shared" si="41"/>
        <v>plays</v>
      </c>
    </row>
    <row r="420" spans="1:20" ht="18" x14ac:dyDescent="0.25">
      <c r="A420">
        <v>418</v>
      </c>
      <c r="B420" t="s">
        <v>97</v>
      </c>
      <c r="C420" s="3" t="s">
        <v>878</v>
      </c>
      <c r="D420">
        <v>163700</v>
      </c>
      <c r="E420">
        <v>93963</v>
      </c>
      <c r="F420" s="5">
        <f t="shared" si="36"/>
        <v>57.399511301160658</v>
      </c>
      <c r="G420" t="s">
        <v>6</v>
      </c>
      <c r="H420" s="5">
        <f t="shared" si="37"/>
        <v>47.005002501250623</v>
      </c>
      <c r="I420">
        <v>1999</v>
      </c>
      <c r="J420" t="s">
        <v>7</v>
      </c>
      <c r="K420" t="s">
        <v>8</v>
      </c>
      <c r="L420">
        <v>1336280400</v>
      </c>
      <c r="M420">
        <v>1336366800</v>
      </c>
      <c r="N420" s="9">
        <f t="shared" si="38"/>
        <v>41035.208333333336</v>
      </c>
      <c r="O420" s="7">
        <f t="shared" si="39"/>
        <v>41036.208333333336</v>
      </c>
      <c r="P420" t="b">
        <v>0</v>
      </c>
      <c r="Q420" t="b">
        <v>0</v>
      </c>
      <c r="R420" t="s">
        <v>34</v>
      </c>
      <c r="S420" t="str">
        <f t="shared" si="40"/>
        <v>film &amp; video</v>
      </c>
      <c r="T420" t="str">
        <f t="shared" si="41"/>
        <v>documentary</v>
      </c>
    </row>
    <row r="421" spans="1:20" ht="18" x14ac:dyDescent="0.25">
      <c r="A421">
        <v>419</v>
      </c>
      <c r="B421" t="s">
        <v>879</v>
      </c>
      <c r="C421" s="3" t="s">
        <v>880</v>
      </c>
      <c r="D421">
        <v>113800</v>
      </c>
      <c r="E421">
        <v>140469</v>
      </c>
      <c r="F421" s="5">
        <f t="shared" si="36"/>
        <v>123.43497363796135</v>
      </c>
      <c r="G421" t="s">
        <v>12</v>
      </c>
      <c r="H421" s="5">
        <f t="shared" si="37"/>
        <v>26.997693638285604</v>
      </c>
      <c r="I421">
        <v>5203</v>
      </c>
      <c r="J421" t="s">
        <v>13</v>
      </c>
      <c r="K421" t="s">
        <v>14</v>
      </c>
      <c r="L421">
        <v>1324533600</v>
      </c>
      <c r="M421">
        <v>1325052000</v>
      </c>
      <c r="N421" s="9">
        <f t="shared" si="38"/>
        <v>40899.25</v>
      </c>
      <c r="O421" s="7">
        <f t="shared" si="39"/>
        <v>40905.25</v>
      </c>
      <c r="P421" t="b">
        <v>0</v>
      </c>
      <c r="Q421" t="b">
        <v>0</v>
      </c>
      <c r="R421" t="s">
        <v>20</v>
      </c>
      <c r="S421" t="str">
        <f t="shared" si="40"/>
        <v>technology</v>
      </c>
      <c r="T421" t="str">
        <f t="shared" si="41"/>
        <v>web</v>
      </c>
    </row>
    <row r="422" spans="1:20" ht="18" x14ac:dyDescent="0.25">
      <c r="A422">
        <v>420</v>
      </c>
      <c r="B422" t="s">
        <v>881</v>
      </c>
      <c r="C422" s="3" t="s">
        <v>882</v>
      </c>
      <c r="D422">
        <v>5000</v>
      </c>
      <c r="E422">
        <v>6423</v>
      </c>
      <c r="F422" s="5">
        <f t="shared" si="36"/>
        <v>128.46</v>
      </c>
      <c r="G422" t="s">
        <v>12</v>
      </c>
      <c r="H422" s="5">
        <f t="shared" si="37"/>
        <v>68.329787234042556</v>
      </c>
      <c r="I422">
        <v>94</v>
      </c>
      <c r="J422" t="s">
        <v>13</v>
      </c>
      <c r="K422" t="s">
        <v>14</v>
      </c>
      <c r="L422">
        <v>1498366800</v>
      </c>
      <c r="M422">
        <v>1499576400</v>
      </c>
      <c r="N422" s="9">
        <f t="shared" si="38"/>
        <v>42911.208333333328</v>
      </c>
      <c r="O422" s="7">
        <f t="shared" si="39"/>
        <v>42925.208333333328</v>
      </c>
      <c r="P422" t="b">
        <v>0</v>
      </c>
      <c r="Q422" t="b">
        <v>0</v>
      </c>
      <c r="R422" t="s">
        <v>25</v>
      </c>
      <c r="S422" t="str">
        <f t="shared" si="40"/>
        <v>theater</v>
      </c>
      <c r="T422" t="str">
        <f t="shared" si="41"/>
        <v>plays</v>
      </c>
    </row>
    <row r="423" spans="1:20" ht="18" x14ac:dyDescent="0.25">
      <c r="A423">
        <v>421</v>
      </c>
      <c r="B423" t="s">
        <v>883</v>
      </c>
      <c r="C423" s="3" t="s">
        <v>884</v>
      </c>
      <c r="D423">
        <v>9400</v>
      </c>
      <c r="E423">
        <v>6015</v>
      </c>
      <c r="F423" s="5">
        <f t="shared" si="36"/>
        <v>63.989361702127653</v>
      </c>
      <c r="G423" t="s">
        <v>6</v>
      </c>
      <c r="H423" s="5">
        <f t="shared" si="37"/>
        <v>50.974576271186443</v>
      </c>
      <c r="I423">
        <v>118</v>
      </c>
      <c r="J423" t="s">
        <v>13</v>
      </c>
      <c r="K423" t="s">
        <v>14</v>
      </c>
      <c r="L423">
        <v>1498712400</v>
      </c>
      <c r="M423">
        <v>1501304400</v>
      </c>
      <c r="N423" s="9">
        <f t="shared" si="38"/>
        <v>42915.208333333328</v>
      </c>
      <c r="O423" s="7">
        <f t="shared" si="39"/>
        <v>42945.208333333328</v>
      </c>
      <c r="P423" t="b">
        <v>0</v>
      </c>
      <c r="Q423" t="b">
        <v>1</v>
      </c>
      <c r="R423" t="s">
        <v>57</v>
      </c>
      <c r="S423" t="str">
        <f t="shared" si="40"/>
        <v>technology</v>
      </c>
      <c r="T423" t="str">
        <f t="shared" si="41"/>
        <v>wearables</v>
      </c>
    </row>
    <row r="424" spans="1:20" ht="35" x14ac:dyDescent="0.25">
      <c r="A424">
        <v>422</v>
      </c>
      <c r="B424" t="s">
        <v>885</v>
      </c>
      <c r="C424" s="3" t="s">
        <v>886</v>
      </c>
      <c r="D424">
        <v>8700</v>
      </c>
      <c r="E424">
        <v>11075</v>
      </c>
      <c r="F424" s="5">
        <f t="shared" si="36"/>
        <v>127.29885057471265</v>
      </c>
      <c r="G424" t="s">
        <v>12</v>
      </c>
      <c r="H424" s="5">
        <f t="shared" si="37"/>
        <v>54.024390243902438</v>
      </c>
      <c r="I424">
        <v>205</v>
      </c>
      <c r="J424" t="s">
        <v>13</v>
      </c>
      <c r="K424" t="s">
        <v>14</v>
      </c>
      <c r="L424">
        <v>1271480400</v>
      </c>
      <c r="M424">
        <v>1273208400</v>
      </c>
      <c r="N424" s="9">
        <f t="shared" si="38"/>
        <v>40285.208333333336</v>
      </c>
      <c r="O424" s="7">
        <f t="shared" si="39"/>
        <v>40305.208333333336</v>
      </c>
      <c r="P424" t="b">
        <v>0</v>
      </c>
      <c r="Q424" t="b">
        <v>1</v>
      </c>
      <c r="R424" t="s">
        <v>25</v>
      </c>
      <c r="S424" t="str">
        <f t="shared" si="40"/>
        <v>theater</v>
      </c>
      <c r="T424" t="str">
        <f t="shared" si="41"/>
        <v>plays</v>
      </c>
    </row>
    <row r="425" spans="1:20" ht="18" x14ac:dyDescent="0.25">
      <c r="A425">
        <v>423</v>
      </c>
      <c r="B425" t="s">
        <v>887</v>
      </c>
      <c r="C425" s="3" t="s">
        <v>888</v>
      </c>
      <c r="D425">
        <v>147800</v>
      </c>
      <c r="E425">
        <v>15723</v>
      </c>
      <c r="F425" s="5">
        <f t="shared" si="36"/>
        <v>10.638024357239512</v>
      </c>
      <c r="G425" t="s">
        <v>6</v>
      </c>
      <c r="H425" s="5">
        <f t="shared" si="37"/>
        <v>97.055555555555557</v>
      </c>
      <c r="I425">
        <v>162</v>
      </c>
      <c r="J425" t="s">
        <v>13</v>
      </c>
      <c r="K425" t="s">
        <v>14</v>
      </c>
      <c r="L425">
        <v>1316667600</v>
      </c>
      <c r="M425">
        <v>1316840400</v>
      </c>
      <c r="N425" s="9">
        <f t="shared" si="38"/>
        <v>40808.208333333336</v>
      </c>
      <c r="O425" s="7">
        <f t="shared" si="39"/>
        <v>40810.208333333336</v>
      </c>
      <c r="P425" t="b">
        <v>0</v>
      </c>
      <c r="Q425" t="b">
        <v>1</v>
      </c>
      <c r="R425" t="s">
        <v>9</v>
      </c>
      <c r="S425" t="str">
        <f t="shared" si="40"/>
        <v>food</v>
      </c>
      <c r="T425" t="str">
        <f t="shared" si="41"/>
        <v>food trucks</v>
      </c>
    </row>
    <row r="426" spans="1:20" ht="18" x14ac:dyDescent="0.25">
      <c r="A426">
        <v>424</v>
      </c>
      <c r="B426" t="s">
        <v>889</v>
      </c>
      <c r="C426" s="3" t="s">
        <v>890</v>
      </c>
      <c r="D426">
        <v>5100</v>
      </c>
      <c r="E426">
        <v>2064</v>
      </c>
      <c r="F426" s="5">
        <f t="shared" si="36"/>
        <v>40.470588235294116</v>
      </c>
      <c r="G426" t="s">
        <v>6</v>
      </c>
      <c r="H426" s="5">
        <f t="shared" si="37"/>
        <v>24.867469879518072</v>
      </c>
      <c r="I426">
        <v>83</v>
      </c>
      <c r="J426" t="s">
        <v>13</v>
      </c>
      <c r="K426" t="s">
        <v>14</v>
      </c>
      <c r="L426">
        <v>1524027600</v>
      </c>
      <c r="M426">
        <v>1524546000</v>
      </c>
      <c r="N426" s="9">
        <f t="shared" si="38"/>
        <v>43208.208333333328</v>
      </c>
      <c r="O426" s="7">
        <f t="shared" si="39"/>
        <v>43214.208333333328</v>
      </c>
      <c r="P426" t="b">
        <v>0</v>
      </c>
      <c r="Q426" t="b">
        <v>0</v>
      </c>
      <c r="R426" t="s">
        <v>52</v>
      </c>
      <c r="S426" t="str">
        <f t="shared" si="40"/>
        <v>music</v>
      </c>
      <c r="T426" t="str">
        <f t="shared" si="41"/>
        <v>indie rock</v>
      </c>
    </row>
    <row r="427" spans="1:20" ht="18" x14ac:dyDescent="0.25">
      <c r="A427">
        <v>425</v>
      </c>
      <c r="B427" t="s">
        <v>891</v>
      </c>
      <c r="C427" s="3" t="s">
        <v>892</v>
      </c>
      <c r="D427">
        <v>2700</v>
      </c>
      <c r="E427">
        <v>7767</v>
      </c>
      <c r="F427" s="5">
        <f t="shared" si="36"/>
        <v>287.66666666666663</v>
      </c>
      <c r="G427" t="s">
        <v>12</v>
      </c>
      <c r="H427" s="5">
        <f t="shared" si="37"/>
        <v>84.423913043478265</v>
      </c>
      <c r="I427">
        <v>92</v>
      </c>
      <c r="J427" t="s">
        <v>13</v>
      </c>
      <c r="K427" t="s">
        <v>14</v>
      </c>
      <c r="L427">
        <v>1438059600</v>
      </c>
      <c r="M427">
        <v>1438578000</v>
      </c>
      <c r="N427" s="9">
        <f t="shared" si="38"/>
        <v>42213.208333333328</v>
      </c>
      <c r="O427" s="7">
        <f t="shared" si="39"/>
        <v>42219.208333333328</v>
      </c>
      <c r="P427" t="b">
        <v>0</v>
      </c>
      <c r="Q427" t="b">
        <v>0</v>
      </c>
      <c r="R427" t="s">
        <v>114</v>
      </c>
      <c r="S427" t="str">
        <f t="shared" si="40"/>
        <v>photography</v>
      </c>
      <c r="T427" t="str">
        <f t="shared" si="41"/>
        <v>photography books</v>
      </c>
    </row>
    <row r="428" spans="1:20" ht="18" x14ac:dyDescent="0.25">
      <c r="A428">
        <v>426</v>
      </c>
      <c r="B428" t="s">
        <v>893</v>
      </c>
      <c r="C428" s="3" t="s">
        <v>894</v>
      </c>
      <c r="D428">
        <v>1800</v>
      </c>
      <c r="E428">
        <v>10313</v>
      </c>
      <c r="F428" s="5">
        <f t="shared" si="36"/>
        <v>572.94444444444446</v>
      </c>
      <c r="G428" t="s">
        <v>12</v>
      </c>
      <c r="H428" s="5">
        <f t="shared" si="37"/>
        <v>47.091324200913242</v>
      </c>
      <c r="I428">
        <v>219</v>
      </c>
      <c r="J428" t="s">
        <v>13</v>
      </c>
      <c r="K428" t="s">
        <v>14</v>
      </c>
      <c r="L428">
        <v>1361944800</v>
      </c>
      <c r="M428">
        <v>1362549600</v>
      </c>
      <c r="N428" s="9">
        <f t="shared" si="38"/>
        <v>41332.25</v>
      </c>
      <c r="O428" s="7">
        <f t="shared" si="39"/>
        <v>41339.25</v>
      </c>
      <c r="P428" t="b">
        <v>0</v>
      </c>
      <c r="Q428" t="b">
        <v>0</v>
      </c>
      <c r="R428" t="s">
        <v>25</v>
      </c>
      <c r="S428" t="str">
        <f t="shared" si="40"/>
        <v>theater</v>
      </c>
      <c r="T428" t="str">
        <f t="shared" si="41"/>
        <v>plays</v>
      </c>
    </row>
    <row r="429" spans="1:20" ht="18" x14ac:dyDescent="0.25">
      <c r="A429">
        <v>427</v>
      </c>
      <c r="B429" t="s">
        <v>895</v>
      </c>
      <c r="C429" s="3" t="s">
        <v>896</v>
      </c>
      <c r="D429">
        <v>174500</v>
      </c>
      <c r="E429">
        <v>197018</v>
      </c>
      <c r="F429" s="5">
        <f t="shared" si="36"/>
        <v>112.90429799426933</v>
      </c>
      <c r="G429" t="s">
        <v>12</v>
      </c>
      <c r="H429" s="5">
        <f t="shared" si="37"/>
        <v>77.996041171813147</v>
      </c>
      <c r="I429">
        <v>2526</v>
      </c>
      <c r="J429" t="s">
        <v>13</v>
      </c>
      <c r="K429" t="s">
        <v>14</v>
      </c>
      <c r="L429">
        <v>1410584400</v>
      </c>
      <c r="M429">
        <v>1413349200</v>
      </c>
      <c r="N429" s="9">
        <f t="shared" si="38"/>
        <v>41895.208333333336</v>
      </c>
      <c r="O429" s="7">
        <f t="shared" si="39"/>
        <v>41927.208333333336</v>
      </c>
      <c r="P429" t="b">
        <v>0</v>
      </c>
      <c r="Q429" t="b">
        <v>1</v>
      </c>
      <c r="R429" t="s">
        <v>25</v>
      </c>
      <c r="S429" t="str">
        <f t="shared" si="40"/>
        <v>theater</v>
      </c>
      <c r="T429" t="str">
        <f t="shared" si="41"/>
        <v>plays</v>
      </c>
    </row>
    <row r="430" spans="1:20" ht="18" x14ac:dyDescent="0.25">
      <c r="A430">
        <v>428</v>
      </c>
      <c r="B430" t="s">
        <v>897</v>
      </c>
      <c r="C430" s="3" t="s">
        <v>898</v>
      </c>
      <c r="D430">
        <v>101400</v>
      </c>
      <c r="E430">
        <v>47037</v>
      </c>
      <c r="F430" s="5">
        <f t="shared" si="36"/>
        <v>46.387573964497044</v>
      </c>
      <c r="G430" t="s">
        <v>6</v>
      </c>
      <c r="H430" s="5">
        <f t="shared" si="37"/>
        <v>62.967871485943775</v>
      </c>
      <c r="I430">
        <v>747</v>
      </c>
      <c r="J430" t="s">
        <v>13</v>
      </c>
      <c r="K430" t="s">
        <v>14</v>
      </c>
      <c r="L430">
        <v>1297404000</v>
      </c>
      <c r="M430">
        <v>1298008800</v>
      </c>
      <c r="N430" s="9">
        <f t="shared" si="38"/>
        <v>40585.25</v>
      </c>
      <c r="O430" s="7">
        <f t="shared" si="39"/>
        <v>40592.25</v>
      </c>
      <c r="P430" t="b">
        <v>0</v>
      </c>
      <c r="Q430" t="b">
        <v>0</v>
      </c>
      <c r="R430" t="s">
        <v>63</v>
      </c>
      <c r="S430" t="str">
        <f t="shared" si="40"/>
        <v>film &amp; video</v>
      </c>
      <c r="T430" t="str">
        <f t="shared" si="41"/>
        <v>animation</v>
      </c>
    </row>
    <row r="431" spans="1:20" ht="18" x14ac:dyDescent="0.25">
      <c r="A431">
        <v>429</v>
      </c>
      <c r="B431" t="s">
        <v>899</v>
      </c>
      <c r="C431" s="3" t="s">
        <v>900</v>
      </c>
      <c r="D431">
        <v>191000</v>
      </c>
      <c r="E431">
        <v>173191</v>
      </c>
      <c r="F431" s="5">
        <f t="shared" si="36"/>
        <v>90.675916230366497</v>
      </c>
      <c r="G431" t="s">
        <v>66</v>
      </c>
      <c r="H431" s="5">
        <f t="shared" si="37"/>
        <v>81.006080449017773</v>
      </c>
      <c r="I431">
        <v>2138</v>
      </c>
      <c r="J431" t="s">
        <v>13</v>
      </c>
      <c r="K431" t="s">
        <v>14</v>
      </c>
      <c r="L431">
        <v>1392012000</v>
      </c>
      <c r="M431">
        <v>1394427600</v>
      </c>
      <c r="N431" s="9">
        <f t="shared" si="38"/>
        <v>41680.25</v>
      </c>
      <c r="O431" s="7">
        <f t="shared" si="39"/>
        <v>41708.208333333336</v>
      </c>
      <c r="P431" t="b">
        <v>0</v>
      </c>
      <c r="Q431" t="b">
        <v>1</v>
      </c>
      <c r="R431" t="s">
        <v>114</v>
      </c>
      <c r="S431" t="str">
        <f t="shared" si="40"/>
        <v>photography</v>
      </c>
      <c r="T431" t="str">
        <f t="shared" si="41"/>
        <v>photography books</v>
      </c>
    </row>
    <row r="432" spans="1:20" ht="35" x14ac:dyDescent="0.25">
      <c r="A432">
        <v>430</v>
      </c>
      <c r="B432" t="s">
        <v>901</v>
      </c>
      <c r="C432" s="3" t="s">
        <v>902</v>
      </c>
      <c r="D432">
        <v>8100</v>
      </c>
      <c r="E432">
        <v>5487</v>
      </c>
      <c r="F432" s="5">
        <f t="shared" si="36"/>
        <v>67.740740740740748</v>
      </c>
      <c r="G432" t="s">
        <v>6</v>
      </c>
      <c r="H432" s="5">
        <f t="shared" si="37"/>
        <v>65.321428571428569</v>
      </c>
      <c r="I432">
        <v>84</v>
      </c>
      <c r="J432" t="s">
        <v>13</v>
      </c>
      <c r="K432" t="s">
        <v>14</v>
      </c>
      <c r="L432">
        <v>1569733200</v>
      </c>
      <c r="M432">
        <v>1572670800</v>
      </c>
      <c r="N432" s="9">
        <f t="shared" si="38"/>
        <v>43737.208333333328</v>
      </c>
      <c r="O432" s="7">
        <f t="shared" si="39"/>
        <v>43771.208333333328</v>
      </c>
      <c r="P432" t="b">
        <v>0</v>
      </c>
      <c r="Q432" t="b">
        <v>0</v>
      </c>
      <c r="R432" t="s">
        <v>25</v>
      </c>
      <c r="S432" t="str">
        <f t="shared" si="40"/>
        <v>theater</v>
      </c>
      <c r="T432" t="str">
        <f t="shared" si="41"/>
        <v>plays</v>
      </c>
    </row>
    <row r="433" spans="1:20" ht="18" x14ac:dyDescent="0.25">
      <c r="A433">
        <v>431</v>
      </c>
      <c r="B433" t="s">
        <v>903</v>
      </c>
      <c r="C433" s="3" t="s">
        <v>904</v>
      </c>
      <c r="D433">
        <v>5100</v>
      </c>
      <c r="E433">
        <v>9817</v>
      </c>
      <c r="F433" s="5">
        <f t="shared" si="36"/>
        <v>192.49019607843135</v>
      </c>
      <c r="G433" t="s">
        <v>12</v>
      </c>
      <c r="H433" s="5">
        <f t="shared" si="37"/>
        <v>104.43617021276596</v>
      </c>
      <c r="I433">
        <v>94</v>
      </c>
      <c r="J433" t="s">
        <v>13</v>
      </c>
      <c r="K433" t="s">
        <v>14</v>
      </c>
      <c r="L433">
        <v>1529643600</v>
      </c>
      <c r="M433">
        <v>1531112400</v>
      </c>
      <c r="N433" s="9">
        <f t="shared" si="38"/>
        <v>43273.208333333328</v>
      </c>
      <c r="O433" s="7">
        <f t="shared" si="39"/>
        <v>43290.208333333328</v>
      </c>
      <c r="P433" t="b">
        <v>1</v>
      </c>
      <c r="Q433" t="b">
        <v>0</v>
      </c>
      <c r="R433" t="s">
        <v>25</v>
      </c>
      <c r="S433" t="str">
        <f t="shared" si="40"/>
        <v>theater</v>
      </c>
      <c r="T433" t="str">
        <f t="shared" si="41"/>
        <v>plays</v>
      </c>
    </row>
    <row r="434" spans="1:20" ht="18" x14ac:dyDescent="0.25">
      <c r="A434">
        <v>432</v>
      </c>
      <c r="B434" t="s">
        <v>905</v>
      </c>
      <c r="C434" s="3" t="s">
        <v>906</v>
      </c>
      <c r="D434">
        <v>7700</v>
      </c>
      <c r="E434">
        <v>6369</v>
      </c>
      <c r="F434" s="5">
        <f t="shared" si="36"/>
        <v>82.714285714285722</v>
      </c>
      <c r="G434" t="s">
        <v>6</v>
      </c>
      <c r="H434" s="5">
        <f t="shared" si="37"/>
        <v>69.989010989010993</v>
      </c>
      <c r="I434">
        <v>91</v>
      </c>
      <c r="J434" t="s">
        <v>13</v>
      </c>
      <c r="K434" t="s">
        <v>14</v>
      </c>
      <c r="L434">
        <v>1399006800</v>
      </c>
      <c r="M434">
        <v>1400734800</v>
      </c>
      <c r="N434" s="9">
        <f t="shared" si="38"/>
        <v>41761.208333333336</v>
      </c>
      <c r="O434" s="7">
        <f t="shared" si="39"/>
        <v>41781.208333333336</v>
      </c>
      <c r="P434" t="b">
        <v>0</v>
      </c>
      <c r="Q434" t="b">
        <v>0</v>
      </c>
      <c r="R434" t="s">
        <v>25</v>
      </c>
      <c r="S434" t="str">
        <f t="shared" si="40"/>
        <v>theater</v>
      </c>
      <c r="T434" t="str">
        <f t="shared" si="41"/>
        <v>plays</v>
      </c>
    </row>
    <row r="435" spans="1:20" ht="18" x14ac:dyDescent="0.25">
      <c r="A435">
        <v>433</v>
      </c>
      <c r="B435" t="s">
        <v>907</v>
      </c>
      <c r="C435" s="3" t="s">
        <v>908</v>
      </c>
      <c r="D435">
        <v>121400</v>
      </c>
      <c r="E435">
        <v>65755</v>
      </c>
      <c r="F435" s="5">
        <f t="shared" si="36"/>
        <v>54.163920922570021</v>
      </c>
      <c r="G435" t="s">
        <v>6</v>
      </c>
      <c r="H435" s="5">
        <f t="shared" si="37"/>
        <v>83.023989898989896</v>
      </c>
      <c r="I435">
        <v>792</v>
      </c>
      <c r="J435" t="s">
        <v>13</v>
      </c>
      <c r="K435" t="s">
        <v>14</v>
      </c>
      <c r="L435">
        <v>1385359200</v>
      </c>
      <c r="M435">
        <v>1386741600</v>
      </c>
      <c r="N435" s="9">
        <f t="shared" si="38"/>
        <v>41603.25</v>
      </c>
      <c r="O435" s="7">
        <f t="shared" si="39"/>
        <v>41619.25</v>
      </c>
      <c r="P435" t="b">
        <v>0</v>
      </c>
      <c r="Q435" t="b">
        <v>1</v>
      </c>
      <c r="R435" t="s">
        <v>34</v>
      </c>
      <c r="S435" t="str">
        <f t="shared" si="40"/>
        <v>film &amp; video</v>
      </c>
      <c r="T435" t="str">
        <f t="shared" si="41"/>
        <v>documentary</v>
      </c>
    </row>
    <row r="436" spans="1:20" ht="18" x14ac:dyDescent="0.25">
      <c r="A436">
        <v>434</v>
      </c>
      <c r="B436" t="s">
        <v>909</v>
      </c>
      <c r="C436" s="3" t="s">
        <v>910</v>
      </c>
      <c r="D436">
        <v>5400</v>
      </c>
      <c r="E436">
        <v>903</v>
      </c>
      <c r="F436" s="5">
        <f t="shared" si="36"/>
        <v>16.722222222222221</v>
      </c>
      <c r="G436" t="s">
        <v>66</v>
      </c>
      <c r="H436" s="5">
        <f t="shared" si="37"/>
        <v>90.3</v>
      </c>
      <c r="I436">
        <v>10</v>
      </c>
      <c r="J436" t="s">
        <v>7</v>
      </c>
      <c r="K436" t="s">
        <v>8</v>
      </c>
      <c r="L436">
        <v>1480572000</v>
      </c>
      <c r="M436">
        <v>1481781600</v>
      </c>
      <c r="N436" s="9">
        <f t="shared" si="38"/>
        <v>42705.25</v>
      </c>
      <c r="O436" s="7">
        <f t="shared" si="39"/>
        <v>42719.25</v>
      </c>
      <c r="P436" t="b">
        <v>1</v>
      </c>
      <c r="Q436" t="b">
        <v>0</v>
      </c>
      <c r="R436" t="s">
        <v>25</v>
      </c>
      <c r="S436" t="str">
        <f t="shared" si="40"/>
        <v>theater</v>
      </c>
      <c r="T436" t="str">
        <f t="shared" si="41"/>
        <v>plays</v>
      </c>
    </row>
    <row r="437" spans="1:20" ht="18" x14ac:dyDescent="0.25">
      <c r="A437">
        <v>435</v>
      </c>
      <c r="B437" t="s">
        <v>911</v>
      </c>
      <c r="C437" s="3" t="s">
        <v>912</v>
      </c>
      <c r="D437">
        <v>152400</v>
      </c>
      <c r="E437">
        <v>178120</v>
      </c>
      <c r="F437" s="5">
        <f t="shared" si="36"/>
        <v>116.87664041994749</v>
      </c>
      <c r="G437" t="s">
        <v>12</v>
      </c>
      <c r="H437" s="5">
        <f t="shared" si="37"/>
        <v>103.98131932282546</v>
      </c>
      <c r="I437">
        <v>1713</v>
      </c>
      <c r="J437" t="s">
        <v>99</v>
      </c>
      <c r="K437" t="s">
        <v>100</v>
      </c>
      <c r="L437">
        <v>1418623200</v>
      </c>
      <c r="M437">
        <v>1419660000</v>
      </c>
      <c r="N437" s="9">
        <f t="shared" si="38"/>
        <v>41988.25</v>
      </c>
      <c r="O437" s="7">
        <f t="shared" si="39"/>
        <v>42000.25</v>
      </c>
      <c r="P437" t="b">
        <v>0</v>
      </c>
      <c r="Q437" t="b">
        <v>1</v>
      </c>
      <c r="R437" t="s">
        <v>25</v>
      </c>
      <c r="S437" t="str">
        <f t="shared" si="40"/>
        <v>theater</v>
      </c>
      <c r="T437" t="str">
        <f t="shared" si="41"/>
        <v>plays</v>
      </c>
    </row>
    <row r="438" spans="1:20" ht="18" x14ac:dyDescent="0.25">
      <c r="A438">
        <v>436</v>
      </c>
      <c r="B438" t="s">
        <v>913</v>
      </c>
      <c r="C438" s="3" t="s">
        <v>914</v>
      </c>
      <c r="D438">
        <v>1300</v>
      </c>
      <c r="E438">
        <v>13678</v>
      </c>
      <c r="F438" s="5">
        <f t="shared" si="36"/>
        <v>1052.1538461538462</v>
      </c>
      <c r="G438" t="s">
        <v>12</v>
      </c>
      <c r="H438" s="5">
        <f t="shared" si="37"/>
        <v>54.931726907630519</v>
      </c>
      <c r="I438">
        <v>249</v>
      </c>
      <c r="J438" t="s">
        <v>13</v>
      </c>
      <c r="K438" t="s">
        <v>14</v>
      </c>
      <c r="L438">
        <v>1555736400</v>
      </c>
      <c r="M438">
        <v>1555822800</v>
      </c>
      <c r="N438" s="9">
        <f t="shared" si="38"/>
        <v>43575.208333333328</v>
      </c>
      <c r="O438" s="7">
        <f t="shared" si="39"/>
        <v>43576.208333333328</v>
      </c>
      <c r="P438" t="b">
        <v>0</v>
      </c>
      <c r="Q438" t="b">
        <v>0</v>
      </c>
      <c r="R438" t="s">
        <v>151</v>
      </c>
      <c r="S438" t="str">
        <f t="shared" si="40"/>
        <v>music</v>
      </c>
      <c r="T438" t="str">
        <f t="shared" si="41"/>
        <v>jazz</v>
      </c>
    </row>
    <row r="439" spans="1:20" ht="18" x14ac:dyDescent="0.25">
      <c r="A439">
        <v>437</v>
      </c>
      <c r="B439" t="s">
        <v>915</v>
      </c>
      <c r="C439" s="3" t="s">
        <v>916</v>
      </c>
      <c r="D439">
        <v>8100</v>
      </c>
      <c r="E439">
        <v>9969</v>
      </c>
      <c r="F439" s="5">
        <f t="shared" si="36"/>
        <v>123.07407407407408</v>
      </c>
      <c r="G439" t="s">
        <v>12</v>
      </c>
      <c r="H439" s="5">
        <f t="shared" si="37"/>
        <v>51.921875</v>
      </c>
      <c r="I439">
        <v>192</v>
      </c>
      <c r="J439" t="s">
        <v>13</v>
      </c>
      <c r="K439" t="s">
        <v>14</v>
      </c>
      <c r="L439">
        <v>1442120400</v>
      </c>
      <c r="M439">
        <v>1442379600</v>
      </c>
      <c r="N439" s="9">
        <f t="shared" si="38"/>
        <v>42260.208333333328</v>
      </c>
      <c r="O439" s="7">
        <f t="shared" si="39"/>
        <v>42263.208333333328</v>
      </c>
      <c r="P439" t="b">
        <v>0</v>
      </c>
      <c r="Q439" t="b">
        <v>1</v>
      </c>
      <c r="R439" t="s">
        <v>63</v>
      </c>
      <c r="S439" t="str">
        <f t="shared" si="40"/>
        <v>film &amp; video</v>
      </c>
      <c r="T439" t="str">
        <f t="shared" si="41"/>
        <v>animation</v>
      </c>
    </row>
    <row r="440" spans="1:20" ht="35" x14ac:dyDescent="0.25">
      <c r="A440">
        <v>438</v>
      </c>
      <c r="B440" t="s">
        <v>917</v>
      </c>
      <c r="C440" s="3" t="s">
        <v>918</v>
      </c>
      <c r="D440">
        <v>8300</v>
      </c>
      <c r="E440">
        <v>14827</v>
      </c>
      <c r="F440" s="5">
        <f t="shared" si="36"/>
        <v>178.63855421686748</v>
      </c>
      <c r="G440" t="s">
        <v>12</v>
      </c>
      <c r="H440" s="5">
        <f t="shared" si="37"/>
        <v>60.02834008097166</v>
      </c>
      <c r="I440">
        <v>247</v>
      </c>
      <c r="J440" t="s">
        <v>13</v>
      </c>
      <c r="K440" t="s">
        <v>14</v>
      </c>
      <c r="L440">
        <v>1362376800</v>
      </c>
      <c r="M440">
        <v>1364965200</v>
      </c>
      <c r="N440" s="9">
        <f t="shared" si="38"/>
        <v>41337.25</v>
      </c>
      <c r="O440" s="7">
        <f t="shared" si="39"/>
        <v>41367.208333333336</v>
      </c>
      <c r="P440" t="b">
        <v>0</v>
      </c>
      <c r="Q440" t="b">
        <v>0</v>
      </c>
      <c r="R440" t="s">
        <v>25</v>
      </c>
      <c r="S440" t="str">
        <f t="shared" si="40"/>
        <v>theater</v>
      </c>
      <c r="T440" t="str">
        <f t="shared" si="41"/>
        <v>plays</v>
      </c>
    </row>
    <row r="441" spans="1:20" ht="18" x14ac:dyDescent="0.25">
      <c r="A441">
        <v>439</v>
      </c>
      <c r="B441" t="s">
        <v>919</v>
      </c>
      <c r="C441" s="3" t="s">
        <v>920</v>
      </c>
      <c r="D441">
        <v>28400</v>
      </c>
      <c r="E441">
        <v>100900</v>
      </c>
      <c r="F441" s="5">
        <f t="shared" si="36"/>
        <v>355.28169014084506</v>
      </c>
      <c r="G441" t="s">
        <v>12</v>
      </c>
      <c r="H441" s="5">
        <f t="shared" si="37"/>
        <v>44.003488879197555</v>
      </c>
      <c r="I441">
        <v>2293</v>
      </c>
      <c r="J441" t="s">
        <v>13</v>
      </c>
      <c r="K441" t="s">
        <v>14</v>
      </c>
      <c r="L441">
        <v>1478408400</v>
      </c>
      <c r="M441">
        <v>1479016800</v>
      </c>
      <c r="N441" s="9">
        <f t="shared" si="38"/>
        <v>42680.208333333328</v>
      </c>
      <c r="O441" s="7">
        <f t="shared" si="39"/>
        <v>42687.25</v>
      </c>
      <c r="P441" t="b">
        <v>0</v>
      </c>
      <c r="Q441" t="b">
        <v>0</v>
      </c>
      <c r="R441" t="s">
        <v>466</v>
      </c>
      <c r="S441" t="str">
        <f t="shared" si="40"/>
        <v>film &amp; video</v>
      </c>
      <c r="T441" t="str">
        <f t="shared" si="41"/>
        <v>science fiction</v>
      </c>
    </row>
    <row r="442" spans="1:20" ht="18" x14ac:dyDescent="0.25">
      <c r="A442">
        <v>440</v>
      </c>
      <c r="B442" t="s">
        <v>921</v>
      </c>
      <c r="C442" s="3" t="s">
        <v>922</v>
      </c>
      <c r="D442">
        <v>102500</v>
      </c>
      <c r="E442">
        <v>165954</v>
      </c>
      <c r="F442" s="5">
        <f t="shared" si="36"/>
        <v>161.90634146341463</v>
      </c>
      <c r="G442" t="s">
        <v>12</v>
      </c>
      <c r="H442" s="5">
        <f t="shared" si="37"/>
        <v>53.003513254551258</v>
      </c>
      <c r="I442">
        <v>3131</v>
      </c>
      <c r="J442" t="s">
        <v>13</v>
      </c>
      <c r="K442" t="s">
        <v>14</v>
      </c>
      <c r="L442">
        <v>1498798800</v>
      </c>
      <c r="M442">
        <v>1499662800</v>
      </c>
      <c r="N442" s="9">
        <f t="shared" si="38"/>
        <v>42916.208333333328</v>
      </c>
      <c r="O442" s="7">
        <f t="shared" si="39"/>
        <v>42926.208333333328</v>
      </c>
      <c r="P442" t="b">
        <v>0</v>
      </c>
      <c r="Q442" t="b">
        <v>0</v>
      </c>
      <c r="R442" t="s">
        <v>261</v>
      </c>
      <c r="S442" t="str">
        <f t="shared" si="40"/>
        <v>film &amp; video</v>
      </c>
      <c r="T442" t="str">
        <f t="shared" si="41"/>
        <v>television</v>
      </c>
    </row>
    <row r="443" spans="1:20" ht="18" x14ac:dyDescent="0.25">
      <c r="A443">
        <v>441</v>
      </c>
      <c r="B443" t="s">
        <v>923</v>
      </c>
      <c r="C443" s="3" t="s">
        <v>924</v>
      </c>
      <c r="D443">
        <v>7000</v>
      </c>
      <c r="E443">
        <v>1744</v>
      </c>
      <c r="F443" s="5">
        <f t="shared" si="36"/>
        <v>24.914285714285715</v>
      </c>
      <c r="G443" t="s">
        <v>6</v>
      </c>
      <c r="H443" s="5">
        <f t="shared" si="37"/>
        <v>54.5</v>
      </c>
      <c r="I443">
        <v>32</v>
      </c>
      <c r="J443" t="s">
        <v>13</v>
      </c>
      <c r="K443" t="s">
        <v>14</v>
      </c>
      <c r="L443">
        <v>1335416400</v>
      </c>
      <c r="M443">
        <v>1337835600</v>
      </c>
      <c r="N443" s="9">
        <f t="shared" si="38"/>
        <v>41025.208333333336</v>
      </c>
      <c r="O443" s="7">
        <f t="shared" si="39"/>
        <v>41053.208333333336</v>
      </c>
      <c r="P443" t="b">
        <v>0</v>
      </c>
      <c r="Q443" t="b">
        <v>0</v>
      </c>
      <c r="R443" t="s">
        <v>57</v>
      </c>
      <c r="S443" t="str">
        <f t="shared" si="40"/>
        <v>technology</v>
      </c>
      <c r="T443" t="str">
        <f t="shared" si="41"/>
        <v>wearables</v>
      </c>
    </row>
    <row r="444" spans="1:20" ht="18" x14ac:dyDescent="0.25">
      <c r="A444">
        <v>442</v>
      </c>
      <c r="B444" t="s">
        <v>925</v>
      </c>
      <c r="C444" s="3" t="s">
        <v>926</v>
      </c>
      <c r="D444">
        <v>5400</v>
      </c>
      <c r="E444">
        <v>10731</v>
      </c>
      <c r="F444" s="5">
        <f t="shared" si="36"/>
        <v>198.72222222222223</v>
      </c>
      <c r="G444" t="s">
        <v>12</v>
      </c>
      <c r="H444" s="5">
        <f t="shared" si="37"/>
        <v>75.04195804195804</v>
      </c>
      <c r="I444">
        <v>143</v>
      </c>
      <c r="J444" t="s">
        <v>99</v>
      </c>
      <c r="K444" t="s">
        <v>100</v>
      </c>
      <c r="L444">
        <v>1504328400</v>
      </c>
      <c r="M444">
        <v>1505710800</v>
      </c>
      <c r="N444" s="9">
        <f t="shared" si="38"/>
        <v>42980.208333333328</v>
      </c>
      <c r="O444" s="7">
        <f t="shared" si="39"/>
        <v>42996.208333333328</v>
      </c>
      <c r="P444" t="b">
        <v>0</v>
      </c>
      <c r="Q444" t="b">
        <v>0</v>
      </c>
      <c r="R444" t="s">
        <v>25</v>
      </c>
      <c r="S444" t="str">
        <f t="shared" si="40"/>
        <v>theater</v>
      </c>
      <c r="T444" t="str">
        <f t="shared" si="41"/>
        <v>plays</v>
      </c>
    </row>
    <row r="445" spans="1:20" ht="18" x14ac:dyDescent="0.25">
      <c r="A445">
        <v>443</v>
      </c>
      <c r="B445" t="s">
        <v>927</v>
      </c>
      <c r="C445" s="3" t="s">
        <v>928</v>
      </c>
      <c r="D445">
        <v>9300</v>
      </c>
      <c r="E445">
        <v>3232</v>
      </c>
      <c r="F445" s="5">
        <f t="shared" si="36"/>
        <v>34.752688172043008</v>
      </c>
      <c r="G445" t="s">
        <v>66</v>
      </c>
      <c r="H445" s="5">
        <f t="shared" si="37"/>
        <v>35.911111111111111</v>
      </c>
      <c r="I445">
        <v>90</v>
      </c>
      <c r="J445" t="s">
        <v>13</v>
      </c>
      <c r="K445" t="s">
        <v>14</v>
      </c>
      <c r="L445">
        <v>1285822800</v>
      </c>
      <c r="M445">
        <v>1287464400</v>
      </c>
      <c r="N445" s="9">
        <f t="shared" si="38"/>
        <v>40451.208333333336</v>
      </c>
      <c r="O445" s="7">
        <f t="shared" si="39"/>
        <v>40470.208333333336</v>
      </c>
      <c r="P445" t="b">
        <v>0</v>
      </c>
      <c r="Q445" t="b">
        <v>0</v>
      </c>
      <c r="R445" t="s">
        <v>25</v>
      </c>
      <c r="S445" t="str">
        <f t="shared" si="40"/>
        <v>theater</v>
      </c>
      <c r="T445" t="str">
        <f t="shared" si="41"/>
        <v>plays</v>
      </c>
    </row>
    <row r="446" spans="1:20" ht="18" x14ac:dyDescent="0.25">
      <c r="A446">
        <v>444</v>
      </c>
      <c r="B446" t="s">
        <v>740</v>
      </c>
      <c r="C446" s="3" t="s">
        <v>929</v>
      </c>
      <c r="D446">
        <v>6200</v>
      </c>
      <c r="E446">
        <v>10938</v>
      </c>
      <c r="F446" s="5">
        <f t="shared" si="36"/>
        <v>176.41935483870967</v>
      </c>
      <c r="G446" t="s">
        <v>12</v>
      </c>
      <c r="H446" s="5">
        <f t="shared" si="37"/>
        <v>36.952702702702702</v>
      </c>
      <c r="I446">
        <v>296</v>
      </c>
      <c r="J446" t="s">
        <v>13</v>
      </c>
      <c r="K446" t="s">
        <v>14</v>
      </c>
      <c r="L446">
        <v>1311483600</v>
      </c>
      <c r="M446">
        <v>1311656400</v>
      </c>
      <c r="N446" s="9">
        <f t="shared" si="38"/>
        <v>40748.208333333336</v>
      </c>
      <c r="O446" s="7">
        <f t="shared" si="39"/>
        <v>40750.208333333336</v>
      </c>
      <c r="P446" t="b">
        <v>0</v>
      </c>
      <c r="Q446" t="b">
        <v>1</v>
      </c>
      <c r="R446" t="s">
        <v>52</v>
      </c>
      <c r="S446" t="str">
        <f t="shared" si="40"/>
        <v>music</v>
      </c>
      <c r="T446" t="str">
        <f t="shared" si="41"/>
        <v>indie rock</v>
      </c>
    </row>
    <row r="447" spans="1:20" ht="35" x14ac:dyDescent="0.25">
      <c r="A447">
        <v>445</v>
      </c>
      <c r="B447" t="s">
        <v>930</v>
      </c>
      <c r="C447" s="3" t="s">
        <v>931</v>
      </c>
      <c r="D447">
        <v>2100</v>
      </c>
      <c r="E447">
        <v>10739</v>
      </c>
      <c r="F447" s="5">
        <f t="shared" si="36"/>
        <v>511.38095238095235</v>
      </c>
      <c r="G447" t="s">
        <v>12</v>
      </c>
      <c r="H447" s="5">
        <f t="shared" si="37"/>
        <v>63.170588235294119</v>
      </c>
      <c r="I447">
        <v>170</v>
      </c>
      <c r="J447" t="s">
        <v>13</v>
      </c>
      <c r="K447" t="s">
        <v>14</v>
      </c>
      <c r="L447">
        <v>1291356000</v>
      </c>
      <c r="M447">
        <v>1293170400</v>
      </c>
      <c r="N447" s="9">
        <f t="shared" si="38"/>
        <v>40515.25</v>
      </c>
      <c r="O447" s="7">
        <f t="shared" si="39"/>
        <v>40536.25</v>
      </c>
      <c r="P447" t="b">
        <v>0</v>
      </c>
      <c r="Q447" t="b">
        <v>1</v>
      </c>
      <c r="R447" t="s">
        <v>25</v>
      </c>
      <c r="S447" t="str">
        <f t="shared" si="40"/>
        <v>theater</v>
      </c>
      <c r="T447" t="str">
        <f t="shared" si="41"/>
        <v>plays</v>
      </c>
    </row>
    <row r="448" spans="1:20" ht="18" x14ac:dyDescent="0.25">
      <c r="A448">
        <v>446</v>
      </c>
      <c r="B448" t="s">
        <v>932</v>
      </c>
      <c r="C448" s="3" t="s">
        <v>933</v>
      </c>
      <c r="D448">
        <v>6800</v>
      </c>
      <c r="E448">
        <v>5579</v>
      </c>
      <c r="F448" s="5">
        <f t="shared" si="36"/>
        <v>82.044117647058826</v>
      </c>
      <c r="G448" t="s">
        <v>6</v>
      </c>
      <c r="H448" s="5">
        <f t="shared" si="37"/>
        <v>29.99462365591398</v>
      </c>
      <c r="I448">
        <v>186</v>
      </c>
      <c r="J448" t="s">
        <v>13</v>
      </c>
      <c r="K448" t="s">
        <v>14</v>
      </c>
      <c r="L448">
        <v>1355810400</v>
      </c>
      <c r="M448">
        <v>1355983200</v>
      </c>
      <c r="N448" s="9">
        <f t="shared" si="38"/>
        <v>41261.25</v>
      </c>
      <c r="O448" s="7">
        <f t="shared" si="39"/>
        <v>41263.25</v>
      </c>
      <c r="P448" t="b">
        <v>0</v>
      </c>
      <c r="Q448" t="b">
        <v>0</v>
      </c>
      <c r="R448" t="s">
        <v>57</v>
      </c>
      <c r="S448" t="str">
        <f t="shared" si="40"/>
        <v>technology</v>
      </c>
      <c r="T448" t="str">
        <f t="shared" si="41"/>
        <v>wearables</v>
      </c>
    </row>
    <row r="449" spans="1:20" ht="35" x14ac:dyDescent="0.25">
      <c r="A449">
        <v>447</v>
      </c>
      <c r="B449" t="s">
        <v>934</v>
      </c>
      <c r="C449" s="3" t="s">
        <v>935</v>
      </c>
      <c r="D449">
        <v>155200</v>
      </c>
      <c r="E449">
        <v>37754</v>
      </c>
      <c r="F449" s="5">
        <f t="shared" si="36"/>
        <v>24.326030927835053</v>
      </c>
      <c r="G449" t="s">
        <v>66</v>
      </c>
      <c r="H449" s="5">
        <f t="shared" si="37"/>
        <v>86</v>
      </c>
      <c r="I449">
        <v>439</v>
      </c>
      <c r="J449" t="s">
        <v>32</v>
      </c>
      <c r="K449" t="s">
        <v>33</v>
      </c>
      <c r="L449">
        <v>1513663200</v>
      </c>
      <c r="M449">
        <v>1515045600</v>
      </c>
      <c r="N449" s="9">
        <f t="shared" si="38"/>
        <v>43088.25</v>
      </c>
      <c r="O449" s="7">
        <f t="shared" si="39"/>
        <v>43104.25</v>
      </c>
      <c r="P449" t="b">
        <v>0</v>
      </c>
      <c r="Q449" t="b">
        <v>0</v>
      </c>
      <c r="R449" t="s">
        <v>261</v>
      </c>
      <c r="S449" t="str">
        <f t="shared" si="40"/>
        <v>film &amp; video</v>
      </c>
      <c r="T449" t="str">
        <f t="shared" si="41"/>
        <v>television</v>
      </c>
    </row>
    <row r="450" spans="1:20" ht="18" x14ac:dyDescent="0.25">
      <c r="A450">
        <v>448</v>
      </c>
      <c r="B450" t="s">
        <v>936</v>
      </c>
      <c r="C450" s="3" t="s">
        <v>937</v>
      </c>
      <c r="D450">
        <v>89900</v>
      </c>
      <c r="E450">
        <v>45384</v>
      </c>
      <c r="F450" s="5">
        <f t="shared" si="36"/>
        <v>50.482758620689658</v>
      </c>
      <c r="G450" t="s">
        <v>6</v>
      </c>
      <c r="H450" s="5">
        <f t="shared" si="37"/>
        <v>75.014876033057845</v>
      </c>
      <c r="I450">
        <v>605</v>
      </c>
      <c r="J450" t="s">
        <v>13</v>
      </c>
      <c r="K450" t="s">
        <v>14</v>
      </c>
      <c r="L450">
        <v>1365915600</v>
      </c>
      <c r="M450">
        <v>1366088400</v>
      </c>
      <c r="N450" s="9">
        <f t="shared" si="38"/>
        <v>41378.208333333336</v>
      </c>
      <c r="O450" s="7">
        <f t="shared" si="39"/>
        <v>41380.208333333336</v>
      </c>
      <c r="P450" t="b">
        <v>0</v>
      </c>
      <c r="Q450" t="b">
        <v>1</v>
      </c>
      <c r="R450" t="s">
        <v>81</v>
      </c>
      <c r="S450" t="str">
        <f t="shared" si="40"/>
        <v>games</v>
      </c>
      <c r="T450" t="str">
        <f t="shared" si="41"/>
        <v>video games</v>
      </c>
    </row>
    <row r="451" spans="1:20" ht="18" x14ac:dyDescent="0.25">
      <c r="A451">
        <v>449</v>
      </c>
      <c r="B451" t="s">
        <v>938</v>
      </c>
      <c r="C451" s="3" t="s">
        <v>939</v>
      </c>
      <c r="D451">
        <v>900</v>
      </c>
      <c r="E451">
        <v>8703</v>
      </c>
      <c r="F451" s="5">
        <f t="shared" ref="F451:F514" si="42">(E451/D451)*100</f>
        <v>967</v>
      </c>
      <c r="G451" t="s">
        <v>12</v>
      </c>
      <c r="H451" s="5">
        <f t="shared" ref="H451:H514" si="43">IFERROR(E451/I451,0)</f>
        <v>101.19767441860465</v>
      </c>
      <c r="I451">
        <v>86</v>
      </c>
      <c r="J451" t="s">
        <v>28</v>
      </c>
      <c r="K451" t="s">
        <v>29</v>
      </c>
      <c r="L451">
        <v>1551852000</v>
      </c>
      <c r="M451">
        <v>1553317200</v>
      </c>
      <c r="N451" s="9">
        <f t="shared" ref="N451:N514" si="44">(((L451/60)/60)/24)+DATE(1970,1,1)</f>
        <v>43530.25</v>
      </c>
      <c r="O451" s="7">
        <f t="shared" ref="O451:O514" si="45">(((M451/60)/60)/24)+DATE(1970,1,1)</f>
        <v>43547.208333333328</v>
      </c>
      <c r="P451" t="b">
        <v>0</v>
      </c>
      <c r="Q451" t="b">
        <v>0</v>
      </c>
      <c r="R451" t="s">
        <v>81</v>
      </c>
      <c r="S451" t="str">
        <f t="shared" ref="S451:S514" si="46">IFERROR(LEFT(R451, FIND("/", R451) - 1), R451)</f>
        <v>games</v>
      </c>
      <c r="T451" t="str">
        <f t="shared" ref="T451:T514" si="47">IFERROR(MID(R451, FIND("/", R451) + 1, LEN(R451)), "")</f>
        <v>video games</v>
      </c>
    </row>
    <row r="452" spans="1:20" ht="18" x14ac:dyDescent="0.25">
      <c r="A452">
        <v>450</v>
      </c>
      <c r="B452" t="s">
        <v>940</v>
      </c>
      <c r="C452" s="3" t="s">
        <v>941</v>
      </c>
      <c r="D452">
        <v>100</v>
      </c>
      <c r="E452">
        <v>4</v>
      </c>
      <c r="F452" s="5">
        <f t="shared" si="42"/>
        <v>4</v>
      </c>
      <c r="G452" t="s">
        <v>6</v>
      </c>
      <c r="H452" s="5">
        <f t="shared" si="43"/>
        <v>4</v>
      </c>
      <c r="I452">
        <v>1</v>
      </c>
      <c r="J452" t="s">
        <v>7</v>
      </c>
      <c r="K452" t="s">
        <v>8</v>
      </c>
      <c r="L452">
        <v>1540098000</v>
      </c>
      <c r="M452">
        <v>1542088800</v>
      </c>
      <c r="N452" s="9">
        <f t="shared" si="44"/>
        <v>43394.208333333328</v>
      </c>
      <c r="O452" s="7">
        <f t="shared" si="45"/>
        <v>43417.25</v>
      </c>
      <c r="P452" t="b">
        <v>0</v>
      </c>
      <c r="Q452" t="b">
        <v>0</v>
      </c>
      <c r="R452" t="s">
        <v>63</v>
      </c>
      <c r="S452" t="str">
        <f t="shared" si="46"/>
        <v>film &amp; video</v>
      </c>
      <c r="T452" t="str">
        <f t="shared" si="47"/>
        <v>animation</v>
      </c>
    </row>
    <row r="453" spans="1:20" ht="18" x14ac:dyDescent="0.25">
      <c r="A453">
        <v>451</v>
      </c>
      <c r="B453" t="s">
        <v>942</v>
      </c>
      <c r="C453" s="3" t="s">
        <v>943</v>
      </c>
      <c r="D453">
        <v>148400</v>
      </c>
      <c r="E453">
        <v>182302</v>
      </c>
      <c r="F453" s="5">
        <f t="shared" si="42"/>
        <v>122.84501347708894</v>
      </c>
      <c r="G453" t="s">
        <v>12</v>
      </c>
      <c r="H453" s="5">
        <f t="shared" si="43"/>
        <v>29.001272669424118</v>
      </c>
      <c r="I453">
        <v>6286</v>
      </c>
      <c r="J453" t="s">
        <v>13</v>
      </c>
      <c r="K453" t="s">
        <v>14</v>
      </c>
      <c r="L453">
        <v>1500440400</v>
      </c>
      <c r="M453">
        <v>1503118800</v>
      </c>
      <c r="N453" s="9">
        <f t="shared" si="44"/>
        <v>42935.208333333328</v>
      </c>
      <c r="O453" s="7">
        <f t="shared" si="45"/>
        <v>42966.208333333328</v>
      </c>
      <c r="P453" t="b">
        <v>0</v>
      </c>
      <c r="Q453" t="b">
        <v>0</v>
      </c>
      <c r="R453" t="s">
        <v>15</v>
      </c>
      <c r="S453" t="str">
        <f t="shared" si="46"/>
        <v>music</v>
      </c>
      <c r="T453" t="str">
        <f t="shared" si="47"/>
        <v>rock</v>
      </c>
    </row>
    <row r="454" spans="1:20" ht="35" x14ac:dyDescent="0.25">
      <c r="A454">
        <v>452</v>
      </c>
      <c r="B454" t="s">
        <v>944</v>
      </c>
      <c r="C454" s="3" t="s">
        <v>945</v>
      </c>
      <c r="D454">
        <v>4800</v>
      </c>
      <c r="E454">
        <v>3045</v>
      </c>
      <c r="F454" s="5">
        <f t="shared" si="42"/>
        <v>63.4375</v>
      </c>
      <c r="G454" t="s">
        <v>6</v>
      </c>
      <c r="H454" s="5">
        <f t="shared" si="43"/>
        <v>98.225806451612897</v>
      </c>
      <c r="I454">
        <v>31</v>
      </c>
      <c r="J454" t="s">
        <v>13</v>
      </c>
      <c r="K454" t="s">
        <v>14</v>
      </c>
      <c r="L454">
        <v>1278392400</v>
      </c>
      <c r="M454">
        <v>1278478800</v>
      </c>
      <c r="N454" s="9">
        <f t="shared" si="44"/>
        <v>40365.208333333336</v>
      </c>
      <c r="O454" s="7">
        <f t="shared" si="45"/>
        <v>40366.208333333336</v>
      </c>
      <c r="P454" t="b">
        <v>0</v>
      </c>
      <c r="Q454" t="b">
        <v>0</v>
      </c>
      <c r="R454" t="s">
        <v>45</v>
      </c>
      <c r="S454" t="str">
        <f t="shared" si="46"/>
        <v>film &amp; video</v>
      </c>
      <c r="T454" t="str">
        <f t="shared" si="47"/>
        <v>drama</v>
      </c>
    </row>
    <row r="455" spans="1:20" ht="35" x14ac:dyDescent="0.25">
      <c r="A455">
        <v>453</v>
      </c>
      <c r="B455" t="s">
        <v>946</v>
      </c>
      <c r="C455" s="3" t="s">
        <v>947</v>
      </c>
      <c r="D455">
        <v>182400</v>
      </c>
      <c r="E455">
        <v>102749</v>
      </c>
      <c r="F455" s="5">
        <f t="shared" si="42"/>
        <v>56.331688596491226</v>
      </c>
      <c r="G455" t="s">
        <v>6</v>
      </c>
      <c r="H455" s="5">
        <f t="shared" si="43"/>
        <v>87.001693480101608</v>
      </c>
      <c r="I455">
        <v>1181</v>
      </c>
      <c r="J455" t="s">
        <v>13</v>
      </c>
      <c r="K455" t="s">
        <v>14</v>
      </c>
      <c r="L455">
        <v>1480572000</v>
      </c>
      <c r="M455">
        <v>1484114400</v>
      </c>
      <c r="N455" s="9">
        <f t="shared" si="44"/>
        <v>42705.25</v>
      </c>
      <c r="O455" s="7">
        <f t="shared" si="45"/>
        <v>42746.25</v>
      </c>
      <c r="P455" t="b">
        <v>0</v>
      </c>
      <c r="Q455" t="b">
        <v>0</v>
      </c>
      <c r="R455" t="s">
        <v>466</v>
      </c>
      <c r="S455" t="str">
        <f t="shared" si="46"/>
        <v>film &amp; video</v>
      </c>
      <c r="T455" t="str">
        <f t="shared" si="47"/>
        <v>science fiction</v>
      </c>
    </row>
    <row r="456" spans="1:20" ht="18" x14ac:dyDescent="0.25">
      <c r="A456">
        <v>454</v>
      </c>
      <c r="B456" t="s">
        <v>948</v>
      </c>
      <c r="C456" s="3" t="s">
        <v>949</v>
      </c>
      <c r="D456">
        <v>4000</v>
      </c>
      <c r="E456">
        <v>1763</v>
      </c>
      <c r="F456" s="5">
        <f t="shared" si="42"/>
        <v>44.074999999999996</v>
      </c>
      <c r="G456" t="s">
        <v>6</v>
      </c>
      <c r="H456" s="5">
        <f t="shared" si="43"/>
        <v>45.205128205128204</v>
      </c>
      <c r="I456">
        <v>39</v>
      </c>
      <c r="J456" t="s">
        <v>13</v>
      </c>
      <c r="K456" t="s">
        <v>14</v>
      </c>
      <c r="L456">
        <v>1382331600</v>
      </c>
      <c r="M456">
        <v>1385445600</v>
      </c>
      <c r="N456" s="9">
        <f t="shared" si="44"/>
        <v>41568.208333333336</v>
      </c>
      <c r="O456" s="7">
        <f t="shared" si="45"/>
        <v>41604.25</v>
      </c>
      <c r="P456" t="b">
        <v>0</v>
      </c>
      <c r="Q456" t="b">
        <v>1</v>
      </c>
      <c r="R456" t="s">
        <v>45</v>
      </c>
      <c r="S456" t="str">
        <f t="shared" si="46"/>
        <v>film &amp; video</v>
      </c>
      <c r="T456" t="str">
        <f t="shared" si="47"/>
        <v>drama</v>
      </c>
    </row>
    <row r="457" spans="1:20" ht="18" x14ac:dyDescent="0.25">
      <c r="A457">
        <v>455</v>
      </c>
      <c r="B457" t="s">
        <v>950</v>
      </c>
      <c r="C457" s="3" t="s">
        <v>951</v>
      </c>
      <c r="D457">
        <v>116500</v>
      </c>
      <c r="E457">
        <v>137904</v>
      </c>
      <c r="F457" s="5">
        <f t="shared" si="42"/>
        <v>118.37253218884121</v>
      </c>
      <c r="G457" t="s">
        <v>12</v>
      </c>
      <c r="H457" s="5">
        <f t="shared" si="43"/>
        <v>37.001341561577675</v>
      </c>
      <c r="I457">
        <v>3727</v>
      </c>
      <c r="J457" t="s">
        <v>13</v>
      </c>
      <c r="K457" t="s">
        <v>14</v>
      </c>
      <c r="L457">
        <v>1316754000</v>
      </c>
      <c r="M457">
        <v>1318741200</v>
      </c>
      <c r="N457" s="9">
        <f t="shared" si="44"/>
        <v>40809.208333333336</v>
      </c>
      <c r="O457" s="7">
        <f t="shared" si="45"/>
        <v>40832.208333333336</v>
      </c>
      <c r="P457" t="b">
        <v>0</v>
      </c>
      <c r="Q457" t="b">
        <v>0</v>
      </c>
      <c r="R457" t="s">
        <v>25</v>
      </c>
      <c r="S457" t="str">
        <f t="shared" si="46"/>
        <v>theater</v>
      </c>
      <c r="T457" t="str">
        <f t="shared" si="47"/>
        <v>plays</v>
      </c>
    </row>
    <row r="458" spans="1:20" ht="35" x14ac:dyDescent="0.25">
      <c r="A458">
        <v>456</v>
      </c>
      <c r="B458" t="s">
        <v>952</v>
      </c>
      <c r="C458" s="3" t="s">
        <v>953</v>
      </c>
      <c r="D458">
        <v>146400</v>
      </c>
      <c r="E458">
        <v>152438</v>
      </c>
      <c r="F458" s="5">
        <f t="shared" si="42"/>
        <v>104.1243169398907</v>
      </c>
      <c r="G458" t="s">
        <v>12</v>
      </c>
      <c r="H458" s="5">
        <f t="shared" si="43"/>
        <v>94.976947040498445</v>
      </c>
      <c r="I458">
        <v>1605</v>
      </c>
      <c r="J458" t="s">
        <v>13</v>
      </c>
      <c r="K458" t="s">
        <v>14</v>
      </c>
      <c r="L458">
        <v>1518242400</v>
      </c>
      <c r="M458">
        <v>1518242400</v>
      </c>
      <c r="N458" s="9">
        <f t="shared" si="44"/>
        <v>43141.25</v>
      </c>
      <c r="O458" s="7">
        <f t="shared" si="45"/>
        <v>43141.25</v>
      </c>
      <c r="P458" t="b">
        <v>0</v>
      </c>
      <c r="Q458" t="b">
        <v>1</v>
      </c>
      <c r="R458" t="s">
        <v>52</v>
      </c>
      <c r="S458" t="str">
        <f t="shared" si="46"/>
        <v>music</v>
      </c>
      <c r="T458" t="str">
        <f t="shared" si="47"/>
        <v>indie rock</v>
      </c>
    </row>
    <row r="459" spans="1:20" ht="18" x14ac:dyDescent="0.25">
      <c r="A459">
        <v>457</v>
      </c>
      <c r="B459" t="s">
        <v>954</v>
      </c>
      <c r="C459" s="3" t="s">
        <v>955</v>
      </c>
      <c r="D459">
        <v>5000</v>
      </c>
      <c r="E459">
        <v>1332</v>
      </c>
      <c r="F459" s="5">
        <f t="shared" si="42"/>
        <v>26.640000000000004</v>
      </c>
      <c r="G459" t="s">
        <v>6</v>
      </c>
      <c r="H459" s="5">
        <f t="shared" si="43"/>
        <v>28.956521739130434</v>
      </c>
      <c r="I459">
        <v>46</v>
      </c>
      <c r="J459" t="s">
        <v>13</v>
      </c>
      <c r="K459" t="s">
        <v>14</v>
      </c>
      <c r="L459">
        <v>1476421200</v>
      </c>
      <c r="M459">
        <v>1476594000</v>
      </c>
      <c r="N459" s="9">
        <f t="shared" si="44"/>
        <v>42657.208333333328</v>
      </c>
      <c r="O459" s="7">
        <f t="shared" si="45"/>
        <v>42659.208333333328</v>
      </c>
      <c r="P459" t="b">
        <v>0</v>
      </c>
      <c r="Q459" t="b">
        <v>0</v>
      </c>
      <c r="R459" t="s">
        <v>25</v>
      </c>
      <c r="S459" t="str">
        <f t="shared" si="46"/>
        <v>theater</v>
      </c>
      <c r="T459" t="str">
        <f t="shared" si="47"/>
        <v>plays</v>
      </c>
    </row>
    <row r="460" spans="1:20" ht="18" x14ac:dyDescent="0.25">
      <c r="A460">
        <v>458</v>
      </c>
      <c r="B460" t="s">
        <v>956</v>
      </c>
      <c r="C460" s="3" t="s">
        <v>957</v>
      </c>
      <c r="D460">
        <v>33800</v>
      </c>
      <c r="E460">
        <v>118706</v>
      </c>
      <c r="F460" s="5">
        <f t="shared" si="42"/>
        <v>351.20118343195264</v>
      </c>
      <c r="G460" t="s">
        <v>12</v>
      </c>
      <c r="H460" s="5">
        <f t="shared" si="43"/>
        <v>55.993396226415094</v>
      </c>
      <c r="I460">
        <v>2120</v>
      </c>
      <c r="J460" t="s">
        <v>13</v>
      </c>
      <c r="K460" t="s">
        <v>14</v>
      </c>
      <c r="L460">
        <v>1269752400</v>
      </c>
      <c r="M460">
        <v>1273554000</v>
      </c>
      <c r="N460" s="9">
        <f t="shared" si="44"/>
        <v>40265.208333333336</v>
      </c>
      <c r="O460" s="7">
        <f t="shared" si="45"/>
        <v>40309.208333333336</v>
      </c>
      <c r="P460" t="b">
        <v>0</v>
      </c>
      <c r="Q460" t="b">
        <v>0</v>
      </c>
      <c r="R460" t="s">
        <v>25</v>
      </c>
      <c r="S460" t="str">
        <f t="shared" si="46"/>
        <v>theater</v>
      </c>
      <c r="T460" t="str">
        <f t="shared" si="47"/>
        <v>plays</v>
      </c>
    </row>
    <row r="461" spans="1:20" ht="18" x14ac:dyDescent="0.25">
      <c r="A461">
        <v>459</v>
      </c>
      <c r="B461" t="s">
        <v>958</v>
      </c>
      <c r="C461" s="3" t="s">
        <v>959</v>
      </c>
      <c r="D461">
        <v>6300</v>
      </c>
      <c r="E461">
        <v>5674</v>
      </c>
      <c r="F461" s="5">
        <f t="shared" si="42"/>
        <v>90.063492063492063</v>
      </c>
      <c r="G461" t="s">
        <v>6</v>
      </c>
      <c r="H461" s="5">
        <f t="shared" si="43"/>
        <v>54.038095238095238</v>
      </c>
      <c r="I461">
        <v>105</v>
      </c>
      <c r="J461" t="s">
        <v>13</v>
      </c>
      <c r="K461" t="s">
        <v>14</v>
      </c>
      <c r="L461">
        <v>1419746400</v>
      </c>
      <c r="M461">
        <v>1421906400</v>
      </c>
      <c r="N461" s="9">
        <f t="shared" si="44"/>
        <v>42001.25</v>
      </c>
      <c r="O461" s="7">
        <f t="shared" si="45"/>
        <v>42026.25</v>
      </c>
      <c r="P461" t="b">
        <v>0</v>
      </c>
      <c r="Q461" t="b">
        <v>0</v>
      </c>
      <c r="R461" t="s">
        <v>34</v>
      </c>
      <c r="S461" t="str">
        <f t="shared" si="46"/>
        <v>film &amp; video</v>
      </c>
      <c r="T461" t="str">
        <f t="shared" si="47"/>
        <v>documentary</v>
      </c>
    </row>
    <row r="462" spans="1:20" ht="18" x14ac:dyDescent="0.25">
      <c r="A462">
        <v>460</v>
      </c>
      <c r="B462" t="s">
        <v>960</v>
      </c>
      <c r="C462" s="3" t="s">
        <v>961</v>
      </c>
      <c r="D462">
        <v>2400</v>
      </c>
      <c r="E462">
        <v>4119</v>
      </c>
      <c r="F462" s="5">
        <f t="shared" si="42"/>
        <v>171.625</v>
      </c>
      <c r="G462" t="s">
        <v>12</v>
      </c>
      <c r="H462" s="5">
        <f t="shared" si="43"/>
        <v>82.38</v>
      </c>
      <c r="I462">
        <v>50</v>
      </c>
      <c r="J462" t="s">
        <v>13</v>
      </c>
      <c r="K462" t="s">
        <v>14</v>
      </c>
      <c r="L462">
        <v>1281330000</v>
      </c>
      <c r="M462">
        <v>1281589200</v>
      </c>
      <c r="N462" s="9">
        <f t="shared" si="44"/>
        <v>40399.208333333336</v>
      </c>
      <c r="O462" s="7">
        <f t="shared" si="45"/>
        <v>40402.208333333336</v>
      </c>
      <c r="P462" t="b">
        <v>0</v>
      </c>
      <c r="Q462" t="b">
        <v>0</v>
      </c>
      <c r="R462" t="s">
        <v>25</v>
      </c>
      <c r="S462" t="str">
        <f t="shared" si="46"/>
        <v>theater</v>
      </c>
      <c r="T462" t="str">
        <f t="shared" si="47"/>
        <v>plays</v>
      </c>
    </row>
    <row r="463" spans="1:20" ht="18" x14ac:dyDescent="0.25">
      <c r="A463">
        <v>461</v>
      </c>
      <c r="B463" t="s">
        <v>962</v>
      </c>
      <c r="C463" s="3" t="s">
        <v>963</v>
      </c>
      <c r="D463">
        <v>98800</v>
      </c>
      <c r="E463">
        <v>139354</v>
      </c>
      <c r="F463" s="5">
        <f t="shared" si="42"/>
        <v>141.04655870445345</v>
      </c>
      <c r="G463" t="s">
        <v>12</v>
      </c>
      <c r="H463" s="5">
        <f t="shared" si="43"/>
        <v>66.997115384615384</v>
      </c>
      <c r="I463">
        <v>2080</v>
      </c>
      <c r="J463" t="s">
        <v>13</v>
      </c>
      <c r="K463" t="s">
        <v>14</v>
      </c>
      <c r="L463">
        <v>1398661200</v>
      </c>
      <c r="M463">
        <v>1400389200</v>
      </c>
      <c r="N463" s="9">
        <f t="shared" si="44"/>
        <v>41757.208333333336</v>
      </c>
      <c r="O463" s="7">
        <f t="shared" si="45"/>
        <v>41777.208333333336</v>
      </c>
      <c r="P463" t="b">
        <v>0</v>
      </c>
      <c r="Q463" t="b">
        <v>0</v>
      </c>
      <c r="R463" t="s">
        <v>45</v>
      </c>
      <c r="S463" t="str">
        <f t="shared" si="46"/>
        <v>film &amp; video</v>
      </c>
      <c r="T463" t="str">
        <f t="shared" si="47"/>
        <v>drama</v>
      </c>
    </row>
    <row r="464" spans="1:20" ht="18" x14ac:dyDescent="0.25">
      <c r="A464">
        <v>462</v>
      </c>
      <c r="B464" t="s">
        <v>964</v>
      </c>
      <c r="C464" s="3" t="s">
        <v>965</v>
      </c>
      <c r="D464">
        <v>188800</v>
      </c>
      <c r="E464">
        <v>57734</v>
      </c>
      <c r="F464" s="5">
        <f t="shared" si="42"/>
        <v>30.57944915254237</v>
      </c>
      <c r="G464" t="s">
        <v>6</v>
      </c>
      <c r="H464" s="5">
        <f t="shared" si="43"/>
        <v>107.91401869158878</v>
      </c>
      <c r="I464">
        <v>535</v>
      </c>
      <c r="J464" t="s">
        <v>13</v>
      </c>
      <c r="K464" t="s">
        <v>14</v>
      </c>
      <c r="L464">
        <v>1359525600</v>
      </c>
      <c r="M464">
        <v>1362808800</v>
      </c>
      <c r="N464" s="9">
        <f t="shared" si="44"/>
        <v>41304.25</v>
      </c>
      <c r="O464" s="7">
        <f t="shared" si="45"/>
        <v>41342.25</v>
      </c>
      <c r="P464" t="b">
        <v>0</v>
      </c>
      <c r="Q464" t="b">
        <v>0</v>
      </c>
      <c r="R464" t="s">
        <v>284</v>
      </c>
      <c r="S464" t="str">
        <f t="shared" si="46"/>
        <v>games</v>
      </c>
      <c r="T464" t="str">
        <f t="shared" si="47"/>
        <v>mobile games</v>
      </c>
    </row>
    <row r="465" spans="1:20" ht="35" x14ac:dyDescent="0.25">
      <c r="A465">
        <v>463</v>
      </c>
      <c r="B465" t="s">
        <v>966</v>
      </c>
      <c r="C465" s="3" t="s">
        <v>967</v>
      </c>
      <c r="D465">
        <v>134300</v>
      </c>
      <c r="E465">
        <v>145265</v>
      </c>
      <c r="F465" s="5">
        <f t="shared" si="42"/>
        <v>108.16455696202532</v>
      </c>
      <c r="G465" t="s">
        <v>12</v>
      </c>
      <c r="H465" s="5">
        <f t="shared" si="43"/>
        <v>69.009501187648453</v>
      </c>
      <c r="I465">
        <v>2105</v>
      </c>
      <c r="J465" t="s">
        <v>13</v>
      </c>
      <c r="K465" t="s">
        <v>14</v>
      </c>
      <c r="L465">
        <v>1388469600</v>
      </c>
      <c r="M465">
        <v>1388815200</v>
      </c>
      <c r="N465" s="9">
        <f t="shared" si="44"/>
        <v>41639.25</v>
      </c>
      <c r="O465" s="7">
        <f t="shared" si="45"/>
        <v>41643.25</v>
      </c>
      <c r="P465" t="b">
        <v>0</v>
      </c>
      <c r="Q465" t="b">
        <v>0</v>
      </c>
      <c r="R465" t="s">
        <v>63</v>
      </c>
      <c r="S465" t="str">
        <f t="shared" si="46"/>
        <v>film &amp; video</v>
      </c>
      <c r="T465" t="str">
        <f t="shared" si="47"/>
        <v>animation</v>
      </c>
    </row>
    <row r="466" spans="1:20" ht="18" x14ac:dyDescent="0.25">
      <c r="A466">
        <v>464</v>
      </c>
      <c r="B466" t="s">
        <v>968</v>
      </c>
      <c r="C466" s="3" t="s">
        <v>969</v>
      </c>
      <c r="D466">
        <v>71200</v>
      </c>
      <c r="E466">
        <v>95020</v>
      </c>
      <c r="F466" s="5">
        <f t="shared" si="42"/>
        <v>133.45505617977528</v>
      </c>
      <c r="G466" t="s">
        <v>12</v>
      </c>
      <c r="H466" s="5">
        <f t="shared" si="43"/>
        <v>39.006568144499177</v>
      </c>
      <c r="I466">
        <v>2436</v>
      </c>
      <c r="J466" t="s">
        <v>13</v>
      </c>
      <c r="K466" t="s">
        <v>14</v>
      </c>
      <c r="L466">
        <v>1518328800</v>
      </c>
      <c r="M466">
        <v>1519538400</v>
      </c>
      <c r="N466" s="9">
        <f t="shared" si="44"/>
        <v>43142.25</v>
      </c>
      <c r="O466" s="7">
        <f t="shared" si="45"/>
        <v>43156.25</v>
      </c>
      <c r="P466" t="b">
        <v>0</v>
      </c>
      <c r="Q466" t="b">
        <v>0</v>
      </c>
      <c r="R466" t="s">
        <v>25</v>
      </c>
      <c r="S466" t="str">
        <f t="shared" si="46"/>
        <v>theater</v>
      </c>
      <c r="T466" t="str">
        <f t="shared" si="47"/>
        <v>plays</v>
      </c>
    </row>
    <row r="467" spans="1:20" ht="18" x14ac:dyDescent="0.25">
      <c r="A467">
        <v>465</v>
      </c>
      <c r="B467" t="s">
        <v>970</v>
      </c>
      <c r="C467" s="3" t="s">
        <v>971</v>
      </c>
      <c r="D467">
        <v>4700</v>
      </c>
      <c r="E467">
        <v>8829</v>
      </c>
      <c r="F467" s="5">
        <f t="shared" si="42"/>
        <v>187.85106382978722</v>
      </c>
      <c r="G467" t="s">
        <v>12</v>
      </c>
      <c r="H467" s="5">
        <f t="shared" si="43"/>
        <v>110.3625</v>
      </c>
      <c r="I467">
        <v>80</v>
      </c>
      <c r="J467" t="s">
        <v>13</v>
      </c>
      <c r="K467" t="s">
        <v>14</v>
      </c>
      <c r="L467">
        <v>1517032800</v>
      </c>
      <c r="M467">
        <v>1517810400</v>
      </c>
      <c r="N467" s="9">
        <f t="shared" si="44"/>
        <v>43127.25</v>
      </c>
      <c r="O467" s="7">
        <f t="shared" si="45"/>
        <v>43136.25</v>
      </c>
      <c r="P467" t="b">
        <v>0</v>
      </c>
      <c r="Q467" t="b">
        <v>0</v>
      </c>
      <c r="R467" t="s">
        <v>198</v>
      </c>
      <c r="S467" t="str">
        <f t="shared" si="46"/>
        <v>publishing</v>
      </c>
      <c r="T467" t="str">
        <f t="shared" si="47"/>
        <v>translations</v>
      </c>
    </row>
    <row r="468" spans="1:20" ht="18" x14ac:dyDescent="0.25">
      <c r="A468">
        <v>466</v>
      </c>
      <c r="B468" t="s">
        <v>972</v>
      </c>
      <c r="C468" s="3" t="s">
        <v>973</v>
      </c>
      <c r="D468">
        <v>1200</v>
      </c>
      <c r="E468">
        <v>3984</v>
      </c>
      <c r="F468" s="5">
        <f t="shared" si="42"/>
        <v>332</v>
      </c>
      <c r="G468" t="s">
        <v>12</v>
      </c>
      <c r="H468" s="5">
        <f t="shared" si="43"/>
        <v>94.857142857142861</v>
      </c>
      <c r="I468">
        <v>42</v>
      </c>
      <c r="J468" t="s">
        <v>13</v>
      </c>
      <c r="K468" t="s">
        <v>14</v>
      </c>
      <c r="L468">
        <v>1368594000</v>
      </c>
      <c r="M468">
        <v>1370581200</v>
      </c>
      <c r="N468" s="9">
        <f t="shared" si="44"/>
        <v>41409.208333333336</v>
      </c>
      <c r="O468" s="7">
        <f t="shared" si="45"/>
        <v>41432.208333333336</v>
      </c>
      <c r="P468" t="b">
        <v>0</v>
      </c>
      <c r="Q468" t="b">
        <v>1</v>
      </c>
      <c r="R468" t="s">
        <v>57</v>
      </c>
      <c r="S468" t="str">
        <f t="shared" si="46"/>
        <v>technology</v>
      </c>
      <c r="T468" t="str">
        <f t="shared" si="47"/>
        <v>wearables</v>
      </c>
    </row>
    <row r="469" spans="1:20" ht="35" x14ac:dyDescent="0.25">
      <c r="A469">
        <v>467</v>
      </c>
      <c r="B469" t="s">
        <v>974</v>
      </c>
      <c r="C469" s="3" t="s">
        <v>975</v>
      </c>
      <c r="D469">
        <v>1400</v>
      </c>
      <c r="E469">
        <v>8053</v>
      </c>
      <c r="F469" s="5">
        <f t="shared" si="42"/>
        <v>575.21428571428578</v>
      </c>
      <c r="G469" t="s">
        <v>12</v>
      </c>
      <c r="H469" s="5">
        <f t="shared" si="43"/>
        <v>57.935251798561154</v>
      </c>
      <c r="I469">
        <v>139</v>
      </c>
      <c r="J469" t="s">
        <v>7</v>
      </c>
      <c r="K469" t="s">
        <v>8</v>
      </c>
      <c r="L469">
        <v>1448258400</v>
      </c>
      <c r="M469">
        <v>1448863200</v>
      </c>
      <c r="N469" s="9">
        <f t="shared" si="44"/>
        <v>42331.25</v>
      </c>
      <c r="O469" s="7">
        <f t="shared" si="45"/>
        <v>42338.25</v>
      </c>
      <c r="P469" t="b">
        <v>0</v>
      </c>
      <c r="Q469" t="b">
        <v>1</v>
      </c>
      <c r="R469" t="s">
        <v>20</v>
      </c>
      <c r="S469" t="str">
        <f t="shared" si="46"/>
        <v>technology</v>
      </c>
      <c r="T469" t="str">
        <f t="shared" si="47"/>
        <v>web</v>
      </c>
    </row>
    <row r="470" spans="1:20" ht="18" x14ac:dyDescent="0.25">
      <c r="A470">
        <v>468</v>
      </c>
      <c r="B470" t="s">
        <v>976</v>
      </c>
      <c r="C470" s="3" t="s">
        <v>977</v>
      </c>
      <c r="D470">
        <v>4000</v>
      </c>
      <c r="E470">
        <v>1620</v>
      </c>
      <c r="F470" s="5">
        <f t="shared" si="42"/>
        <v>40.5</v>
      </c>
      <c r="G470" t="s">
        <v>6</v>
      </c>
      <c r="H470" s="5">
        <f t="shared" si="43"/>
        <v>101.25</v>
      </c>
      <c r="I470">
        <v>16</v>
      </c>
      <c r="J470" t="s">
        <v>13</v>
      </c>
      <c r="K470" t="s">
        <v>14</v>
      </c>
      <c r="L470">
        <v>1555218000</v>
      </c>
      <c r="M470">
        <v>1556600400</v>
      </c>
      <c r="N470" s="9">
        <f t="shared" si="44"/>
        <v>43569.208333333328</v>
      </c>
      <c r="O470" s="7">
        <f t="shared" si="45"/>
        <v>43585.208333333328</v>
      </c>
      <c r="P470" t="b">
        <v>0</v>
      </c>
      <c r="Q470" t="b">
        <v>0</v>
      </c>
      <c r="R470" t="s">
        <v>25</v>
      </c>
      <c r="S470" t="str">
        <f t="shared" si="46"/>
        <v>theater</v>
      </c>
      <c r="T470" t="str">
        <f t="shared" si="47"/>
        <v>plays</v>
      </c>
    </row>
    <row r="471" spans="1:20" ht="18" x14ac:dyDescent="0.25">
      <c r="A471">
        <v>469</v>
      </c>
      <c r="B471" t="s">
        <v>978</v>
      </c>
      <c r="C471" s="3" t="s">
        <v>979</v>
      </c>
      <c r="D471">
        <v>5600</v>
      </c>
      <c r="E471">
        <v>10328</v>
      </c>
      <c r="F471" s="5">
        <f t="shared" si="42"/>
        <v>184.42857142857144</v>
      </c>
      <c r="G471" t="s">
        <v>12</v>
      </c>
      <c r="H471" s="5">
        <f t="shared" si="43"/>
        <v>64.95597484276729</v>
      </c>
      <c r="I471">
        <v>159</v>
      </c>
      <c r="J471" t="s">
        <v>13</v>
      </c>
      <c r="K471" t="s">
        <v>14</v>
      </c>
      <c r="L471">
        <v>1431925200</v>
      </c>
      <c r="M471">
        <v>1432098000</v>
      </c>
      <c r="N471" s="9">
        <f t="shared" si="44"/>
        <v>42142.208333333328</v>
      </c>
      <c r="O471" s="7">
        <f t="shared" si="45"/>
        <v>42144.208333333328</v>
      </c>
      <c r="P471" t="b">
        <v>0</v>
      </c>
      <c r="Q471" t="b">
        <v>0</v>
      </c>
      <c r="R471" t="s">
        <v>45</v>
      </c>
      <c r="S471" t="str">
        <f t="shared" si="46"/>
        <v>film &amp; video</v>
      </c>
      <c r="T471" t="str">
        <f t="shared" si="47"/>
        <v>drama</v>
      </c>
    </row>
    <row r="472" spans="1:20" ht="18" x14ac:dyDescent="0.25">
      <c r="A472">
        <v>470</v>
      </c>
      <c r="B472" t="s">
        <v>980</v>
      </c>
      <c r="C472" s="3" t="s">
        <v>981</v>
      </c>
      <c r="D472">
        <v>3600</v>
      </c>
      <c r="E472">
        <v>10289</v>
      </c>
      <c r="F472" s="5">
        <f t="shared" si="42"/>
        <v>285.80555555555554</v>
      </c>
      <c r="G472" t="s">
        <v>12</v>
      </c>
      <c r="H472" s="5">
        <f t="shared" si="43"/>
        <v>27.00524934383202</v>
      </c>
      <c r="I472">
        <v>381</v>
      </c>
      <c r="J472" t="s">
        <v>13</v>
      </c>
      <c r="K472" t="s">
        <v>14</v>
      </c>
      <c r="L472">
        <v>1481522400</v>
      </c>
      <c r="M472">
        <v>1482127200</v>
      </c>
      <c r="N472" s="9">
        <f t="shared" si="44"/>
        <v>42716.25</v>
      </c>
      <c r="O472" s="7">
        <f t="shared" si="45"/>
        <v>42723.25</v>
      </c>
      <c r="P472" t="b">
        <v>0</v>
      </c>
      <c r="Q472" t="b">
        <v>0</v>
      </c>
      <c r="R472" t="s">
        <v>57</v>
      </c>
      <c r="S472" t="str">
        <f t="shared" si="46"/>
        <v>technology</v>
      </c>
      <c r="T472" t="str">
        <f t="shared" si="47"/>
        <v>wearables</v>
      </c>
    </row>
    <row r="473" spans="1:20" ht="18" x14ac:dyDescent="0.25">
      <c r="A473">
        <v>471</v>
      </c>
      <c r="B473" t="s">
        <v>438</v>
      </c>
      <c r="C473" s="3" t="s">
        <v>982</v>
      </c>
      <c r="D473">
        <v>3100</v>
      </c>
      <c r="E473">
        <v>9889</v>
      </c>
      <c r="F473" s="5">
        <f t="shared" si="42"/>
        <v>319</v>
      </c>
      <c r="G473" t="s">
        <v>12</v>
      </c>
      <c r="H473" s="5">
        <f t="shared" si="43"/>
        <v>50.97422680412371</v>
      </c>
      <c r="I473">
        <v>194</v>
      </c>
      <c r="J473" t="s">
        <v>32</v>
      </c>
      <c r="K473" t="s">
        <v>33</v>
      </c>
      <c r="L473">
        <v>1335934800</v>
      </c>
      <c r="M473">
        <v>1335934800</v>
      </c>
      <c r="N473" s="9">
        <f t="shared" si="44"/>
        <v>41031.208333333336</v>
      </c>
      <c r="O473" s="7">
        <f t="shared" si="45"/>
        <v>41031.208333333336</v>
      </c>
      <c r="P473" t="b">
        <v>0</v>
      </c>
      <c r="Q473" t="b">
        <v>1</v>
      </c>
      <c r="R473" t="s">
        <v>9</v>
      </c>
      <c r="S473" t="str">
        <f t="shared" si="46"/>
        <v>food</v>
      </c>
      <c r="T473" t="str">
        <f t="shared" si="47"/>
        <v>food trucks</v>
      </c>
    </row>
    <row r="474" spans="1:20" ht="35" x14ac:dyDescent="0.25">
      <c r="A474">
        <v>472</v>
      </c>
      <c r="B474" t="s">
        <v>983</v>
      </c>
      <c r="C474" s="3" t="s">
        <v>984</v>
      </c>
      <c r="D474">
        <v>153800</v>
      </c>
      <c r="E474">
        <v>60342</v>
      </c>
      <c r="F474" s="5">
        <f t="shared" si="42"/>
        <v>39.234070221066318</v>
      </c>
      <c r="G474" t="s">
        <v>6</v>
      </c>
      <c r="H474" s="5">
        <f t="shared" si="43"/>
        <v>104.94260869565217</v>
      </c>
      <c r="I474">
        <v>575</v>
      </c>
      <c r="J474" t="s">
        <v>13</v>
      </c>
      <c r="K474" t="s">
        <v>14</v>
      </c>
      <c r="L474">
        <v>1552280400</v>
      </c>
      <c r="M474">
        <v>1556946000</v>
      </c>
      <c r="N474" s="9">
        <f t="shared" si="44"/>
        <v>43535.208333333328</v>
      </c>
      <c r="O474" s="7">
        <f t="shared" si="45"/>
        <v>43589.208333333328</v>
      </c>
      <c r="P474" t="b">
        <v>0</v>
      </c>
      <c r="Q474" t="b">
        <v>0</v>
      </c>
      <c r="R474" t="s">
        <v>15</v>
      </c>
      <c r="S474" t="str">
        <f t="shared" si="46"/>
        <v>music</v>
      </c>
      <c r="T474" t="str">
        <f t="shared" si="47"/>
        <v>rock</v>
      </c>
    </row>
    <row r="475" spans="1:20" ht="18" x14ac:dyDescent="0.25">
      <c r="A475">
        <v>473</v>
      </c>
      <c r="B475" t="s">
        <v>985</v>
      </c>
      <c r="C475" s="3" t="s">
        <v>986</v>
      </c>
      <c r="D475">
        <v>5000</v>
      </c>
      <c r="E475">
        <v>8907</v>
      </c>
      <c r="F475" s="5">
        <f t="shared" si="42"/>
        <v>178.14000000000001</v>
      </c>
      <c r="G475" t="s">
        <v>12</v>
      </c>
      <c r="H475" s="5">
        <f t="shared" si="43"/>
        <v>84.028301886792448</v>
      </c>
      <c r="I475">
        <v>106</v>
      </c>
      <c r="J475" t="s">
        <v>13</v>
      </c>
      <c r="K475" t="s">
        <v>14</v>
      </c>
      <c r="L475">
        <v>1529989200</v>
      </c>
      <c r="M475">
        <v>1530075600</v>
      </c>
      <c r="N475" s="9">
        <f t="shared" si="44"/>
        <v>43277.208333333328</v>
      </c>
      <c r="O475" s="7">
        <f t="shared" si="45"/>
        <v>43278.208333333328</v>
      </c>
      <c r="P475" t="b">
        <v>0</v>
      </c>
      <c r="Q475" t="b">
        <v>0</v>
      </c>
      <c r="R475" t="s">
        <v>42</v>
      </c>
      <c r="S475" t="str">
        <f t="shared" si="46"/>
        <v>music</v>
      </c>
      <c r="T475" t="str">
        <f t="shared" si="47"/>
        <v>electric music</v>
      </c>
    </row>
    <row r="476" spans="1:20" ht="18" x14ac:dyDescent="0.25">
      <c r="A476">
        <v>474</v>
      </c>
      <c r="B476" t="s">
        <v>987</v>
      </c>
      <c r="C476" s="3" t="s">
        <v>988</v>
      </c>
      <c r="D476">
        <v>4000</v>
      </c>
      <c r="E476">
        <v>14606</v>
      </c>
      <c r="F476" s="5">
        <f t="shared" si="42"/>
        <v>365.15</v>
      </c>
      <c r="G476" t="s">
        <v>12</v>
      </c>
      <c r="H476" s="5">
        <f t="shared" si="43"/>
        <v>102.85915492957747</v>
      </c>
      <c r="I476">
        <v>142</v>
      </c>
      <c r="J476" t="s">
        <v>13</v>
      </c>
      <c r="K476" t="s">
        <v>14</v>
      </c>
      <c r="L476">
        <v>1418709600</v>
      </c>
      <c r="M476">
        <v>1418796000</v>
      </c>
      <c r="N476" s="9">
        <f t="shared" si="44"/>
        <v>41989.25</v>
      </c>
      <c r="O476" s="7">
        <f t="shared" si="45"/>
        <v>41990.25</v>
      </c>
      <c r="P476" t="b">
        <v>0</v>
      </c>
      <c r="Q476" t="b">
        <v>0</v>
      </c>
      <c r="R476" t="s">
        <v>261</v>
      </c>
      <c r="S476" t="str">
        <f t="shared" si="46"/>
        <v>film &amp; video</v>
      </c>
      <c r="T476" t="str">
        <f t="shared" si="47"/>
        <v>television</v>
      </c>
    </row>
    <row r="477" spans="1:20" ht="35" x14ac:dyDescent="0.25">
      <c r="A477">
        <v>475</v>
      </c>
      <c r="B477" t="s">
        <v>989</v>
      </c>
      <c r="C477" s="3" t="s">
        <v>990</v>
      </c>
      <c r="D477">
        <v>7400</v>
      </c>
      <c r="E477">
        <v>8432</v>
      </c>
      <c r="F477" s="5">
        <f t="shared" si="42"/>
        <v>113.94594594594594</v>
      </c>
      <c r="G477" t="s">
        <v>12</v>
      </c>
      <c r="H477" s="5">
        <f t="shared" si="43"/>
        <v>39.962085308056871</v>
      </c>
      <c r="I477">
        <v>211</v>
      </c>
      <c r="J477" t="s">
        <v>13</v>
      </c>
      <c r="K477" t="s">
        <v>14</v>
      </c>
      <c r="L477">
        <v>1372136400</v>
      </c>
      <c r="M477">
        <v>1372482000</v>
      </c>
      <c r="N477" s="9">
        <f t="shared" si="44"/>
        <v>41450.208333333336</v>
      </c>
      <c r="O477" s="7">
        <f t="shared" si="45"/>
        <v>41454.208333333336</v>
      </c>
      <c r="P477" t="b">
        <v>0</v>
      </c>
      <c r="Q477" t="b">
        <v>1</v>
      </c>
      <c r="R477" t="s">
        <v>198</v>
      </c>
      <c r="S477" t="str">
        <f t="shared" si="46"/>
        <v>publishing</v>
      </c>
      <c r="T477" t="str">
        <f t="shared" si="47"/>
        <v>translations</v>
      </c>
    </row>
    <row r="478" spans="1:20" ht="35" x14ac:dyDescent="0.25">
      <c r="A478">
        <v>476</v>
      </c>
      <c r="B478" t="s">
        <v>991</v>
      </c>
      <c r="C478" s="3" t="s">
        <v>992</v>
      </c>
      <c r="D478">
        <v>191500</v>
      </c>
      <c r="E478">
        <v>57122</v>
      </c>
      <c r="F478" s="5">
        <f t="shared" si="42"/>
        <v>29.828720626631856</v>
      </c>
      <c r="G478" t="s">
        <v>6</v>
      </c>
      <c r="H478" s="5">
        <f t="shared" si="43"/>
        <v>51.001785714285717</v>
      </c>
      <c r="I478">
        <v>1120</v>
      </c>
      <c r="J478" t="s">
        <v>13</v>
      </c>
      <c r="K478" t="s">
        <v>14</v>
      </c>
      <c r="L478">
        <v>1533877200</v>
      </c>
      <c r="M478">
        <v>1534395600</v>
      </c>
      <c r="N478" s="9">
        <f t="shared" si="44"/>
        <v>43322.208333333328</v>
      </c>
      <c r="O478" s="7">
        <f t="shared" si="45"/>
        <v>43328.208333333328</v>
      </c>
      <c r="P478" t="b">
        <v>0</v>
      </c>
      <c r="Q478" t="b">
        <v>0</v>
      </c>
      <c r="R478" t="s">
        <v>111</v>
      </c>
      <c r="S478" t="str">
        <f t="shared" si="46"/>
        <v>publishing</v>
      </c>
      <c r="T478" t="str">
        <f t="shared" si="47"/>
        <v>fiction</v>
      </c>
    </row>
    <row r="479" spans="1:20" ht="18" x14ac:dyDescent="0.25">
      <c r="A479">
        <v>477</v>
      </c>
      <c r="B479" t="s">
        <v>993</v>
      </c>
      <c r="C479" s="3" t="s">
        <v>994</v>
      </c>
      <c r="D479">
        <v>8500</v>
      </c>
      <c r="E479">
        <v>4613</v>
      </c>
      <c r="F479" s="5">
        <f t="shared" si="42"/>
        <v>54.270588235294113</v>
      </c>
      <c r="G479" t="s">
        <v>6</v>
      </c>
      <c r="H479" s="5">
        <f t="shared" si="43"/>
        <v>40.823008849557525</v>
      </c>
      <c r="I479">
        <v>113</v>
      </c>
      <c r="J479" t="s">
        <v>13</v>
      </c>
      <c r="K479" t="s">
        <v>14</v>
      </c>
      <c r="L479">
        <v>1309064400</v>
      </c>
      <c r="M479">
        <v>1311397200</v>
      </c>
      <c r="N479" s="9">
        <f t="shared" si="44"/>
        <v>40720.208333333336</v>
      </c>
      <c r="O479" s="7">
        <f t="shared" si="45"/>
        <v>40747.208333333336</v>
      </c>
      <c r="P479" t="b">
        <v>0</v>
      </c>
      <c r="Q479" t="b">
        <v>0</v>
      </c>
      <c r="R479" t="s">
        <v>466</v>
      </c>
      <c r="S479" t="str">
        <f t="shared" si="46"/>
        <v>film &amp; video</v>
      </c>
      <c r="T479" t="str">
        <f t="shared" si="47"/>
        <v>science fiction</v>
      </c>
    </row>
    <row r="480" spans="1:20" ht="18" x14ac:dyDescent="0.25">
      <c r="A480">
        <v>478</v>
      </c>
      <c r="B480" t="s">
        <v>995</v>
      </c>
      <c r="C480" s="3" t="s">
        <v>996</v>
      </c>
      <c r="D480">
        <v>68800</v>
      </c>
      <c r="E480">
        <v>162603</v>
      </c>
      <c r="F480" s="5">
        <f t="shared" si="42"/>
        <v>236.34156976744185</v>
      </c>
      <c r="G480" t="s">
        <v>12</v>
      </c>
      <c r="H480" s="5">
        <f t="shared" si="43"/>
        <v>58.999637155297535</v>
      </c>
      <c r="I480">
        <v>2756</v>
      </c>
      <c r="J480" t="s">
        <v>13</v>
      </c>
      <c r="K480" t="s">
        <v>14</v>
      </c>
      <c r="L480">
        <v>1425877200</v>
      </c>
      <c r="M480">
        <v>1426914000</v>
      </c>
      <c r="N480" s="9">
        <f t="shared" si="44"/>
        <v>42072.208333333328</v>
      </c>
      <c r="O480" s="7">
        <f t="shared" si="45"/>
        <v>42084.208333333328</v>
      </c>
      <c r="P480" t="b">
        <v>0</v>
      </c>
      <c r="Q480" t="b">
        <v>0</v>
      </c>
      <c r="R480" t="s">
        <v>57</v>
      </c>
      <c r="S480" t="str">
        <f t="shared" si="46"/>
        <v>technology</v>
      </c>
      <c r="T480" t="str">
        <f t="shared" si="47"/>
        <v>wearables</v>
      </c>
    </row>
    <row r="481" spans="1:20" ht="18" x14ac:dyDescent="0.25">
      <c r="A481">
        <v>479</v>
      </c>
      <c r="B481" t="s">
        <v>997</v>
      </c>
      <c r="C481" s="3" t="s">
        <v>998</v>
      </c>
      <c r="D481">
        <v>2400</v>
      </c>
      <c r="E481">
        <v>12310</v>
      </c>
      <c r="F481" s="5">
        <f t="shared" si="42"/>
        <v>512.91666666666663</v>
      </c>
      <c r="G481" t="s">
        <v>12</v>
      </c>
      <c r="H481" s="5">
        <f t="shared" si="43"/>
        <v>71.156069364161851</v>
      </c>
      <c r="I481">
        <v>173</v>
      </c>
      <c r="J481" t="s">
        <v>32</v>
      </c>
      <c r="K481" t="s">
        <v>33</v>
      </c>
      <c r="L481">
        <v>1501304400</v>
      </c>
      <c r="M481">
        <v>1501477200</v>
      </c>
      <c r="N481" s="9">
        <f t="shared" si="44"/>
        <v>42945.208333333328</v>
      </c>
      <c r="O481" s="7">
        <f t="shared" si="45"/>
        <v>42947.208333333328</v>
      </c>
      <c r="P481" t="b">
        <v>0</v>
      </c>
      <c r="Q481" t="b">
        <v>0</v>
      </c>
      <c r="R481" t="s">
        <v>9</v>
      </c>
      <c r="S481" t="str">
        <f t="shared" si="46"/>
        <v>food</v>
      </c>
      <c r="T481" t="str">
        <f t="shared" si="47"/>
        <v>food trucks</v>
      </c>
    </row>
    <row r="482" spans="1:20" ht="18" x14ac:dyDescent="0.25">
      <c r="A482">
        <v>480</v>
      </c>
      <c r="B482" t="s">
        <v>999</v>
      </c>
      <c r="C482" s="3" t="s">
        <v>1000</v>
      </c>
      <c r="D482">
        <v>8600</v>
      </c>
      <c r="E482">
        <v>8656</v>
      </c>
      <c r="F482" s="5">
        <f t="shared" si="42"/>
        <v>100.65116279069768</v>
      </c>
      <c r="G482" t="s">
        <v>12</v>
      </c>
      <c r="H482" s="5">
        <f t="shared" si="43"/>
        <v>99.494252873563212</v>
      </c>
      <c r="I482">
        <v>87</v>
      </c>
      <c r="J482" t="s">
        <v>13</v>
      </c>
      <c r="K482" t="s">
        <v>14</v>
      </c>
      <c r="L482">
        <v>1268287200</v>
      </c>
      <c r="M482">
        <v>1269061200</v>
      </c>
      <c r="N482" s="9">
        <f t="shared" si="44"/>
        <v>40248.25</v>
      </c>
      <c r="O482" s="7">
        <f t="shared" si="45"/>
        <v>40257.208333333336</v>
      </c>
      <c r="P482" t="b">
        <v>0</v>
      </c>
      <c r="Q482" t="b">
        <v>1</v>
      </c>
      <c r="R482" t="s">
        <v>114</v>
      </c>
      <c r="S482" t="str">
        <f t="shared" si="46"/>
        <v>photography</v>
      </c>
      <c r="T482" t="str">
        <f t="shared" si="47"/>
        <v>photography books</v>
      </c>
    </row>
    <row r="483" spans="1:20" ht="35" x14ac:dyDescent="0.25">
      <c r="A483">
        <v>481</v>
      </c>
      <c r="B483" t="s">
        <v>1001</v>
      </c>
      <c r="C483" s="3" t="s">
        <v>1002</v>
      </c>
      <c r="D483">
        <v>196600</v>
      </c>
      <c r="E483">
        <v>159931</v>
      </c>
      <c r="F483" s="5">
        <f t="shared" si="42"/>
        <v>81.348423194303152</v>
      </c>
      <c r="G483" t="s">
        <v>6</v>
      </c>
      <c r="H483" s="5">
        <f t="shared" si="43"/>
        <v>103.98634590377114</v>
      </c>
      <c r="I483">
        <v>1538</v>
      </c>
      <c r="J483" t="s">
        <v>13</v>
      </c>
      <c r="K483" t="s">
        <v>14</v>
      </c>
      <c r="L483">
        <v>1412139600</v>
      </c>
      <c r="M483">
        <v>1415772000</v>
      </c>
      <c r="N483" s="9">
        <f t="shared" si="44"/>
        <v>41913.208333333336</v>
      </c>
      <c r="O483" s="7">
        <f t="shared" si="45"/>
        <v>41955.25</v>
      </c>
      <c r="P483" t="b">
        <v>0</v>
      </c>
      <c r="Q483" t="b">
        <v>1</v>
      </c>
      <c r="R483" t="s">
        <v>25</v>
      </c>
      <c r="S483" t="str">
        <f t="shared" si="46"/>
        <v>theater</v>
      </c>
      <c r="T483" t="str">
        <f t="shared" si="47"/>
        <v>plays</v>
      </c>
    </row>
    <row r="484" spans="1:20" ht="35" x14ac:dyDescent="0.25">
      <c r="A484">
        <v>482</v>
      </c>
      <c r="B484" t="s">
        <v>1003</v>
      </c>
      <c r="C484" s="3" t="s">
        <v>1004</v>
      </c>
      <c r="D484">
        <v>4200</v>
      </c>
      <c r="E484">
        <v>689</v>
      </c>
      <c r="F484" s="5">
        <f t="shared" si="42"/>
        <v>16.404761904761905</v>
      </c>
      <c r="G484" t="s">
        <v>6</v>
      </c>
      <c r="H484" s="5">
        <f t="shared" si="43"/>
        <v>76.555555555555557</v>
      </c>
      <c r="I484">
        <v>9</v>
      </c>
      <c r="J484" t="s">
        <v>13</v>
      </c>
      <c r="K484" t="s">
        <v>14</v>
      </c>
      <c r="L484">
        <v>1330063200</v>
      </c>
      <c r="M484">
        <v>1331013600</v>
      </c>
      <c r="N484" s="9">
        <f t="shared" si="44"/>
        <v>40963.25</v>
      </c>
      <c r="O484" s="7">
        <f t="shared" si="45"/>
        <v>40974.25</v>
      </c>
      <c r="P484" t="b">
        <v>0</v>
      </c>
      <c r="Q484" t="b">
        <v>1</v>
      </c>
      <c r="R484" t="s">
        <v>111</v>
      </c>
      <c r="S484" t="str">
        <f t="shared" si="46"/>
        <v>publishing</v>
      </c>
      <c r="T484" t="str">
        <f t="shared" si="47"/>
        <v>fiction</v>
      </c>
    </row>
    <row r="485" spans="1:20" ht="18" x14ac:dyDescent="0.25">
      <c r="A485">
        <v>483</v>
      </c>
      <c r="B485" t="s">
        <v>1005</v>
      </c>
      <c r="C485" s="3" t="s">
        <v>1006</v>
      </c>
      <c r="D485">
        <v>91400</v>
      </c>
      <c r="E485">
        <v>48236</v>
      </c>
      <c r="F485" s="5">
        <f t="shared" si="42"/>
        <v>52.774617067833695</v>
      </c>
      <c r="G485" t="s">
        <v>6</v>
      </c>
      <c r="H485" s="5">
        <f t="shared" si="43"/>
        <v>87.068592057761734</v>
      </c>
      <c r="I485">
        <v>554</v>
      </c>
      <c r="J485" t="s">
        <v>13</v>
      </c>
      <c r="K485" t="s">
        <v>14</v>
      </c>
      <c r="L485">
        <v>1576130400</v>
      </c>
      <c r="M485">
        <v>1576735200</v>
      </c>
      <c r="N485" s="9">
        <f t="shared" si="44"/>
        <v>43811.25</v>
      </c>
      <c r="O485" s="7">
        <f t="shared" si="45"/>
        <v>43818.25</v>
      </c>
      <c r="P485" t="b">
        <v>0</v>
      </c>
      <c r="Q485" t="b">
        <v>0</v>
      </c>
      <c r="R485" t="s">
        <v>25</v>
      </c>
      <c r="S485" t="str">
        <f t="shared" si="46"/>
        <v>theater</v>
      </c>
      <c r="T485" t="str">
        <f t="shared" si="47"/>
        <v>plays</v>
      </c>
    </row>
    <row r="486" spans="1:20" ht="18" x14ac:dyDescent="0.25">
      <c r="A486">
        <v>484</v>
      </c>
      <c r="B486" t="s">
        <v>1007</v>
      </c>
      <c r="C486" s="3" t="s">
        <v>1008</v>
      </c>
      <c r="D486">
        <v>29600</v>
      </c>
      <c r="E486">
        <v>77021</v>
      </c>
      <c r="F486" s="5">
        <f t="shared" si="42"/>
        <v>260.20608108108109</v>
      </c>
      <c r="G486" t="s">
        <v>12</v>
      </c>
      <c r="H486" s="5">
        <f t="shared" si="43"/>
        <v>48.99554707379135</v>
      </c>
      <c r="I486">
        <v>1572</v>
      </c>
      <c r="J486" t="s">
        <v>32</v>
      </c>
      <c r="K486" t="s">
        <v>33</v>
      </c>
      <c r="L486">
        <v>1407128400</v>
      </c>
      <c r="M486">
        <v>1411362000</v>
      </c>
      <c r="N486" s="9">
        <f t="shared" si="44"/>
        <v>41855.208333333336</v>
      </c>
      <c r="O486" s="7">
        <f t="shared" si="45"/>
        <v>41904.208333333336</v>
      </c>
      <c r="P486" t="b">
        <v>0</v>
      </c>
      <c r="Q486" t="b">
        <v>1</v>
      </c>
      <c r="R486" t="s">
        <v>9</v>
      </c>
      <c r="S486" t="str">
        <f t="shared" si="46"/>
        <v>food</v>
      </c>
      <c r="T486" t="str">
        <f t="shared" si="47"/>
        <v>food trucks</v>
      </c>
    </row>
    <row r="487" spans="1:20" ht="35" x14ac:dyDescent="0.25">
      <c r="A487">
        <v>485</v>
      </c>
      <c r="B487" t="s">
        <v>1009</v>
      </c>
      <c r="C487" s="3" t="s">
        <v>1010</v>
      </c>
      <c r="D487">
        <v>90600</v>
      </c>
      <c r="E487">
        <v>27844</v>
      </c>
      <c r="F487" s="5">
        <f t="shared" si="42"/>
        <v>30.73289183222958</v>
      </c>
      <c r="G487" t="s">
        <v>6</v>
      </c>
      <c r="H487" s="5">
        <f t="shared" si="43"/>
        <v>42.969135802469133</v>
      </c>
      <c r="I487">
        <v>648</v>
      </c>
      <c r="J487" t="s">
        <v>32</v>
      </c>
      <c r="K487" t="s">
        <v>33</v>
      </c>
      <c r="L487">
        <v>1560142800</v>
      </c>
      <c r="M487">
        <v>1563685200</v>
      </c>
      <c r="N487" s="9">
        <f t="shared" si="44"/>
        <v>43626.208333333328</v>
      </c>
      <c r="O487" s="7">
        <f t="shared" si="45"/>
        <v>43667.208333333328</v>
      </c>
      <c r="P487" t="b">
        <v>0</v>
      </c>
      <c r="Q487" t="b">
        <v>0</v>
      </c>
      <c r="R487" t="s">
        <v>25</v>
      </c>
      <c r="S487" t="str">
        <f t="shared" si="46"/>
        <v>theater</v>
      </c>
      <c r="T487" t="str">
        <f t="shared" si="47"/>
        <v>plays</v>
      </c>
    </row>
    <row r="488" spans="1:20" ht="35" x14ac:dyDescent="0.25">
      <c r="A488">
        <v>486</v>
      </c>
      <c r="B488" t="s">
        <v>1011</v>
      </c>
      <c r="C488" s="3" t="s">
        <v>1012</v>
      </c>
      <c r="D488">
        <v>5200</v>
      </c>
      <c r="E488">
        <v>702</v>
      </c>
      <c r="F488" s="5">
        <f t="shared" si="42"/>
        <v>13.5</v>
      </c>
      <c r="G488" t="s">
        <v>6</v>
      </c>
      <c r="H488" s="5">
        <f t="shared" si="43"/>
        <v>33.428571428571431</v>
      </c>
      <c r="I488">
        <v>21</v>
      </c>
      <c r="J488" t="s">
        <v>32</v>
      </c>
      <c r="K488" t="s">
        <v>33</v>
      </c>
      <c r="L488">
        <v>1520575200</v>
      </c>
      <c r="M488">
        <v>1521867600</v>
      </c>
      <c r="N488" s="9">
        <f t="shared" si="44"/>
        <v>43168.25</v>
      </c>
      <c r="O488" s="7">
        <f t="shared" si="45"/>
        <v>43183.208333333328</v>
      </c>
      <c r="P488" t="b">
        <v>0</v>
      </c>
      <c r="Q488" t="b">
        <v>1</v>
      </c>
      <c r="R488" t="s">
        <v>198</v>
      </c>
      <c r="S488" t="str">
        <f t="shared" si="46"/>
        <v>publishing</v>
      </c>
      <c r="T488" t="str">
        <f t="shared" si="47"/>
        <v>translations</v>
      </c>
    </row>
    <row r="489" spans="1:20" ht="18" x14ac:dyDescent="0.25">
      <c r="A489">
        <v>487</v>
      </c>
      <c r="B489" t="s">
        <v>1013</v>
      </c>
      <c r="C489" s="3" t="s">
        <v>1014</v>
      </c>
      <c r="D489">
        <v>110300</v>
      </c>
      <c r="E489">
        <v>197024</v>
      </c>
      <c r="F489" s="5">
        <f t="shared" si="42"/>
        <v>178.62556663644605</v>
      </c>
      <c r="G489" t="s">
        <v>12</v>
      </c>
      <c r="H489" s="5">
        <f t="shared" si="43"/>
        <v>83.982949701619773</v>
      </c>
      <c r="I489">
        <v>2346</v>
      </c>
      <c r="J489" t="s">
        <v>13</v>
      </c>
      <c r="K489" t="s">
        <v>14</v>
      </c>
      <c r="L489">
        <v>1492664400</v>
      </c>
      <c r="M489">
        <v>1495515600</v>
      </c>
      <c r="N489" s="9">
        <f t="shared" si="44"/>
        <v>42845.208333333328</v>
      </c>
      <c r="O489" s="7">
        <f t="shared" si="45"/>
        <v>42878.208333333328</v>
      </c>
      <c r="P489" t="b">
        <v>0</v>
      </c>
      <c r="Q489" t="b">
        <v>0</v>
      </c>
      <c r="R489" t="s">
        <v>25</v>
      </c>
      <c r="S489" t="str">
        <f t="shared" si="46"/>
        <v>theater</v>
      </c>
      <c r="T489" t="str">
        <f t="shared" si="47"/>
        <v>plays</v>
      </c>
    </row>
    <row r="490" spans="1:20" ht="18" x14ac:dyDescent="0.25">
      <c r="A490">
        <v>488</v>
      </c>
      <c r="B490" t="s">
        <v>1015</v>
      </c>
      <c r="C490" s="3" t="s">
        <v>1016</v>
      </c>
      <c r="D490">
        <v>5300</v>
      </c>
      <c r="E490">
        <v>11663</v>
      </c>
      <c r="F490" s="5">
        <f t="shared" si="42"/>
        <v>220.0566037735849</v>
      </c>
      <c r="G490" t="s">
        <v>12</v>
      </c>
      <c r="H490" s="5">
        <f t="shared" si="43"/>
        <v>101.41739130434783</v>
      </c>
      <c r="I490">
        <v>115</v>
      </c>
      <c r="J490" t="s">
        <v>13</v>
      </c>
      <c r="K490" t="s">
        <v>14</v>
      </c>
      <c r="L490">
        <v>1454479200</v>
      </c>
      <c r="M490">
        <v>1455948000</v>
      </c>
      <c r="N490" s="9">
        <f t="shared" si="44"/>
        <v>42403.25</v>
      </c>
      <c r="O490" s="7">
        <f t="shared" si="45"/>
        <v>42420.25</v>
      </c>
      <c r="P490" t="b">
        <v>0</v>
      </c>
      <c r="Q490" t="b">
        <v>0</v>
      </c>
      <c r="R490" t="s">
        <v>25</v>
      </c>
      <c r="S490" t="str">
        <f t="shared" si="46"/>
        <v>theater</v>
      </c>
      <c r="T490" t="str">
        <f t="shared" si="47"/>
        <v>plays</v>
      </c>
    </row>
    <row r="491" spans="1:20" ht="18" x14ac:dyDescent="0.25">
      <c r="A491">
        <v>489</v>
      </c>
      <c r="B491" t="s">
        <v>1017</v>
      </c>
      <c r="C491" s="3" t="s">
        <v>1018</v>
      </c>
      <c r="D491">
        <v>9200</v>
      </c>
      <c r="E491">
        <v>9339</v>
      </c>
      <c r="F491" s="5">
        <f t="shared" si="42"/>
        <v>101.5108695652174</v>
      </c>
      <c r="G491" t="s">
        <v>12</v>
      </c>
      <c r="H491" s="5">
        <f t="shared" si="43"/>
        <v>109.87058823529412</v>
      </c>
      <c r="I491">
        <v>85</v>
      </c>
      <c r="J491" t="s">
        <v>99</v>
      </c>
      <c r="K491" t="s">
        <v>100</v>
      </c>
      <c r="L491">
        <v>1281934800</v>
      </c>
      <c r="M491">
        <v>1282366800</v>
      </c>
      <c r="N491" s="9">
        <f t="shared" si="44"/>
        <v>40406.208333333336</v>
      </c>
      <c r="O491" s="7">
        <f t="shared" si="45"/>
        <v>40411.208333333336</v>
      </c>
      <c r="P491" t="b">
        <v>0</v>
      </c>
      <c r="Q491" t="b">
        <v>0</v>
      </c>
      <c r="R491" t="s">
        <v>57</v>
      </c>
      <c r="S491" t="str">
        <f t="shared" si="46"/>
        <v>technology</v>
      </c>
      <c r="T491" t="str">
        <f t="shared" si="47"/>
        <v>wearables</v>
      </c>
    </row>
    <row r="492" spans="1:20" ht="18" x14ac:dyDescent="0.25">
      <c r="A492">
        <v>490</v>
      </c>
      <c r="B492" t="s">
        <v>1019</v>
      </c>
      <c r="C492" s="3" t="s">
        <v>1020</v>
      </c>
      <c r="D492">
        <v>2400</v>
      </c>
      <c r="E492">
        <v>4596</v>
      </c>
      <c r="F492" s="5">
        <f t="shared" si="42"/>
        <v>191.5</v>
      </c>
      <c r="G492" t="s">
        <v>12</v>
      </c>
      <c r="H492" s="5">
        <f t="shared" si="43"/>
        <v>31.916666666666668</v>
      </c>
      <c r="I492">
        <v>144</v>
      </c>
      <c r="J492" t="s">
        <v>13</v>
      </c>
      <c r="K492" t="s">
        <v>14</v>
      </c>
      <c r="L492">
        <v>1573970400</v>
      </c>
      <c r="M492">
        <v>1574575200</v>
      </c>
      <c r="N492" s="9">
        <f t="shared" si="44"/>
        <v>43786.25</v>
      </c>
      <c r="O492" s="7">
        <f t="shared" si="45"/>
        <v>43793.25</v>
      </c>
      <c r="P492" t="b">
        <v>0</v>
      </c>
      <c r="Q492" t="b">
        <v>0</v>
      </c>
      <c r="R492" t="s">
        <v>1021</v>
      </c>
      <c r="S492" t="str">
        <f t="shared" si="46"/>
        <v>journalism</v>
      </c>
      <c r="T492" t="str">
        <f t="shared" si="47"/>
        <v>audio</v>
      </c>
    </row>
    <row r="493" spans="1:20" ht="35" x14ac:dyDescent="0.25">
      <c r="A493">
        <v>491</v>
      </c>
      <c r="B493" t="s">
        <v>1022</v>
      </c>
      <c r="C493" s="3" t="s">
        <v>1023</v>
      </c>
      <c r="D493">
        <v>56800</v>
      </c>
      <c r="E493">
        <v>173437</v>
      </c>
      <c r="F493" s="5">
        <f t="shared" si="42"/>
        <v>305.34683098591546</v>
      </c>
      <c r="G493" t="s">
        <v>12</v>
      </c>
      <c r="H493" s="5">
        <f t="shared" si="43"/>
        <v>70.993450675399103</v>
      </c>
      <c r="I493">
        <v>2443</v>
      </c>
      <c r="J493" t="s">
        <v>13</v>
      </c>
      <c r="K493" t="s">
        <v>14</v>
      </c>
      <c r="L493">
        <v>1372654800</v>
      </c>
      <c r="M493">
        <v>1374901200</v>
      </c>
      <c r="N493" s="9">
        <f t="shared" si="44"/>
        <v>41456.208333333336</v>
      </c>
      <c r="O493" s="7">
        <f t="shared" si="45"/>
        <v>41482.208333333336</v>
      </c>
      <c r="P493" t="b">
        <v>0</v>
      </c>
      <c r="Q493" t="b">
        <v>1</v>
      </c>
      <c r="R493" t="s">
        <v>9</v>
      </c>
      <c r="S493" t="str">
        <f t="shared" si="46"/>
        <v>food</v>
      </c>
      <c r="T493" t="str">
        <f t="shared" si="47"/>
        <v>food trucks</v>
      </c>
    </row>
    <row r="494" spans="1:20" ht="18" x14ac:dyDescent="0.25">
      <c r="A494">
        <v>492</v>
      </c>
      <c r="B494" t="s">
        <v>1024</v>
      </c>
      <c r="C494" s="3" t="s">
        <v>1025</v>
      </c>
      <c r="D494">
        <v>191000</v>
      </c>
      <c r="E494">
        <v>45831</v>
      </c>
      <c r="F494" s="5">
        <f t="shared" si="42"/>
        <v>23.995287958115181</v>
      </c>
      <c r="G494" t="s">
        <v>66</v>
      </c>
      <c r="H494" s="5">
        <f t="shared" si="43"/>
        <v>77.026890756302521</v>
      </c>
      <c r="I494">
        <v>595</v>
      </c>
      <c r="J494" t="s">
        <v>13</v>
      </c>
      <c r="K494" t="s">
        <v>14</v>
      </c>
      <c r="L494">
        <v>1275886800</v>
      </c>
      <c r="M494">
        <v>1278910800</v>
      </c>
      <c r="N494" s="9">
        <f t="shared" si="44"/>
        <v>40336.208333333336</v>
      </c>
      <c r="O494" s="7">
        <f t="shared" si="45"/>
        <v>40371.208333333336</v>
      </c>
      <c r="P494" t="b">
        <v>1</v>
      </c>
      <c r="Q494" t="b">
        <v>1</v>
      </c>
      <c r="R494" t="s">
        <v>92</v>
      </c>
      <c r="S494" t="str">
        <f t="shared" si="46"/>
        <v>film &amp; video</v>
      </c>
      <c r="T494" t="str">
        <f t="shared" si="47"/>
        <v>shorts</v>
      </c>
    </row>
    <row r="495" spans="1:20" ht="18" x14ac:dyDescent="0.25">
      <c r="A495">
        <v>493</v>
      </c>
      <c r="B495" t="s">
        <v>1026</v>
      </c>
      <c r="C495" s="3" t="s">
        <v>1027</v>
      </c>
      <c r="D495">
        <v>900</v>
      </c>
      <c r="E495">
        <v>6514</v>
      </c>
      <c r="F495" s="5">
        <f t="shared" si="42"/>
        <v>723.77777777777771</v>
      </c>
      <c r="G495" t="s">
        <v>12</v>
      </c>
      <c r="H495" s="5">
        <f t="shared" si="43"/>
        <v>101.78125</v>
      </c>
      <c r="I495">
        <v>64</v>
      </c>
      <c r="J495" t="s">
        <v>13</v>
      </c>
      <c r="K495" t="s">
        <v>14</v>
      </c>
      <c r="L495">
        <v>1561784400</v>
      </c>
      <c r="M495">
        <v>1562907600</v>
      </c>
      <c r="N495" s="9">
        <f t="shared" si="44"/>
        <v>43645.208333333328</v>
      </c>
      <c r="O495" s="7">
        <f t="shared" si="45"/>
        <v>43658.208333333328</v>
      </c>
      <c r="P495" t="b">
        <v>0</v>
      </c>
      <c r="Q495" t="b">
        <v>0</v>
      </c>
      <c r="R495" t="s">
        <v>114</v>
      </c>
      <c r="S495" t="str">
        <f t="shared" si="46"/>
        <v>photography</v>
      </c>
      <c r="T495" t="str">
        <f t="shared" si="47"/>
        <v>photography books</v>
      </c>
    </row>
    <row r="496" spans="1:20" ht="18" x14ac:dyDescent="0.25">
      <c r="A496">
        <v>494</v>
      </c>
      <c r="B496" t="s">
        <v>1028</v>
      </c>
      <c r="C496" s="3" t="s">
        <v>1029</v>
      </c>
      <c r="D496">
        <v>2500</v>
      </c>
      <c r="E496">
        <v>13684</v>
      </c>
      <c r="F496" s="5">
        <f t="shared" si="42"/>
        <v>547.36</v>
      </c>
      <c r="G496" t="s">
        <v>12</v>
      </c>
      <c r="H496" s="5">
        <f t="shared" si="43"/>
        <v>51.059701492537314</v>
      </c>
      <c r="I496">
        <v>268</v>
      </c>
      <c r="J496" t="s">
        <v>13</v>
      </c>
      <c r="K496" t="s">
        <v>14</v>
      </c>
      <c r="L496">
        <v>1332392400</v>
      </c>
      <c r="M496">
        <v>1332478800</v>
      </c>
      <c r="N496" s="9">
        <f t="shared" si="44"/>
        <v>40990.208333333336</v>
      </c>
      <c r="O496" s="7">
        <f t="shared" si="45"/>
        <v>40991.208333333336</v>
      </c>
      <c r="P496" t="b">
        <v>0</v>
      </c>
      <c r="Q496" t="b">
        <v>0</v>
      </c>
      <c r="R496" t="s">
        <v>57</v>
      </c>
      <c r="S496" t="str">
        <f t="shared" si="46"/>
        <v>technology</v>
      </c>
      <c r="T496" t="str">
        <f t="shared" si="47"/>
        <v>wearables</v>
      </c>
    </row>
    <row r="497" spans="1:20" ht="18" x14ac:dyDescent="0.25">
      <c r="A497">
        <v>495</v>
      </c>
      <c r="B497" t="s">
        <v>1030</v>
      </c>
      <c r="C497" s="3" t="s">
        <v>1031</v>
      </c>
      <c r="D497">
        <v>3200</v>
      </c>
      <c r="E497">
        <v>13264</v>
      </c>
      <c r="F497" s="5">
        <f t="shared" si="42"/>
        <v>414.49999999999994</v>
      </c>
      <c r="G497" t="s">
        <v>12</v>
      </c>
      <c r="H497" s="5">
        <f t="shared" si="43"/>
        <v>68.02051282051282</v>
      </c>
      <c r="I497">
        <v>195</v>
      </c>
      <c r="J497" t="s">
        <v>28</v>
      </c>
      <c r="K497" t="s">
        <v>29</v>
      </c>
      <c r="L497">
        <v>1402376400</v>
      </c>
      <c r="M497">
        <v>1402722000</v>
      </c>
      <c r="N497" s="9">
        <f t="shared" si="44"/>
        <v>41800.208333333336</v>
      </c>
      <c r="O497" s="7">
        <f t="shared" si="45"/>
        <v>41804.208333333336</v>
      </c>
      <c r="P497" t="b">
        <v>0</v>
      </c>
      <c r="Q497" t="b">
        <v>0</v>
      </c>
      <c r="R497" t="s">
        <v>25</v>
      </c>
      <c r="S497" t="str">
        <f t="shared" si="46"/>
        <v>theater</v>
      </c>
      <c r="T497" t="str">
        <f t="shared" si="47"/>
        <v>plays</v>
      </c>
    </row>
    <row r="498" spans="1:20" ht="18" x14ac:dyDescent="0.25">
      <c r="A498">
        <v>496</v>
      </c>
      <c r="B498" t="s">
        <v>1032</v>
      </c>
      <c r="C498" s="3" t="s">
        <v>1033</v>
      </c>
      <c r="D498">
        <v>183800</v>
      </c>
      <c r="E498">
        <v>1667</v>
      </c>
      <c r="F498" s="5">
        <f t="shared" si="42"/>
        <v>0.90696409140369971</v>
      </c>
      <c r="G498" t="s">
        <v>6</v>
      </c>
      <c r="H498" s="5">
        <f t="shared" si="43"/>
        <v>30.87037037037037</v>
      </c>
      <c r="I498">
        <v>54</v>
      </c>
      <c r="J498" t="s">
        <v>13</v>
      </c>
      <c r="K498" t="s">
        <v>14</v>
      </c>
      <c r="L498">
        <v>1495342800</v>
      </c>
      <c r="M498">
        <v>1496811600</v>
      </c>
      <c r="N498" s="9">
        <f t="shared" si="44"/>
        <v>42876.208333333328</v>
      </c>
      <c r="O498" s="7">
        <f t="shared" si="45"/>
        <v>42893.208333333328</v>
      </c>
      <c r="P498" t="b">
        <v>0</v>
      </c>
      <c r="Q498" t="b">
        <v>0</v>
      </c>
      <c r="R498" t="s">
        <v>63</v>
      </c>
      <c r="S498" t="str">
        <f t="shared" si="46"/>
        <v>film &amp; video</v>
      </c>
      <c r="T498" t="str">
        <f t="shared" si="47"/>
        <v>animation</v>
      </c>
    </row>
    <row r="499" spans="1:20" ht="18" x14ac:dyDescent="0.25">
      <c r="A499">
        <v>497</v>
      </c>
      <c r="B499" t="s">
        <v>1034</v>
      </c>
      <c r="C499" s="3" t="s">
        <v>1035</v>
      </c>
      <c r="D499">
        <v>9800</v>
      </c>
      <c r="E499">
        <v>3349</v>
      </c>
      <c r="F499" s="5">
        <f t="shared" si="42"/>
        <v>34.173469387755098</v>
      </c>
      <c r="G499" t="s">
        <v>6</v>
      </c>
      <c r="H499" s="5">
        <f t="shared" si="43"/>
        <v>27.908333333333335</v>
      </c>
      <c r="I499">
        <v>120</v>
      </c>
      <c r="J499" t="s">
        <v>13</v>
      </c>
      <c r="K499" t="s">
        <v>14</v>
      </c>
      <c r="L499">
        <v>1482213600</v>
      </c>
      <c r="M499">
        <v>1482213600</v>
      </c>
      <c r="N499" s="9">
        <f t="shared" si="44"/>
        <v>42724.25</v>
      </c>
      <c r="O499" s="7">
        <f t="shared" si="45"/>
        <v>42724.25</v>
      </c>
      <c r="P499" t="b">
        <v>0</v>
      </c>
      <c r="Q499" t="b">
        <v>1</v>
      </c>
      <c r="R499" t="s">
        <v>57</v>
      </c>
      <c r="S499" t="str">
        <f t="shared" si="46"/>
        <v>technology</v>
      </c>
      <c r="T499" t="str">
        <f t="shared" si="47"/>
        <v>wearables</v>
      </c>
    </row>
    <row r="500" spans="1:20" ht="18" x14ac:dyDescent="0.25">
      <c r="A500">
        <v>498</v>
      </c>
      <c r="B500" t="s">
        <v>1036</v>
      </c>
      <c r="C500" s="3" t="s">
        <v>1037</v>
      </c>
      <c r="D500">
        <v>193400</v>
      </c>
      <c r="E500">
        <v>46317</v>
      </c>
      <c r="F500" s="5">
        <f t="shared" si="42"/>
        <v>23.948810754912099</v>
      </c>
      <c r="G500" t="s">
        <v>6</v>
      </c>
      <c r="H500" s="5">
        <f t="shared" si="43"/>
        <v>79.994818652849744</v>
      </c>
      <c r="I500">
        <v>579</v>
      </c>
      <c r="J500" t="s">
        <v>28</v>
      </c>
      <c r="K500" t="s">
        <v>29</v>
      </c>
      <c r="L500">
        <v>1420092000</v>
      </c>
      <c r="M500">
        <v>1420264800</v>
      </c>
      <c r="N500" s="9">
        <f t="shared" si="44"/>
        <v>42005.25</v>
      </c>
      <c r="O500" s="7">
        <f t="shared" si="45"/>
        <v>42007.25</v>
      </c>
      <c r="P500" t="b">
        <v>0</v>
      </c>
      <c r="Q500" t="b">
        <v>0</v>
      </c>
      <c r="R500" t="s">
        <v>20</v>
      </c>
      <c r="S500" t="str">
        <f t="shared" si="46"/>
        <v>technology</v>
      </c>
      <c r="T500" t="str">
        <f t="shared" si="47"/>
        <v>web</v>
      </c>
    </row>
    <row r="501" spans="1:20" ht="35" x14ac:dyDescent="0.25">
      <c r="A501">
        <v>499</v>
      </c>
      <c r="B501" t="s">
        <v>1038</v>
      </c>
      <c r="C501" s="3" t="s">
        <v>1039</v>
      </c>
      <c r="D501">
        <v>163800</v>
      </c>
      <c r="E501">
        <v>78743</v>
      </c>
      <c r="F501" s="5">
        <f t="shared" si="42"/>
        <v>48.072649572649574</v>
      </c>
      <c r="G501" t="s">
        <v>6</v>
      </c>
      <c r="H501" s="5">
        <f t="shared" si="43"/>
        <v>38.003378378378379</v>
      </c>
      <c r="I501">
        <v>2072</v>
      </c>
      <c r="J501" t="s">
        <v>13</v>
      </c>
      <c r="K501" t="s">
        <v>14</v>
      </c>
      <c r="L501">
        <v>1458018000</v>
      </c>
      <c r="M501">
        <v>1458450000</v>
      </c>
      <c r="N501" s="9">
        <f t="shared" si="44"/>
        <v>42444.208333333328</v>
      </c>
      <c r="O501" s="7">
        <f t="shared" si="45"/>
        <v>42449.208333333328</v>
      </c>
      <c r="P501" t="b">
        <v>0</v>
      </c>
      <c r="Q501" t="b">
        <v>1</v>
      </c>
      <c r="R501" t="s">
        <v>34</v>
      </c>
      <c r="S501" t="str">
        <f t="shared" si="46"/>
        <v>film &amp; video</v>
      </c>
      <c r="T501" t="str">
        <f t="shared" si="47"/>
        <v>documentary</v>
      </c>
    </row>
    <row r="502" spans="1:20" ht="18" x14ac:dyDescent="0.25">
      <c r="A502">
        <v>500</v>
      </c>
      <c r="B502" t="s">
        <v>1040</v>
      </c>
      <c r="C502" s="3" t="s">
        <v>1041</v>
      </c>
      <c r="D502">
        <v>100</v>
      </c>
      <c r="E502">
        <v>0</v>
      </c>
      <c r="F502" s="5">
        <f t="shared" si="42"/>
        <v>0</v>
      </c>
      <c r="G502" t="s">
        <v>6</v>
      </c>
      <c r="H502" s="5">
        <f t="shared" si="43"/>
        <v>0</v>
      </c>
      <c r="I502">
        <v>0</v>
      </c>
      <c r="J502" t="s">
        <v>13</v>
      </c>
      <c r="K502" t="s">
        <v>14</v>
      </c>
      <c r="L502">
        <v>1367384400</v>
      </c>
      <c r="M502">
        <v>1369803600</v>
      </c>
      <c r="N502" s="9">
        <f t="shared" si="44"/>
        <v>41395.208333333336</v>
      </c>
      <c r="O502" s="7">
        <f t="shared" si="45"/>
        <v>41423.208333333336</v>
      </c>
      <c r="P502" t="b">
        <v>0</v>
      </c>
      <c r="Q502" t="b">
        <v>1</v>
      </c>
      <c r="R502" t="s">
        <v>25</v>
      </c>
      <c r="S502" t="str">
        <f t="shared" si="46"/>
        <v>theater</v>
      </c>
      <c r="T502" t="str">
        <f t="shared" si="47"/>
        <v>plays</v>
      </c>
    </row>
    <row r="503" spans="1:20" ht="18" x14ac:dyDescent="0.25">
      <c r="A503">
        <v>501</v>
      </c>
      <c r="B503" t="s">
        <v>1042</v>
      </c>
      <c r="C503" s="3" t="s">
        <v>1043</v>
      </c>
      <c r="D503">
        <v>153600</v>
      </c>
      <c r="E503">
        <v>107743</v>
      </c>
      <c r="F503" s="5">
        <f t="shared" si="42"/>
        <v>70.145182291666657</v>
      </c>
      <c r="G503" t="s">
        <v>6</v>
      </c>
      <c r="H503" s="5">
        <f t="shared" si="43"/>
        <v>59.990534521158132</v>
      </c>
      <c r="I503">
        <v>1796</v>
      </c>
      <c r="J503" t="s">
        <v>13</v>
      </c>
      <c r="K503" t="s">
        <v>14</v>
      </c>
      <c r="L503">
        <v>1363064400</v>
      </c>
      <c r="M503">
        <v>1363237200</v>
      </c>
      <c r="N503" s="9">
        <f t="shared" si="44"/>
        <v>41345.208333333336</v>
      </c>
      <c r="O503" s="7">
        <f t="shared" si="45"/>
        <v>41347.208333333336</v>
      </c>
      <c r="P503" t="b">
        <v>0</v>
      </c>
      <c r="Q503" t="b">
        <v>0</v>
      </c>
      <c r="R503" t="s">
        <v>34</v>
      </c>
      <c r="S503" t="str">
        <f t="shared" si="46"/>
        <v>film &amp; video</v>
      </c>
      <c r="T503" t="str">
        <f t="shared" si="47"/>
        <v>documentary</v>
      </c>
    </row>
    <row r="504" spans="1:20" ht="18" x14ac:dyDescent="0.25">
      <c r="A504">
        <v>502</v>
      </c>
      <c r="B504" t="s">
        <v>469</v>
      </c>
      <c r="C504" s="3" t="s">
        <v>1044</v>
      </c>
      <c r="D504">
        <v>1300</v>
      </c>
      <c r="E504">
        <v>6889</v>
      </c>
      <c r="F504" s="5">
        <f t="shared" si="42"/>
        <v>529.92307692307691</v>
      </c>
      <c r="G504" t="s">
        <v>12</v>
      </c>
      <c r="H504" s="5">
        <f t="shared" si="43"/>
        <v>37.037634408602152</v>
      </c>
      <c r="I504">
        <v>186</v>
      </c>
      <c r="J504" t="s">
        <v>18</v>
      </c>
      <c r="K504" t="s">
        <v>19</v>
      </c>
      <c r="L504">
        <v>1343365200</v>
      </c>
      <c r="M504">
        <v>1345870800</v>
      </c>
      <c r="N504" s="9">
        <f t="shared" si="44"/>
        <v>41117.208333333336</v>
      </c>
      <c r="O504" s="7">
        <f t="shared" si="45"/>
        <v>41146.208333333336</v>
      </c>
      <c r="P504" t="b">
        <v>0</v>
      </c>
      <c r="Q504" t="b">
        <v>1</v>
      </c>
      <c r="R504" t="s">
        <v>81</v>
      </c>
      <c r="S504" t="str">
        <f t="shared" si="46"/>
        <v>games</v>
      </c>
      <c r="T504" t="str">
        <f t="shared" si="47"/>
        <v>video games</v>
      </c>
    </row>
    <row r="505" spans="1:20" ht="35" x14ac:dyDescent="0.25">
      <c r="A505">
        <v>503</v>
      </c>
      <c r="B505" t="s">
        <v>1045</v>
      </c>
      <c r="C505" s="3" t="s">
        <v>1046</v>
      </c>
      <c r="D505">
        <v>25500</v>
      </c>
      <c r="E505">
        <v>45983</v>
      </c>
      <c r="F505" s="5">
        <f t="shared" si="42"/>
        <v>180.32549019607845</v>
      </c>
      <c r="G505" t="s">
        <v>12</v>
      </c>
      <c r="H505" s="5">
        <f t="shared" si="43"/>
        <v>99.963043478260872</v>
      </c>
      <c r="I505">
        <v>460</v>
      </c>
      <c r="J505" t="s">
        <v>13</v>
      </c>
      <c r="K505" t="s">
        <v>14</v>
      </c>
      <c r="L505">
        <v>1435726800</v>
      </c>
      <c r="M505">
        <v>1437454800</v>
      </c>
      <c r="N505" s="9">
        <f t="shared" si="44"/>
        <v>42186.208333333328</v>
      </c>
      <c r="O505" s="7">
        <f t="shared" si="45"/>
        <v>42206.208333333328</v>
      </c>
      <c r="P505" t="b">
        <v>0</v>
      </c>
      <c r="Q505" t="b">
        <v>0</v>
      </c>
      <c r="R505" t="s">
        <v>45</v>
      </c>
      <c r="S505" t="str">
        <f t="shared" si="46"/>
        <v>film &amp; video</v>
      </c>
      <c r="T505" t="str">
        <f t="shared" si="47"/>
        <v>drama</v>
      </c>
    </row>
    <row r="506" spans="1:20" ht="18" x14ac:dyDescent="0.25">
      <c r="A506">
        <v>504</v>
      </c>
      <c r="B506" t="s">
        <v>1047</v>
      </c>
      <c r="C506" s="3" t="s">
        <v>1048</v>
      </c>
      <c r="D506">
        <v>7500</v>
      </c>
      <c r="E506">
        <v>6924</v>
      </c>
      <c r="F506" s="5">
        <f t="shared" si="42"/>
        <v>92.320000000000007</v>
      </c>
      <c r="G506" t="s">
        <v>6</v>
      </c>
      <c r="H506" s="5">
        <f t="shared" si="43"/>
        <v>111.6774193548387</v>
      </c>
      <c r="I506">
        <v>62</v>
      </c>
      <c r="J506" t="s">
        <v>99</v>
      </c>
      <c r="K506" t="s">
        <v>100</v>
      </c>
      <c r="L506">
        <v>1431925200</v>
      </c>
      <c r="M506">
        <v>1432011600</v>
      </c>
      <c r="N506" s="9">
        <f t="shared" si="44"/>
        <v>42142.208333333328</v>
      </c>
      <c r="O506" s="7">
        <f t="shared" si="45"/>
        <v>42143.208333333328</v>
      </c>
      <c r="P506" t="b">
        <v>0</v>
      </c>
      <c r="Q506" t="b">
        <v>0</v>
      </c>
      <c r="R506" t="s">
        <v>15</v>
      </c>
      <c r="S506" t="str">
        <f t="shared" si="46"/>
        <v>music</v>
      </c>
      <c r="T506" t="str">
        <f t="shared" si="47"/>
        <v>rock</v>
      </c>
    </row>
    <row r="507" spans="1:20" ht="18" x14ac:dyDescent="0.25">
      <c r="A507">
        <v>505</v>
      </c>
      <c r="B507" t="s">
        <v>1049</v>
      </c>
      <c r="C507" s="3" t="s">
        <v>1050</v>
      </c>
      <c r="D507">
        <v>89900</v>
      </c>
      <c r="E507">
        <v>12497</v>
      </c>
      <c r="F507" s="5">
        <f t="shared" si="42"/>
        <v>13.901001112347053</v>
      </c>
      <c r="G507" t="s">
        <v>6</v>
      </c>
      <c r="H507" s="5">
        <f t="shared" si="43"/>
        <v>36.014409221902014</v>
      </c>
      <c r="I507">
        <v>347</v>
      </c>
      <c r="J507" t="s">
        <v>13</v>
      </c>
      <c r="K507" t="s">
        <v>14</v>
      </c>
      <c r="L507">
        <v>1362722400</v>
      </c>
      <c r="M507">
        <v>1366347600</v>
      </c>
      <c r="N507" s="9">
        <f t="shared" si="44"/>
        <v>41341.25</v>
      </c>
      <c r="O507" s="7">
        <f t="shared" si="45"/>
        <v>41383.208333333336</v>
      </c>
      <c r="P507" t="b">
        <v>0</v>
      </c>
      <c r="Q507" t="b">
        <v>1</v>
      </c>
      <c r="R507" t="s">
        <v>125</v>
      </c>
      <c r="S507" t="str">
        <f t="shared" si="46"/>
        <v>publishing</v>
      </c>
      <c r="T507" t="str">
        <f t="shared" si="47"/>
        <v>radio &amp; podcasts</v>
      </c>
    </row>
    <row r="508" spans="1:20" ht="18" x14ac:dyDescent="0.25">
      <c r="A508">
        <v>506</v>
      </c>
      <c r="B508" t="s">
        <v>1051</v>
      </c>
      <c r="C508" s="3" t="s">
        <v>1052</v>
      </c>
      <c r="D508">
        <v>18000</v>
      </c>
      <c r="E508">
        <v>166874</v>
      </c>
      <c r="F508" s="5">
        <f t="shared" si="42"/>
        <v>927.07777777777767</v>
      </c>
      <c r="G508" t="s">
        <v>12</v>
      </c>
      <c r="H508" s="5">
        <f t="shared" si="43"/>
        <v>66.010284810126578</v>
      </c>
      <c r="I508">
        <v>2528</v>
      </c>
      <c r="J508" t="s">
        <v>13</v>
      </c>
      <c r="K508" t="s">
        <v>14</v>
      </c>
      <c r="L508">
        <v>1511416800</v>
      </c>
      <c r="M508">
        <v>1512885600</v>
      </c>
      <c r="N508" s="9">
        <f t="shared" si="44"/>
        <v>43062.25</v>
      </c>
      <c r="O508" s="7">
        <f t="shared" si="45"/>
        <v>43079.25</v>
      </c>
      <c r="P508" t="b">
        <v>0</v>
      </c>
      <c r="Q508" t="b">
        <v>1</v>
      </c>
      <c r="R508" t="s">
        <v>25</v>
      </c>
      <c r="S508" t="str">
        <f t="shared" si="46"/>
        <v>theater</v>
      </c>
      <c r="T508" t="str">
        <f t="shared" si="47"/>
        <v>plays</v>
      </c>
    </row>
    <row r="509" spans="1:20" ht="35" x14ac:dyDescent="0.25">
      <c r="A509">
        <v>507</v>
      </c>
      <c r="B509" t="s">
        <v>1053</v>
      </c>
      <c r="C509" s="3" t="s">
        <v>1054</v>
      </c>
      <c r="D509">
        <v>2100</v>
      </c>
      <c r="E509">
        <v>837</v>
      </c>
      <c r="F509" s="5">
        <f t="shared" si="42"/>
        <v>39.857142857142861</v>
      </c>
      <c r="G509" t="s">
        <v>6</v>
      </c>
      <c r="H509" s="5">
        <f t="shared" si="43"/>
        <v>44.05263157894737</v>
      </c>
      <c r="I509">
        <v>19</v>
      </c>
      <c r="J509" t="s">
        <v>13</v>
      </c>
      <c r="K509" t="s">
        <v>14</v>
      </c>
      <c r="L509">
        <v>1365483600</v>
      </c>
      <c r="M509">
        <v>1369717200</v>
      </c>
      <c r="N509" s="9">
        <f t="shared" si="44"/>
        <v>41373.208333333336</v>
      </c>
      <c r="O509" s="7">
        <f t="shared" si="45"/>
        <v>41422.208333333336</v>
      </c>
      <c r="P509" t="b">
        <v>0</v>
      </c>
      <c r="Q509" t="b">
        <v>1</v>
      </c>
      <c r="R509" t="s">
        <v>20</v>
      </c>
      <c r="S509" t="str">
        <f t="shared" si="46"/>
        <v>technology</v>
      </c>
      <c r="T509" t="str">
        <f t="shared" si="47"/>
        <v>web</v>
      </c>
    </row>
    <row r="510" spans="1:20" ht="18" x14ac:dyDescent="0.25">
      <c r="A510">
        <v>508</v>
      </c>
      <c r="B510" t="s">
        <v>1055</v>
      </c>
      <c r="C510" s="3" t="s">
        <v>1056</v>
      </c>
      <c r="D510">
        <v>172700</v>
      </c>
      <c r="E510">
        <v>193820</v>
      </c>
      <c r="F510" s="5">
        <f t="shared" si="42"/>
        <v>112.22929936305732</v>
      </c>
      <c r="G510" t="s">
        <v>12</v>
      </c>
      <c r="H510" s="5">
        <f t="shared" si="43"/>
        <v>52.999726551818434</v>
      </c>
      <c r="I510">
        <v>3657</v>
      </c>
      <c r="J510" t="s">
        <v>13</v>
      </c>
      <c r="K510" t="s">
        <v>14</v>
      </c>
      <c r="L510">
        <v>1532840400</v>
      </c>
      <c r="M510">
        <v>1534654800</v>
      </c>
      <c r="N510" s="9">
        <f t="shared" si="44"/>
        <v>43310.208333333328</v>
      </c>
      <c r="O510" s="7">
        <f t="shared" si="45"/>
        <v>43331.208333333328</v>
      </c>
      <c r="P510" t="b">
        <v>0</v>
      </c>
      <c r="Q510" t="b">
        <v>0</v>
      </c>
      <c r="R510" t="s">
        <v>25</v>
      </c>
      <c r="S510" t="str">
        <f t="shared" si="46"/>
        <v>theater</v>
      </c>
      <c r="T510" t="str">
        <f t="shared" si="47"/>
        <v>plays</v>
      </c>
    </row>
    <row r="511" spans="1:20" ht="18" x14ac:dyDescent="0.25">
      <c r="A511">
        <v>509</v>
      </c>
      <c r="B511" t="s">
        <v>390</v>
      </c>
      <c r="C511" s="3" t="s">
        <v>1057</v>
      </c>
      <c r="D511">
        <v>168500</v>
      </c>
      <c r="E511">
        <v>119510</v>
      </c>
      <c r="F511" s="5">
        <f t="shared" si="42"/>
        <v>70.925816023738875</v>
      </c>
      <c r="G511" t="s">
        <v>6</v>
      </c>
      <c r="H511" s="5">
        <f t="shared" si="43"/>
        <v>95</v>
      </c>
      <c r="I511">
        <v>1258</v>
      </c>
      <c r="J511" t="s">
        <v>13</v>
      </c>
      <c r="K511" t="s">
        <v>14</v>
      </c>
      <c r="L511">
        <v>1336194000</v>
      </c>
      <c r="M511">
        <v>1337058000</v>
      </c>
      <c r="N511" s="9">
        <f t="shared" si="44"/>
        <v>41034.208333333336</v>
      </c>
      <c r="O511" s="7">
        <f t="shared" si="45"/>
        <v>41044.208333333336</v>
      </c>
      <c r="P511" t="b">
        <v>0</v>
      </c>
      <c r="Q511" t="b">
        <v>0</v>
      </c>
      <c r="R511" t="s">
        <v>25</v>
      </c>
      <c r="S511" t="str">
        <f t="shared" si="46"/>
        <v>theater</v>
      </c>
      <c r="T511" t="str">
        <f t="shared" si="47"/>
        <v>plays</v>
      </c>
    </row>
    <row r="512" spans="1:20" ht="18" x14ac:dyDescent="0.25">
      <c r="A512">
        <v>510</v>
      </c>
      <c r="B512" t="s">
        <v>1058</v>
      </c>
      <c r="C512" s="3" t="s">
        <v>1059</v>
      </c>
      <c r="D512">
        <v>7800</v>
      </c>
      <c r="E512">
        <v>9289</v>
      </c>
      <c r="F512" s="5">
        <f t="shared" si="42"/>
        <v>119.08974358974358</v>
      </c>
      <c r="G512" t="s">
        <v>12</v>
      </c>
      <c r="H512" s="5">
        <f t="shared" si="43"/>
        <v>70.908396946564892</v>
      </c>
      <c r="I512">
        <v>131</v>
      </c>
      <c r="J512" t="s">
        <v>18</v>
      </c>
      <c r="K512" t="s">
        <v>19</v>
      </c>
      <c r="L512">
        <v>1527742800</v>
      </c>
      <c r="M512">
        <v>1529816400</v>
      </c>
      <c r="N512" s="9">
        <f t="shared" si="44"/>
        <v>43251.208333333328</v>
      </c>
      <c r="O512" s="7">
        <f t="shared" si="45"/>
        <v>43275.208333333328</v>
      </c>
      <c r="P512" t="b">
        <v>0</v>
      </c>
      <c r="Q512" t="b">
        <v>0</v>
      </c>
      <c r="R512" t="s">
        <v>45</v>
      </c>
      <c r="S512" t="str">
        <f t="shared" si="46"/>
        <v>film &amp; video</v>
      </c>
      <c r="T512" t="str">
        <f t="shared" si="47"/>
        <v>drama</v>
      </c>
    </row>
    <row r="513" spans="1:20" ht="18" x14ac:dyDescent="0.25">
      <c r="A513">
        <v>511</v>
      </c>
      <c r="B513" t="s">
        <v>1060</v>
      </c>
      <c r="C513" s="3" t="s">
        <v>1061</v>
      </c>
      <c r="D513">
        <v>147800</v>
      </c>
      <c r="E513">
        <v>35498</v>
      </c>
      <c r="F513" s="5">
        <f t="shared" si="42"/>
        <v>24.017591339648174</v>
      </c>
      <c r="G513" t="s">
        <v>6</v>
      </c>
      <c r="H513" s="5">
        <f t="shared" si="43"/>
        <v>98.060773480662988</v>
      </c>
      <c r="I513">
        <v>362</v>
      </c>
      <c r="J513" t="s">
        <v>13</v>
      </c>
      <c r="K513" t="s">
        <v>14</v>
      </c>
      <c r="L513">
        <v>1564030800</v>
      </c>
      <c r="M513">
        <v>1564894800</v>
      </c>
      <c r="N513" s="9">
        <f t="shared" si="44"/>
        <v>43671.208333333328</v>
      </c>
      <c r="O513" s="7">
        <f t="shared" si="45"/>
        <v>43681.208333333328</v>
      </c>
      <c r="P513" t="b">
        <v>0</v>
      </c>
      <c r="Q513" t="b">
        <v>0</v>
      </c>
      <c r="R513" t="s">
        <v>25</v>
      </c>
      <c r="S513" t="str">
        <f t="shared" si="46"/>
        <v>theater</v>
      </c>
      <c r="T513" t="str">
        <f t="shared" si="47"/>
        <v>plays</v>
      </c>
    </row>
    <row r="514" spans="1:20" ht="18" x14ac:dyDescent="0.25">
      <c r="A514">
        <v>512</v>
      </c>
      <c r="B514" t="s">
        <v>1062</v>
      </c>
      <c r="C514" s="3" t="s">
        <v>1063</v>
      </c>
      <c r="D514">
        <v>9100</v>
      </c>
      <c r="E514">
        <v>12678</v>
      </c>
      <c r="F514" s="5">
        <f t="shared" si="42"/>
        <v>139.31868131868131</v>
      </c>
      <c r="G514" t="s">
        <v>12</v>
      </c>
      <c r="H514" s="5">
        <f t="shared" si="43"/>
        <v>53.046025104602514</v>
      </c>
      <c r="I514">
        <v>239</v>
      </c>
      <c r="J514" t="s">
        <v>13</v>
      </c>
      <c r="K514" t="s">
        <v>14</v>
      </c>
      <c r="L514">
        <v>1404536400</v>
      </c>
      <c r="M514">
        <v>1404622800</v>
      </c>
      <c r="N514" s="9">
        <f t="shared" si="44"/>
        <v>41825.208333333336</v>
      </c>
      <c r="O514" s="7">
        <f t="shared" si="45"/>
        <v>41826.208333333336</v>
      </c>
      <c r="P514" t="b">
        <v>0</v>
      </c>
      <c r="Q514" t="b">
        <v>1</v>
      </c>
      <c r="R514" t="s">
        <v>81</v>
      </c>
      <c r="S514" t="str">
        <f t="shared" si="46"/>
        <v>games</v>
      </c>
      <c r="T514" t="str">
        <f t="shared" si="47"/>
        <v>video games</v>
      </c>
    </row>
    <row r="515" spans="1:20" ht="18" x14ac:dyDescent="0.25">
      <c r="A515">
        <v>513</v>
      </c>
      <c r="B515" t="s">
        <v>1064</v>
      </c>
      <c r="C515" s="3" t="s">
        <v>1065</v>
      </c>
      <c r="D515">
        <v>8300</v>
      </c>
      <c r="E515">
        <v>3260</v>
      </c>
      <c r="F515" s="5">
        <f t="shared" ref="F515:F578" si="48">(E515/D515)*100</f>
        <v>39.277108433734945</v>
      </c>
      <c r="G515" t="s">
        <v>66</v>
      </c>
      <c r="H515" s="5">
        <f t="shared" ref="H515:H578" si="49">IFERROR(E515/I515,0)</f>
        <v>93.142857142857139</v>
      </c>
      <c r="I515">
        <v>35</v>
      </c>
      <c r="J515" t="s">
        <v>13</v>
      </c>
      <c r="K515" t="s">
        <v>14</v>
      </c>
      <c r="L515">
        <v>1284008400</v>
      </c>
      <c r="M515">
        <v>1284181200</v>
      </c>
      <c r="N515" s="9">
        <f t="shared" ref="N515:N578" si="50">(((L515/60)/60)/24)+DATE(1970,1,1)</f>
        <v>40430.208333333336</v>
      </c>
      <c r="O515" s="7">
        <f t="shared" ref="O515:O578" si="51">(((M515/60)/60)/24)+DATE(1970,1,1)</f>
        <v>40432.208333333336</v>
      </c>
      <c r="P515" t="b">
        <v>0</v>
      </c>
      <c r="Q515" t="b">
        <v>0</v>
      </c>
      <c r="R515" t="s">
        <v>261</v>
      </c>
      <c r="S515" t="str">
        <f t="shared" ref="S515:S578" si="52">IFERROR(LEFT(R515, FIND("/", R515) - 1), R515)</f>
        <v>film &amp; video</v>
      </c>
      <c r="T515" t="str">
        <f t="shared" ref="T515:T578" si="53">IFERROR(MID(R515, FIND("/", R515) + 1, LEN(R515)), "")</f>
        <v>television</v>
      </c>
    </row>
    <row r="516" spans="1:20" ht="18" x14ac:dyDescent="0.25">
      <c r="A516">
        <v>514</v>
      </c>
      <c r="B516" t="s">
        <v>1066</v>
      </c>
      <c r="C516" s="3" t="s">
        <v>1067</v>
      </c>
      <c r="D516">
        <v>138700</v>
      </c>
      <c r="E516">
        <v>31123</v>
      </c>
      <c r="F516" s="5">
        <f t="shared" si="48"/>
        <v>22.439077144917089</v>
      </c>
      <c r="G516" t="s">
        <v>66</v>
      </c>
      <c r="H516" s="5">
        <f t="shared" si="49"/>
        <v>58.945075757575758</v>
      </c>
      <c r="I516">
        <v>528</v>
      </c>
      <c r="J516" t="s">
        <v>90</v>
      </c>
      <c r="K516" t="s">
        <v>91</v>
      </c>
      <c r="L516">
        <v>1386309600</v>
      </c>
      <c r="M516">
        <v>1386741600</v>
      </c>
      <c r="N516" s="9">
        <f t="shared" si="50"/>
        <v>41614.25</v>
      </c>
      <c r="O516" s="7">
        <f t="shared" si="51"/>
        <v>41619.25</v>
      </c>
      <c r="P516" t="b">
        <v>0</v>
      </c>
      <c r="Q516" t="b">
        <v>1</v>
      </c>
      <c r="R516" t="s">
        <v>15</v>
      </c>
      <c r="S516" t="str">
        <f t="shared" si="52"/>
        <v>music</v>
      </c>
      <c r="T516" t="str">
        <f t="shared" si="53"/>
        <v>rock</v>
      </c>
    </row>
    <row r="517" spans="1:20" ht="18" x14ac:dyDescent="0.25">
      <c r="A517">
        <v>515</v>
      </c>
      <c r="B517" t="s">
        <v>1068</v>
      </c>
      <c r="C517" s="3" t="s">
        <v>1069</v>
      </c>
      <c r="D517">
        <v>8600</v>
      </c>
      <c r="E517">
        <v>4797</v>
      </c>
      <c r="F517" s="5">
        <f t="shared" si="48"/>
        <v>55.779069767441861</v>
      </c>
      <c r="G517" t="s">
        <v>6</v>
      </c>
      <c r="H517" s="5">
        <f t="shared" si="49"/>
        <v>36.067669172932334</v>
      </c>
      <c r="I517">
        <v>133</v>
      </c>
      <c r="J517" t="s">
        <v>7</v>
      </c>
      <c r="K517" t="s">
        <v>8</v>
      </c>
      <c r="L517">
        <v>1324620000</v>
      </c>
      <c r="M517">
        <v>1324792800</v>
      </c>
      <c r="N517" s="9">
        <f t="shared" si="50"/>
        <v>40900.25</v>
      </c>
      <c r="O517" s="7">
        <f t="shared" si="51"/>
        <v>40902.25</v>
      </c>
      <c r="P517" t="b">
        <v>0</v>
      </c>
      <c r="Q517" t="b">
        <v>1</v>
      </c>
      <c r="R517" t="s">
        <v>25</v>
      </c>
      <c r="S517" t="str">
        <f t="shared" si="52"/>
        <v>theater</v>
      </c>
      <c r="T517" t="str">
        <f t="shared" si="53"/>
        <v>plays</v>
      </c>
    </row>
    <row r="518" spans="1:20" ht="18" x14ac:dyDescent="0.25">
      <c r="A518">
        <v>516</v>
      </c>
      <c r="B518" t="s">
        <v>1070</v>
      </c>
      <c r="C518" s="3" t="s">
        <v>1071</v>
      </c>
      <c r="D518">
        <v>125400</v>
      </c>
      <c r="E518">
        <v>53324</v>
      </c>
      <c r="F518" s="5">
        <f t="shared" si="48"/>
        <v>42.523125996810208</v>
      </c>
      <c r="G518" t="s">
        <v>6</v>
      </c>
      <c r="H518" s="5">
        <f t="shared" si="49"/>
        <v>63.030732860520096</v>
      </c>
      <c r="I518">
        <v>846</v>
      </c>
      <c r="J518" t="s">
        <v>13</v>
      </c>
      <c r="K518" t="s">
        <v>14</v>
      </c>
      <c r="L518">
        <v>1281070800</v>
      </c>
      <c r="M518">
        <v>1284354000</v>
      </c>
      <c r="N518" s="9">
        <f t="shared" si="50"/>
        <v>40396.208333333336</v>
      </c>
      <c r="O518" s="7">
        <f t="shared" si="51"/>
        <v>40434.208333333336</v>
      </c>
      <c r="P518" t="b">
        <v>0</v>
      </c>
      <c r="Q518" t="b">
        <v>0</v>
      </c>
      <c r="R518" t="s">
        <v>60</v>
      </c>
      <c r="S518" t="str">
        <f t="shared" si="52"/>
        <v>publishing</v>
      </c>
      <c r="T518" t="str">
        <f t="shared" si="53"/>
        <v>nonfiction</v>
      </c>
    </row>
    <row r="519" spans="1:20" ht="18" x14ac:dyDescent="0.25">
      <c r="A519">
        <v>517</v>
      </c>
      <c r="B519" t="s">
        <v>1072</v>
      </c>
      <c r="C519" s="3" t="s">
        <v>1073</v>
      </c>
      <c r="D519">
        <v>5900</v>
      </c>
      <c r="E519">
        <v>6608</v>
      </c>
      <c r="F519" s="5">
        <f t="shared" si="48"/>
        <v>112.00000000000001</v>
      </c>
      <c r="G519" t="s">
        <v>12</v>
      </c>
      <c r="H519" s="5">
        <f t="shared" si="49"/>
        <v>84.717948717948715</v>
      </c>
      <c r="I519">
        <v>78</v>
      </c>
      <c r="J519" t="s">
        <v>13</v>
      </c>
      <c r="K519" t="s">
        <v>14</v>
      </c>
      <c r="L519">
        <v>1493960400</v>
      </c>
      <c r="M519">
        <v>1494392400</v>
      </c>
      <c r="N519" s="9">
        <f t="shared" si="50"/>
        <v>42860.208333333328</v>
      </c>
      <c r="O519" s="7">
        <f t="shared" si="51"/>
        <v>42865.208333333328</v>
      </c>
      <c r="P519" t="b">
        <v>0</v>
      </c>
      <c r="Q519" t="b">
        <v>0</v>
      </c>
      <c r="R519" t="s">
        <v>9</v>
      </c>
      <c r="S519" t="str">
        <f t="shared" si="52"/>
        <v>food</v>
      </c>
      <c r="T519" t="str">
        <f t="shared" si="53"/>
        <v>food trucks</v>
      </c>
    </row>
    <row r="520" spans="1:20" ht="35" x14ac:dyDescent="0.25">
      <c r="A520">
        <v>518</v>
      </c>
      <c r="B520" t="s">
        <v>1074</v>
      </c>
      <c r="C520" s="3" t="s">
        <v>1075</v>
      </c>
      <c r="D520">
        <v>8800</v>
      </c>
      <c r="E520">
        <v>622</v>
      </c>
      <c r="F520" s="5">
        <f t="shared" si="48"/>
        <v>7.0681818181818183</v>
      </c>
      <c r="G520" t="s">
        <v>6</v>
      </c>
      <c r="H520" s="5">
        <f t="shared" si="49"/>
        <v>62.2</v>
      </c>
      <c r="I520">
        <v>10</v>
      </c>
      <c r="J520" t="s">
        <v>13</v>
      </c>
      <c r="K520" t="s">
        <v>14</v>
      </c>
      <c r="L520">
        <v>1519365600</v>
      </c>
      <c r="M520">
        <v>1519538400</v>
      </c>
      <c r="N520" s="9">
        <f t="shared" si="50"/>
        <v>43154.25</v>
      </c>
      <c r="O520" s="7">
        <f t="shared" si="51"/>
        <v>43156.25</v>
      </c>
      <c r="P520" t="b">
        <v>0</v>
      </c>
      <c r="Q520" t="b">
        <v>1</v>
      </c>
      <c r="R520" t="s">
        <v>63</v>
      </c>
      <c r="S520" t="str">
        <f t="shared" si="52"/>
        <v>film &amp; video</v>
      </c>
      <c r="T520" t="str">
        <f t="shared" si="53"/>
        <v>animation</v>
      </c>
    </row>
    <row r="521" spans="1:20" ht="18" x14ac:dyDescent="0.25">
      <c r="A521">
        <v>519</v>
      </c>
      <c r="B521" t="s">
        <v>1076</v>
      </c>
      <c r="C521" s="3" t="s">
        <v>1077</v>
      </c>
      <c r="D521">
        <v>177700</v>
      </c>
      <c r="E521">
        <v>180802</v>
      </c>
      <c r="F521" s="5">
        <f t="shared" si="48"/>
        <v>101.74563871693867</v>
      </c>
      <c r="G521" t="s">
        <v>12</v>
      </c>
      <c r="H521" s="5">
        <f t="shared" si="49"/>
        <v>101.97518330513255</v>
      </c>
      <c r="I521">
        <v>1773</v>
      </c>
      <c r="J521" t="s">
        <v>13</v>
      </c>
      <c r="K521" t="s">
        <v>14</v>
      </c>
      <c r="L521">
        <v>1420696800</v>
      </c>
      <c r="M521">
        <v>1421906400</v>
      </c>
      <c r="N521" s="9">
        <f t="shared" si="50"/>
        <v>42012.25</v>
      </c>
      <c r="O521" s="7">
        <f t="shared" si="51"/>
        <v>42026.25</v>
      </c>
      <c r="P521" t="b">
        <v>0</v>
      </c>
      <c r="Q521" t="b">
        <v>1</v>
      </c>
      <c r="R521" t="s">
        <v>15</v>
      </c>
      <c r="S521" t="str">
        <f t="shared" si="52"/>
        <v>music</v>
      </c>
      <c r="T521" t="str">
        <f t="shared" si="53"/>
        <v>rock</v>
      </c>
    </row>
    <row r="522" spans="1:20" ht="18" x14ac:dyDescent="0.25">
      <c r="A522">
        <v>520</v>
      </c>
      <c r="B522" t="s">
        <v>1078</v>
      </c>
      <c r="C522" s="3" t="s">
        <v>1079</v>
      </c>
      <c r="D522">
        <v>800</v>
      </c>
      <c r="E522">
        <v>3406</v>
      </c>
      <c r="F522" s="5">
        <f t="shared" si="48"/>
        <v>425.75</v>
      </c>
      <c r="G522" t="s">
        <v>12</v>
      </c>
      <c r="H522" s="5">
        <f t="shared" si="49"/>
        <v>106.4375</v>
      </c>
      <c r="I522">
        <v>32</v>
      </c>
      <c r="J522" t="s">
        <v>13</v>
      </c>
      <c r="K522" t="s">
        <v>14</v>
      </c>
      <c r="L522">
        <v>1555650000</v>
      </c>
      <c r="M522">
        <v>1555909200</v>
      </c>
      <c r="N522" s="9">
        <f t="shared" si="50"/>
        <v>43574.208333333328</v>
      </c>
      <c r="O522" s="7">
        <f t="shared" si="51"/>
        <v>43577.208333333328</v>
      </c>
      <c r="P522" t="b">
        <v>0</v>
      </c>
      <c r="Q522" t="b">
        <v>0</v>
      </c>
      <c r="R522" t="s">
        <v>25</v>
      </c>
      <c r="S522" t="str">
        <f t="shared" si="52"/>
        <v>theater</v>
      </c>
      <c r="T522" t="str">
        <f t="shared" si="53"/>
        <v>plays</v>
      </c>
    </row>
    <row r="523" spans="1:20" ht="18" x14ac:dyDescent="0.25">
      <c r="A523">
        <v>521</v>
      </c>
      <c r="B523" t="s">
        <v>1080</v>
      </c>
      <c r="C523" s="3" t="s">
        <v>133</v>
      </c>
      <c r="D523">
        <v>7600</v>
      </c>
      <c r="E523">
        <v>11061</v>
      </c>
      <c r="F523" s="5">
        <f t="shared" si="48"/>
        <v>145.53947368421052</v>
      </c>
      <c r="G523" t="s">
        <v>12</v>
      </c>
      <c r="H523" s="5">
        <f t="shared" si="49"/>
        <v>29.975609756097562</v>
      </c>
      <c r="I523">
        <v>369</v>
      </c>
      <c r="J523" t="s">
        <v>13</v>
      </c>
      <c r="K523" t="s">
        <v>14</v>
      </c>
      <c r="L523">
        <v>1471928400</v>
      </c>
      <c r="M523">
        <v>1472446800</v>
      </c>
      <c r="N523" s="9">
        <f t="shared" si="50"/>
        <v>42605.208333333328</v>
      </c>
      <c r="O523" s="7">
        <f t="shared" si="51"/>
        <v>42611.208333333328</v>
      </c>
      <c r="P523" t="b">
        <v>0</v>
      </c>
      <c r="Q523" t="b">
        <v>1</v>
      </c>
      <c r="R523" t="s">
        <v>45</v>
      </c>
      <c r="S523" t="str">
        <f t="shared" si="52"/>
        <v>film &amp; video</v>
      </c>
      <c r="T523" t="str">
        <f t="shared" si="53"/>
        <v>drama</v>
      </c>
    </row>
    <row r="524" spans="1:20" ht="35" x14ac:dyDescent="0.25">
      <c r="A524">
        <v>522</v>
      </c>
      <c r="B524" t="s">
        <v>1081</v>
      </c>
      <c r="C524" s="3" t="s">
        <v>1082</v>
      </c>
      <c r="D524">
        <v>50500</v>
      </c>
      <c r="E524">
        <v>16389</v>
      </c>
      <c r="F524" s="5">
        <f t="shared" si="48"/>
        <v>32.453465346534657</v>
      </c>
      <c r="G524" t="s">
        <v>6</v>
      </c>
      <c r="H524" s="5">
        <f t="shared" si="49"/>
        <v>85.806282722513089</v>
      </c>
      <c r="I524">
        <v>191</v>
      </c>
      <c r="J524" t="s">
        <v>13</v>
      </c>
      <c r="K524" t="s">
        <v>14</v>
      </c>
      <c r="L524">
        <v>1341291600</v>
      </c>
      <c r="M524">
        <v>1342328400</v>
      </c>
      <c r="N524" s="9">
        <f t="shared" si="50"/>
        <v>41093.208333333336</v>
      </c>
      <c r="O524" s="7">
        <f t="shared" si="51"/>
        <v>41105.208333333336</v>
      </c>
      <c r="P524" t="b">
        <v>0</v>
      </c>
      <c r="Q524" t="b">
        <v>0</v>
      </c>
      <c r="R524" t="s">
        <v>92</v>
      </c>
      <c r="S524" t="str">
        <f t="shared" si="52"/>
        <v>film &amp; video</v>
      </c>
      <c r="T524" t="str">
        <f t="shared" si="53"/>
        <v>shorts</v>
      </c>
    </row>
    <row r="525" spans="1:20" ht="18" x14ac:dyDescent="0.25">
      <c r="A525">
        <v>523</v>
      </c>
      <c r="B525" t="s">
        <v>1083</v>
      </c>
      <c r="C525" s="3" t="s">
        <v>1084</v>
      </c>
      <c r="D525">
        <v>900</v>
      </c>
      <c r="E525">
        <v>6303</v>
      </c>
      <c r="F525" s="5">
        <f t="shared" si="48"/>
        <v>700.33333333333326</v>
      </c>
      <c r="G525" t="s">
        <v>12</v>
      </c>
      <c r="H525" s="5">
        <f t="shared" si="49"/>
        <v>70.82022471910112</v>
      </c>
      <c r="I525">
        <v>89</v>
      </c>
      <c r="J525" t="s">
        <v>13</v>
      </c>
      <c r="K525" t="s">
        <v>14</v>
      </c>
      <c r="L525">
        <v>1267682400</v>
      </c>
      <c r="M525">
        <v>1268114400</v>
      </c>
      <c r="N525" s="9">
        <f t="shared" si="50"/>
        <v>40241.25</v>
      </c>
      <c r="O525" s="7">
        <f t="shared" si="51"/>
        <v>40246.25</v>
      </c>
      <c r="P525" t="b">
        <v>0</v>
      </c>
      <c r="Q525" t="b">
        <v>0</v>
      </c>
      <c r="R525" t="s">
        <v>92</v>
      </c>
      <c r="S525" t="str">
        <f t="shared" si="52"/>
        <v>film &amp; video</v>
      </c>
      <c r="T525" t="str">
        <f t="shared" si="53"/>
        <v>shorts</v>
      </c>
    </row>
    <row r="526" spans="1:20" ht="18" x14ac:dyDescent="0.25">
      <c r="A526">
        <v>524</v>
      </c>
      <c r="B526" t="s">
        <v>1085</v>
      </c>
      <c r="C526" s="3" t="s">
        <v>1086</v>
      </c>
      <c r="D526">
        <v>96700</v>
      </c>
      <c r="E526">
        <v>81136</v>
      </c>
      <c r="F526" s="5">
        <f t="shared" si="48"/>
        <v>83.904860392967933</v>
      </c>
      <c r="G526" t="s">
        <v>6</v>
      </c>
      <c r="H526" s="5">
        <f t="shared" si="49"/>
        <v>40.998484082870135</v>
      </c>
      <c r="I526">
        <v>1979</v>
      </c>
      <c r="J526" t="s">
        <v>13</v>
      </c>
      <c r="K526" t="s">
        <v>14</v>
      </c>
      <c r="L526">
        <v>1272258000</v>
      </c>
      <c r="M526">
        <v>1273381200</v>
      </c>
      <c r="N526" s="9">
        <f t="shared" si="50"/>
        <v>40294.208333333336</v>
      </c>
      <c r="O526" s="7">
        <f t="shared" si="51"/>
        <v>40307.208333333336</v>
      </c>
      <c r="P526" t="b">
        <v>0</v>
      </c>
      <c r="Q526" t="b">
        <v>0</v>
      </c>
      <c r="R526" t="s">
        <v>25</v>
      </c>
      <c r="S526" t="str">
        <f t="shared" si="52"/>
        <v>theater</v>
      </c>
      <c r="T526" t="str">
        <f t="shared" si="53"/>
        <v>plays</v>
      </c>
    </row>
    <row r="527" spans="1:20" ht="35" x14ac:dyDescent="0.25">
      <c r="A527">
        <v>525</v>
      </c>
      <c r="B527" t="s">
        <v>1087</v>
      </c>
      <c r="C527" s="3" t="s">
        <v>1088</v>
      </c>
      <c r="D527">
        <v>2100</v>
      </c>
      <c r="E527">
        <v>1768</v>
      </c>
      <c r="F527" s="5">
        <f t="shared" si="48"/>
        <v>84.19047619047619</v>
      </c>
      <c r="G527" t="s">
        <v>6</v>
      </c>
      <c r="H527" s="5">
        <f t="shared" si="49"/>
        <v>28.063492063492063</v>
      </c>
      <c r="I527">
        <v>63</v>
      </c>
      <c r="J527" t="s">
        <v>13</v>
      </c>
      <c r="K527" t="s">
        <v>14</v>
      </c>
      <c r="L527">
        <v>1290492000</v>
      </c>
      <c r="M527">
        <v>1290837600</v>
      </c>
      <c r="N527" s="9">
        <f t="shared" si="50"/>
        <v>40505.25</v>
      </c>
      <c r="O527" s="7">
        <f t="shared" si="51"/>
        <v>40509.25</v>
      </c>
      <c r="P527" t="b">
        <v>0</v>
      </c>
      <c r="Q527" t="b">
        <v>0</v>
      </c>
      <c r="R527" t="s">
        <v>57</v>
      </c>
      <c r="S527" t="str">
        <f t="shared" si="52"/>
        <v>technology</v>
      </c>
      <c r="T527" t="str">
        <f t="shared" si="53"/>
        <v>wearables</v>
      </c>
    </row>
    <row r="528" spans="1:20" ht="35" x14ac:dyDescent="0.25">
      <c r="A528">
        <v>526</v>
      </c>
      <c r="B528" t="s">
        <v>1089</v>
      </c>
      <c r="C528" s="3" t="s">
        <v>1090</v>
      </c>
      <c r="D528">
        <v>8300</v>
      </c>
      <c r="E528">
        <v>12944</v>
      </c>
      <c r="F528" s="5">
        <f t="shared" si="48"/>
        <v>155.95180722891567</v>
      </c>
      <c r="G528" t="s">
        <v>12</v>
      </c>
      <c r="H528" s="5">
        <f t="shared" si="49"/>
        <v>88.054421768707485</v>
      </c>
      <c r="I528">
        <v>147</v>
      </c>
      <c r="J528" t="s">
        <v>13</v>
      </c>
      <c r="K528" t="s">
        <v>14</v>
      </c>
      <c r="L528">
        <v>1451109600</v>
      </c>
      <c r="M528">
        <v>1454306400</v>
      </c>
      <c r="N528" s="9">
        <f t="shared" si="50"/>
        <v>42364.25</v>
      </c>
      <c r="O528" s="7">
        <f t="shared" si="51"/>
        <v>42401.25</v>
      </c>
      <c r="P528" t="b">
        <v>0</v>
      </c>
      <c r="Q528" t="b">
        <v>1</v>
      </c>
      <c r="R528" t="s">
        <v>25</v>
      </c>
      <c r="S528" t="str">
        <f t="shared" si="52"/>
        <v>theater</v>
      </c>
      <c r="T528" t="str">
        <f t="shared" si="53"/>
        <v>plays</v>
      </c>
    </row>
    <row r="529" spans="1:20" ht="18" x14ac:dyDescent="0.25">
      <c r="A529">
        <v>527</v>
      </c>
      <c r="B529" t="s">
        <v>1091</v>
      </c>
      <c r="C529" s="3" t="s">
        <v>1092</v>
      </c>
      <c r="D529">
        <v>189200</v>
      </c>
      <c r="E529">
        <v>188480</v>
      </c>
      <c r="F529" s="5">
        <f t="shared" si="48"/>
        <v>99.619450317124731</v>
      </c>
      <c r="G529" t="s">
        <v>6</v>
      </c>
      <c r="H529" s="5">
        <f t="shared" si="49"/>
        <v>31</v>
      </c>
      <c r="I529">
        <v>6080</v>
      </c>
      <c r="J529" t="s">
        <v>7</v>
      </c>
      <c r="K529" t="s">
        <v>8</v>
      </c>
      <c r="L529">
        <v>1454652000</v>
      </c>
      <c r="M529">
        <v>1457762400</v>
      </c>
      <c r="N529" s="9">
        <f t="shared" si="50"/>
        <v>42405.25</v>
      </c>
      <c r="O529" s="7">
        <f t="shared" si="51"/>
        <v>42441.25</v>
      </c>
      <c r="P529" t="b">
        <v>0</v>
      </c>
      <c r="Q529" t="b">
        <v>0</v>
      </c>
      <c r="R529" t="s">
        <v>63</v>
      </c>
      <c r="S529" t="str">
        <f t="shared" si="52"/>
        <v>film &amp; video</v>
      </c>
      <c r="T529" t="str">
        <f t="shared" si="53"/>
        <v>animation</v>
      </c>
    </row>
    <row r="530" spans="1:20" ht="18" x14ac:dyDescent="0.25">
      <c r="A530">
        <v>528</v>
      </c>
      <c r="B530" t="s">
        <v>1093</v>
      </c>
      <c r="C530" s="3" t="s">
        <v>1094</v>
      </c>
      <c r="D530">
        <v>9000</v>
      </c>
      <c r="E530">
        <v>7227</v>
      </c>
      <c r="F530" s="5">
        <f t="shared" si="48"/>
        <v>80.300000000000011</v>
      </c>
      <c r="G530" t="s">
        <v>6</v>
      </c>
      <c r="H530" s="5">
        <f t="shared" si="49"/>
        <v>90.337500000000006</v>
      </c>
      <c r="I530">
        <v>80</v>
      </c>
      <c r="J530" t="s">
        <v>32</v>
      </c>
      <c r="K530" t="s">
        <v>33</v>
      </c>
      <c r="L530">
        <v>1385186400</v>
      </c>
      <c r="M530">
        <v>1389074400</v>
      </c>
      <c r="N530" s="9">
        <f t="shared" si="50"/>
        <v>41601.25</v>
      </c>
      <c r="O530" s="7">
        <f t="shared" si="51"/>
        <v>41646.25</v>
      </c>
      <c r="P530" t="b">
        <v>0</v>
      </c>
      <c r="Q530" t="b">
        <v>0</v>
      </c>
      <c r="R530" t="s">
        <v>52</v>
      </c>
      <c r="S530" t="str">
        <f t="shared" si="52"/>
        <v>music</v>
      </c>
      <c r="T530" t="str">
        <f t="shared" si="53"/>
        <v>indie rock</v>
      </c>
    </row>
    <row r="531" spans="1:20" ht="18" x14ac:dyDescent="0.25">
      <c r="A531">
        <v>529</v>
      </c>
      <c r="B531" t="s">
        <v>1095</v>
      </c>
      <c r="C531" s="3" t="s">
        <v>1096</v>
      </c>
      <c r="D531">
        <v>5100</v>
      </c>
      <c r="E531">
        <v>574</v>
      </c>
      <c r="F531" s="5">
        <f t="shared" si="48"/>
        <v>11.254901960784313</v>
      </c>
      <c r="G531" t="s">
        <v>6</v>
      </c>
      <c r="H531" s="5">
        <f t="shared" si="49"/>
        <v>63.777777777777779</v>
      </c>
      <c r="I531">
        <v>9</v>
      </c>
      <c r="J531" t="s">
        <v>13</v>
      </c>
      <c r="K531" t="s">
        <v>14</v>
      </c>
      <c r="L531">
        <v>1399698000</v>
      </c>
      <c r="M531">
        <v>1402117200</v>
      </c>
      <c r="N531" s="9">
        <f t="shared" si="50"/>
        <v>41769.208333333336</v>
      </c>
      <c r="O531" s="7">
        <f t="shared" si="51"/>
        <v>41797.208333333336</v>
      </c>
      <c r="P531" t="b">
        <v>0</v>
      </c>
      <c r="Q531" t="b">
        <v>0</v>
      </c>
      <c r="R531" t="s">
        <v>81</v>
      </c>
      <c r="S531" t="str">
        <f t="shared" si="52"/>
        <v>games</v>
      </c>
      <c r="T531" t="str">
        <f t="shared" si="53"/>
        <v>video games</v>
      </c>
    </row>
    <row r="532" spans="1:20" ht="35" x14ac:dyDescent="0.25">
      <c r="A532">
        <v>530</v>
      </c>
      <c r="B532" t="s">
        <v>1097</v>
      </c>
      <c r="C532" s="3" t="s">
        <v>1098</v>
      </c>
      <c r="D532">
        <v>105000</v>
      </c>
      <c r="E532">
        <v>96328</v>
      </c>
      <c r="F532" s="5">
        <f t="shared" si="48"/>
        <v>91.740952380952379</v>
      </c>
      <c r="G532" t="s">
        <v>6</v>
      </c>
      <c r="H532" s="5">
        <f t="shared" si="49"/>
        <v>53.995515695067262</v>
      </c>
      <c r="I532">
        <v>1784</v>
      </c>
      <c r="J532" t="s">
        <v>13</v>
      </c>
      <c r="K532" t="s">
        <v>14</v>
      </c>
      <c r="L532">
        <v>1283230800</v>
      </c>
      <c r="M532">
        <v>1284440400</v>
      </c>
      <c r="N532" s="9">
        <f t="shared" si="50"/>
        <v>40421.208333333336</v>
      </c>
      <c r="O532" s="7">
        <f t="shared" si="51"/>
        <v>40435.208333333336</v>
      </c>
      <c r="P532" t="b">
        <v>0</v>
      </c>
      <c r="Q532" t="b">
        <v>1</v>
      </c>
      <c r="R532" t="s">
        <v>111</v>
      </c>
      <c r="S532" t="str">
        <f t="shared" si="52"/>
        <v>publishing</v>
      </c>
      <c r="T532" t="str">
        <f t="shared" si="53"/>
        <v>fiction</v>
      </c>
    </row>
    <row r="533" spans="1:20" ht="35" x14ac:dyDescent="0.25">
      <c r="A533">
        <v>531</v>
      </c>
      <c r="B533" t="s">
        <v>1099</v>
      </c>
      <c r="C533" s="3" t="s">
        <v>1100</v>
      </c>
      <c r="D533">
        <v>186700</v>
      </c>
      <c r="E533">
        <v>178338</v>
      </c>
      <c r="F533" s="5">
        <f t="shared" si="48"/>
        <v>95.521156936261391</v>
      </c>
      <c r="G533" t="s">
        <v>39</v>
      </c>
      <c r="H533" s="5">
        <f t="shared" si="49"/>
        <v>48.993956043956047</v>
      </c>
      <c r="I533">
        <v>3640</v>
      </c>
      <c r="J533" t="s">
        <v>90</v>
      </c>
      <c r="K533" t="s">
        <v>91</v>
      </c>
      <c r="L533">
        <v>1384149600</v>
      </c>
      <c r="M533">
        <v>1388988000</v>
      </c>
      <c r="N533" s="9">
        <f t="shared" si="50"/>
        <v>41589.25</v>
      </c>
      <c r="O533" s="7">
        <f t="shared" si="51"/>
        <v>41645.25</v>
      </c>
      <c r="P533" t="b">
        <v>0</v>
      </c>
      <c r="Q533" t="b">
        <v>0</v>
      </c>
      <c r="R533" t="s">
        <v>81</v>
      </c>
      <c r="S533" t="str">
        <f t="shared" si="52"/>
        <v>games</v>
      </c>
      <c r="T533" t="str">
        <f t="shared" si="53"/>
        <v>video games</v>
      </c>
    </row>
    <row r="534" spans="1:20" ht="18" x14ac:dyDescent="0.25">
      <c r="A534">
        <v>532</v>
      </c>
      <c r="B534" t="s">
        <v>1101</v>
      </c>
      <c r="C534" s="3" t="s">
        <v>1102</v>
      </c>
      <c r="D534">
        <v>1600</v>
      </c>
      <c r="E534">
        <v>8046</v>
      </c>
      <c r="F534" s="5">
        <f t="shared" si="48"/>
        <v>502.87499999999994</v>
      </c>
      <c r="G534" t="s">
        <v>12</v>
      </c>
      <c r="H534" s="5">
        <f t="shared" si="49"/>
        <v>63.857142857142854</v>
      </c>
      <c r="I534">
        <v>126</v>
      </c>
      <c r="J534" t="s">
        <v>7</v>
      </c>
      <c r="K534" t="s">
        <v>8</v>
      </c>
      <c r="L534">
        <v>1516860000</v>
      </c>
      <c r="M534">
        <v>1516946400</v>
      </c>
      <c r="N534" s="9">
        <f t="shared" si="50"/>
        <v>43125.25</v>
      </c>
      <c r="O534" s="7">
        <f t="shared" si="51"/>
        <v>43126.25</v>
      </c>
      <c r="P534" t="b">
        <v>0</v>
      </c>
      <c r="Q534" t="b">
        <v>0</v>
      </c>
      <c r="R534" t="s">
        <v>25</v>
      </c>
      <c r="S534" t="str">
        <f t="shared" si="52"/>
        <v>theater</v>
      </c>
      <c r="T534" t="str">
        <f t="shared" si="53"/>
        <v>plays</v>
      </c>
    </row>
    <row r="535" spans="1:20" ht="18" x14ac:dyDescent="0.25">
      <c r="A535">
        <v>533</v>
      </c>
      <c r="B535" t="s">
        <v>1103</v>
      </c>
      <c r="C535" s="3" t="s">
        <v>1104</v>
      </c>
      <c r="D535">
        <v>115600</v>
      </c>
      <c r="E535">
        <v>184086</v>
      </c>
      <c r="F535" s="5">
        <f t="shared" si="48"/>
        <v>159.24394463667818</v>
      </c>
      <c r="G535" t="s">
        <v>12</v>
      </c>
      <c r="H535" s="5">
        <f t="shared" si="49"/>
        <v>82.996393146979258</v>
      </c>
      <c r="I535">
        <v>2218</v>
      </c>
      <c r="J535" t="s">
        <v>32</v>
      </c>
      <c r="K535" t="s">
        <v>33</v>
      </c>
      <c r="L535">
        <v>1374642000</v>
      </c>
      <c r="M535">
        <v>1377752400</v>
      </c>
      <c r="N535" s="9">
        <f t="shared" si="50"/>
        <v>41479.208333333336</v>
      </c>
      <c r="O535" s="7">
        <f t="shared" si="51"/>
        <v>41515.208333333336</v>
      </c>
      <c r="P535" t="b">
        <v>0</v>
      </c>
      <c r="Q535" t="b">
        <v>0</v>
      </c>
      <c r="R535" t="s">
        <v>52</v>
      </c>
      <c r="S535" t="str">
        <f t="shared" si="52"/>
        <v>music</v>
      </c>
      <c r="T535" t="str">
        <f t="shared" si="53"/>
        <v>indie rock</v>
      </c>
    </row>
    <row r="536" spans="1:20" ht="18" x14ac:dyDescent="0.25">
      <c r="A536">
        <v>534</v>
      </c>
      <c r="B536" t="s">
        <v>1105</v>
      </c>
      <c r="C536" s="3" t="s">
        <v>1106</v>
      </c>
      <c r="D536">
        <v>89100</v>
      </c>
      <c r="E536">
        <v>13385</v>
      </c>
      <c r="F536" s="5">
        <f t="shared" si="48"/>
        <v>15.022446689113355</v>
      </c>
      <c r="G536" t="s">
        <v>6</v>
      </c>
      <c r="H536" s="5">
        <f t="shared" si="49"/>
        <v>55.08230452674897</v>
      </c>
      <c r="I536">
        <v>243</v>
      </c>
      <c r="J536" t="s">
        <v>13</v>
      </c>
      <c r="K536" t="s">
        <v>14</v>
      </c>
      <c r="L536">
        <v>1534482000</v>
      </c>
      <c r="M536">
        <v>1534568400</v>
      </c>
      <c r="N536" s="9">
        <f t="shared" si="50"/>
        <v>43329.208333333328</v>
      </c>
      <c r="O536" s="7">
        <f t="shared" si="51"/>
        <v>43330.208333333328</v>
      </c>
      <c r="P536" t="b">
        <v>0</v>
      </c>
      <c r="Q536" t="b">
        <v>1</v>
      </c>
      <c r="R536" t="s">
        <v>45</v>
      </c>
      <c r="S536" t="str">
        <f t="shared" si="52"/>
        <v>film &amp; video</v>
      </c>
      <c r="T536" t="str">
        <f t="shared" si="53"/>
        <v>drama</v>
      </c>
    </row>
    <row r="537" spans="1:20" ht="18" x14ac:dyDescent="0.25">
      <c r="A537">
        <v>535</v>
      </c>
      <c r="B537" t="s">
        <v>1107</v>
      </c>
      <c r="C537" s="3" t="s">
        <v>1108</v>
      </c>
      <c r="D537">
        <v>2600</v>
      </c>
      <c r="E537">
        <v>12533</v>
      </c>
      <c r="F537" s="5">
        <f t="shared" si="48"/>
        <v>482.03846153846149</v>
      </c>
      <c r="G537" t="s">
        <v>12</v>
      </c>
      <c r="H537" s="5">
        <f t="shared" si="49"/>
        <v>62.044554455445542</v>
      </c>
      <c r="I537">
        <v>202</v>
      </c>
      <c r="J537" t="s">
        <v>99</v>
      </c>
      <c r="K537" t="s">
        <v>100</v>
      </c>
      <c r="L537">
        <v>1528434000</v>
      </c>
      <c r="M537">
        <v>1528606800</v>
      </c>
      <c r="N537" s="9">
        <f t="shared" si="50"/>
        <v>43259.208333333328</v>
      </c>
      <c r="O537" s="7">
        <f t="shared" si="51"/>
        <v>43261.208333333328</v>
      </c>
      <c r="P537" t="b">
        <v>0</v>
      </c>
      <c r="Q537" t="b">
        <v>1</v>
      </c>
      <c r="R537" t="s">
        <v>25</v>
      </c>
      <c r="S537" t="str">
        <f t="shared" si="52"/>
        <v>theater</v>
      </c>
      <c r="T537" t="str">
        <f t="shared" si="53"/>
        <v>plays</v>
      </c>
    </row>
    <row r="538" spans="1:20" ht="18" x14ac:dyDescent="0.25">
      <c r="A538">
        <v>536</v>
      </c>
      <c r="B538" t="s">
        <v>1109</v>
      </c>
      <c r="C538" s="3" t="s">
        <v>1110</v>
      </c>
      <c r="D538">
        <v>9800</v>
      </c>
      <c r="E538">
        <v>14697</v>
      </c>
      <c r="F538" s="5">
        <f t="shared" si="48"/>
        <v>149.96938775510205</v>
      </c>
      <c r="G538" t="s">
        <v>12</v>
      </c>
      <c r="H538" s="5">
        <f t="shared" si="49"/>
        <v>104.97857142857143</v>
      </c>
      <c r="I538">
        <v>140</v>
      </c>
      <c r="J538" t="s">
        <v>99</v>
      </c>
      <c r="K538" t="s">
        <v>100</v>
      </c>
      <c r="L538">
        <v>1282626000</v>
      </c>
      <c r="M538">
        <v>1284872400</v>
      </c>
      <c r="N538" s="9">
        <f t="shared" si="50"/>
        <v>40414.208333333336</v>
      </c>
      <c r="O538" s="7">
        <f t="shared" si="51"/>
        <v>40440.208333333336</v>
      </c>
      <c r="P538" t="b">
        <v>0</v>
      </c>
      <c r="Q538" t="b">
        <v>0</v>
      </c>
      <c r="R538" t="s">
        <v>111</v>
      </c>
      <c r="S538" t="str">
        <f t="shared" si="52"/>
        <v>publishing</v>
      </c>
      <c r="T538" t="str">
        <f t="shared" si="53"/>
        <v>fiction</v>
      </c>
    </row>
    <row r="539" spans="1:20" ht="18" x14ac:dyDescent="0.25">
      <c r="A539">
        <v>537</v>
      </c>
      <c r="B539" t="s">
        <v>1111</v>
      </c>
      <c r="C539" s="3" t="s">
        <v>1112</v>
      </c>
      <c r="D539">
        <v>84400</v>
      </c>
      <c r="E539">
        <v>98935</v>
      </c>
      <c r="F539" s="5">
        <f t="shared" si="48"/>
        <v>117.22156398104266</v>
      </c>
      <c r="G539" t="s">
        <v>12</v>
      </c>
      <c r="H539" s="5">
        <f t="shared" si="49"/>
        <v>94.044676806083643</v>
      </c>
      <c r="I539">
        <v>1052</v>
      </c>
      <c r="J539" t="s">
        <v>28</v>
      </c>
      <c r="K539" t="s">
        <v>29</v>
      </c>
      <c r="L539">
        <v>1535605200</v>
      </c>
      <c r="M539">
        <v>1537592400</v>
      </c>
      <c r="N539" s="9">
        <f t="shared" si="50"/>
        <v>43342.208333333328</v>
      </c>
      <c r="O539" s="7">
        <f t="shared" si="51"/>
        <v>43365.208333333328</v>
      </c>
      <c r="P539" t="b">
        <v>1</v>
      </c>
      <c r="Q539" t="b">
        <v>1</v>
      </c>
      <c r="R539" t="s">
        <v>34</v>
      </c>
      <c r="S539" t="str">
        <f t="shared" si="52"/>
        <v>film &amp; video</v>
      </c>
      <c r="T539" t="str">
        <f t="shared" si="53"/>
        <v>documentary</v>
      </c>
    </row>
    <row r="540" spans="1:20" ht="18" x14ac:dyDescent="0.25">
      <c r="A540">
        <v>538</v>
      </c>
      <c r="B540" t="s">
        <v>1113</v>
      </c>
      <c r="C540" s="3" t="s">
        <v>1114</v>
      </c>
      <c r="D540">
        <v>151300</v>
      </c>
      <c r="E540">
        <v>57034</v>
      </c>
      <c r="F540" s="5">
        <f t="shared" si="48"/>
        <v>37.695968274950431</v>
      </c>
      <c r="G540" t="s">
        <v>6</v>
      </c>
      <c r="H540" s="5">
        <f t="shared" si="49"/>
        <v>44.007716049382715</v>
      </c>
      <c r="I540">
        <v>1296</v>
      </c>
      <c r="J540" t="s">
        <v>13</v>
      </c>
      <c r="K540" t="s">
        <v>14</v>
      </c>
      <c r="L540">
        <v>1379826000</v>
      </c>
      <c r="M540">
        <v>1381208400</v>
      </c>
      <c r="N540" s="9">
        <f t="shared" si="50"/>
        <v>41539.208333333336</v>
      </c>
      <c r="O540" s="7">
        <f t="shared" si="51"/>
        <v>41555.208333333336</v>
      </c>
      <c r="P540" t="b">
        <v>0</v>
      </c>
      <c r="Q540" t="b">
        <v>0</v>
      </c>
      <c r="R540" t="s">
        <v>284</v>
      </c>
      <c r="S540" t="str">
        <f t="shared" si="52"/>
        <v>games</v>
      </c>
      <c r="T540" t="str">
        <f t="shared" si="53"/>
        <v>mobile games</v>
      </c>
    </row>
    <row r="541" spans="1:20" ht="18" x14ac:dyDescent="0.25">
      <c r="A541">
        <v>539</v>
      </c>
      <c r="B541" t="s">
        <v>1115</v>
      </c>
      <c r="C541" s="3" t="s">
        <v>1116</v>
      </c>
      <c r="D541">
        <v>9800</v>
      </c>
      <c r="E541">
        <v>7120</v>
      </c>
      <c r="F541" s="5">
        <f t="shared" si="48"/>
        <v>72.653061224489804</v>
      </c>
      <c r="G541" t="s">
        <v>6</v>
      </c>
      <c r="H541" s="5">
        <f t="shared" si="49"/>
        <v>92.467532467532465</v>
      </c>
      <c r="I541">
        <v>77</v>
      </c>
      <c r="J541" t="s">
        <v>13</v>
      </c>
      <c r="K541" t="s">
        <v>14</v>
      </c>
      <c r="L541">
        <v>1561957200</v>
      </c>
      <c r="M541">
        <v>1562475600</v>
      </c>
      <c r="N541" s="9">
        <f t="shared" si="50"/>
        <v>43647.208333333328</v>
      </c>
      <c r="O541" s="7">
        <f t="shared" si="51"/>
        <v>43653.208333333328</v>
      </c>
      <c r="P541" t="b">
        <v>0</v>
      </c>
      <c r="Q541" t="b">
        <v>1</v>
      </c>
      <c r="R541" t="s">
        <v>9</v>
      </c>
      <c r="S541" t="str">
        <f t="shared" si="52"/>
        <v>food</v>
      </c>
      <c r="T541" t="str">
        <f t="shared" si="53"/>
        <v>food trucks</v>
      </c>
    </row>
    <row r="542" spans="1:20" ht="18" x14ac:dyDescent="0.25">
      <c r="A542">
        <v>540</v>
      </c>
      <c r="B542" t="s">
        <v>1117</v>
      </c>
      <c r="C542" s="3" t="s">
        <v>1118</v>
      </c>
      <c r="D542">
        <v>5300</v>
      </c>
      <c r="E542">
        <v>14097</v>
      </c>
      <c r="F542" s="5">
        <f t="shared" si="48"/>
        <v>265.98113207547169</v>
      </c>
      <c r="G542" t="s">
        <v>12</v>
      </c>
      <c r="H542" s="5">
        <f t="shared" si="49"/>
        <v>57.072874493927124</v>
      </c>
      <c r="I542">
        <v>247</v>
      </c>
      <c r="J542" t="s">
        <v>13</v>
      </c>
      <c r="K542" t="s">
        <v>14</v>
      </c>
      <c r="L542">
        <v>1525496400</v>
      </c>
      <c r="M542">
        <v>1527397200</v>
      </c>
      <c r="N542" s="9">
        <f t="shared" si="50"/>
        <v>43225.208333333328</v>
      </c>
      <c r="O542" s="7">
        <f t="shared" si="51"/>
        <v>43247.208333333328</v>
      </c>
      <c r="P542" t="b">
        <v>0</v>
      </c>
      <c r="Q542" t="b">
        <v>0</v>
      </c>
      <c r="R542" t="s">
        <v>114</v>
      </c>
      <c r="S542" t="str">
        <f t="shared" si="52"/>
        <v>photography</v>
      </c>
      <c r="T542" t="str">
        <f t="shared" si="53"/>
        <v>photography books</v>
      </c>
    </row>
    <row r="543" spans="1:20" ht="18" x14ac:dyDescent="0.25">
      <c r="A543">
        <v>541</v>
      </c>
      <c r="B543" t="s">
        <v>1119</v>
      </c>
      <c r="C543" s="3" t="s">
        <v>1120</v>
      </c>
      <c r="D543">
        <v>178000</v>
      </c>
      <c r="E543">
        <v>43086</v>
      </c>
      <c r="F543" s="5">
        <f t="shared" si="48"/>
        <v>24.205617977528089</v>
      </c>
      <c r="G543" t="s">
        <v>6</v>
      </c>
      <c r="H543" s="5">
        <f t="shared" si="49"/>
        <v>109.07848101265823</v>
      </c>
      <c r="I543">
        <v>395</v>
      </c>
      <c r="J543" t="s">
        <v>99</v>
      </c>
      <c r="K543" t="s">
        <v>100</v>
      </c>
      <c r="L543">
        <v>1433912400</v>
      </c>
      <c r="M543">
        <v>1436158800</v>
      </c>
      <c r="N543" s="9">
        <f t="shared" si="50"/>
        <v>42165.208333333328</v>
      </c>
      <c r="O543" s="7">
        <f t="shared" si="51"/>
        <v>42191.208333333328</v>
      </c>
      <c r="P543" t="b">
        <v>0</v>
      </c>
      <c r="Q543" t="b">
        <v>0</v>
      </c>
      <c r="R543" t="s">
        <v>284</v>
      </c>
      <c r="S543" t="str">
        <f t="shared" si="52"/>
        <v>games</v>
      </c>
      <c r="T543" t="str">
        <f t="shared" si="53"/>
        <v>mobile games</v>
      </c>
    </row>
    <row r="544" spans="1:20" ht="18" x14ac:dyDescent="0.25">
      <c r="A544">
        <v>542</v>
      </c>
      <c r="B544" t="s">
        <v>1121</v>
      </c>
      <c r="C544" s="3" t="s">
        <v>1122</v>
      </c>
      <c r="D544">
        <v>77000</v>
      </c>
      <c r="E544">
        <v>1930</v>
      </c>
      <c r="F544" s="5">
        <f t="shared" si="48"/>
        <v>2.5064935064935066</v>
      </c>
      <c r="G544" t="s">
        <v>6</v>
      </c>
      <c r="H544" s="5">
        <f t="shared" si="49"/>
        <v>39.387755102040813</v>
      </c>
      <c r="I544">
        <v>49</v>
      </c>
      <c r="J544" t="s">
        <v>32</v>
      </c>
      <c r="K544" t="s">
        <v>33</v>
      </c>
      <c r="L544">
        <v>1453442400</v>
      </c>
      <c r="M544">
        <v>1456034400</v>
      </c>
      <c r="N544" s="9">
        <f t="shared" si="50"/>
        <v>42391.25</v>
      </c>
      <c r="O544" s="7">
        <f t="shared" si="51"/>
        <v>42421.25</v>
      </c>
      <c r="P544" t="b">
        <v>0</v>
      </c>
      <c r="Q544" t="b">
        <v>0</v>
      </c>
      <c r="R544" t="s">
        <v>52</v>
      </c>
      <c r="S544" t="str">
        <f t="shared" si="52"/>
        <v>music</v>
      </c>
      <c r="T544" t="str">
        <f t="shared" si="53"/>
        <v>indie rock</v>
      </c>
    </row>
    <row r="545" spans="1:20" ht="18" x14ac:dyDescent="0.25">
      <c r="A545">
        <v>543</v>
      </c>
      <c r="B545" t="s">
        <v>1123</v>
      </c>
      <c r="C545" s="3" t="s">
        <v>1124</v>
      </c>
      <c r="D545">
        <v>84900</v>
      </c>
      <c r="E545">
        <v>13864</v>
      </c>
      <c r="F545" s="5">
        <f t="shared" si="48"/>
        <v>16.329799764428738</v>
      </c>
      <c r="G545" t="s">
        <v>6</v>
      </c>
      <c r="H545" s="5">
        <f t="shared" si="49"/>
        <v>77.022222222222226</v>
      </c>
      <c r="I545">
        <v>180</v>
      </c>
      <c r="J545" t="s">
        <v>13</v>
      </c>
      <c r="K545" t="s">
        <v>14</v>
      </c>
      <c r="L545">
        <v>1378875600</v>
      </c>
      <c r="M545">
        <v>1380171600</v>
      </c>
      <c r="N545" s="9">
        <f t="shared" si="50"/>
        <v>41528.208333333336</v>
      </c>
      <c r="O545" s="7">
        <f t="shared" si="51"/>
        <v>41543.208333333336</v>
      </c>
      <c r="P545" t="b">
        <v>0</v>
      </c>
      <c r="Q545" t="b">
        <v>0</v>
      </c>
      <c r="R545" t="s">
        <v>81</v>
      </c>
      <c r="S545" t="str">
        <f t="shared" si="52"/>
        <v>games</v>
      </c>
      <c r="T545" t="str">
        <f t="shared" si="53"/>
        <v>video games</v>
      </c>
    </row>
    <row r="546" spans="1:20" ht="35" x14ac:dyDescent="0.25">
      <c r="A546">
        <v>544</v>
      </c>
      <c r="B546" t="s">
        <v>1125</v>
      </c>
      <c r="C546" s="3" t="s">
        <v>1126</v>
      </c>
      <c r="D546">
        <v>2800</v>
      </c>
      <c r="E546">
        <v>7742</v>
      </c>
      <c r="F546" s="5">
        <f t="shared" si="48"/>
        <v>276.5</v>
      </c>
      <c r="G546" t="s">
        <v>12</v>
      </c>
      <c r="H546" s="5">
        <f t="shared" si="49"/>
        <v>92.166666666666671</v>
      </c>
      <c r="I546">
        <v>84</v>
      </c>
      <c r="J546" t="s">
        <v>13</v>
      </c>
      <c r="K546" t="s">
        <v>14</v>
      </c>
      <c r="L546">
        <v>1452232800</v>
      </c>
      <c r="M546">
        <v>1453356000</v>
      </c>
      <c r="N546" s="9">
        <f t="shared" si="50"/>
        <v>42377.25</v>
      </c>
      <c r="O546" s="7">
        <f t="shared" si="51"/>
        <v>42390.25</v>
      </c>
      <c r="P546" t="b">
        <v>0</v>
      </c>
      <c r="Q546" t="b">
        <v>0</v>
      </c>
      <c r="R546" t="s">
        <v>15</v>
      </c>
      <c r="S546" t="str">
        <f t="shared" si="52"/>
        <v>music</v>
      </c>
      <c r="T546" t="str">
        <f t="shared" si="53"/>
        <v>rock</v>
      </c>
    </row>
    <row r="547" spans="1:20" ht="18" x14ac:dyDescent="0.25">
      <c r="A547">
        <v>545</v>
      </c>
      <c r="B547" t="s">
        <v>1127</v>
      </c>
      <c r="C547" s="3" t="s">
        <v>1128</v>
      </c>
      <c r="D547">
        <v>184800</v>
      </c>
      <c r="E547">
        <v>164109</v>
      </c>
      <c r="F547" s="5">
        <f t="shared" si="48"/>
        <v>88.803571428571431</v>
      </c>
      <c r="G547" t="s">
        <v>6</v>
      </c>
      <c r="H547" s="5">
        <f t="shared" si="49"/>
        <v>61.007063197026021</v>
      </c>
      <c r="I547">
        <v>2690</v>
      </c>
      <c r="J547" t="s">
        <v>13</v>
      </c>
      <c r="K547" t="s">
        <v>14</v>
      </c>
      <c r="L547">
        <v>1577253600</v>
      </c>
      <c r="M547">
        <v>1578981600</v>
      </c>
      <c r="N547" s="9">
        <f t="shared" si="50"/>
        <v>43824.25</v>
      </c>
      <c r="O547" s="7">
        <f t="shared" si="51"/>
        <v>43844.25</v>
      </c>
      <c r="P547" t="b">
        <v>0</v>
      </c>
      <c r="Q547" t="b">
        <v>0</v>
      </c>
      <c r="R547" t="s">
        <v>25</v>
      </c>
      <c r="S547" t="str">
        <f t="shared" si="52"/>
        <v>theater</v>
      </c>
      <c r="T547" t="str">
        <f t="shared" si="53"/>
        <v>plays</v>
      </c>
    </row>
    <row r="548" spans="1:20" ht="18" x14ac:dyDescent="0.25">
      <c r="A548">
        <v>546</v>
      </c>
      <c r="B548" t="s">
        <v>1129</v>
      </c>
      <c r="C548" s="3" t="s">
        <v>1130</v>
      </c>
      <c r="D548">
        <v>4200</v>
      </c>
      <c r="E548">
        <v>6870</v>
      </c>
      <c r="F548" s="5">
        <f t="shared" si="48"/>
        <v>163.57142857142856</v>
      </c>
      <c r="G548" t="s">
        <v>12</v>
      </c>
      <c r="H548" s="5">
        <f t="shared" si="49"/>
        <v>78.068181818181813</v>
      </c>
      <c r="I548">
        <v>88</v>
      </c>
      <c r="J548" t="s">
        <v>13</v>
      </c>
      <c r="K548" t="s">
        <v>14</v>
      </c>
      <c r="L548">
        <v>1537160400</v>
      </c>
      <c r="M548">
        <v>1537419600</v>
      </c>
      <c r="N548" s="9">
        <f t="shared" si="50"/>
        <v>43360.208333333328</v>
      </c>
      <c r="O548" s="7">
        <f t="shared" si="51"/>
        <v>43363.208333333328</v>
      </c>
      <c r="P548" t="b">
        <v>0</v>
      </c>
      <c r="Q548" t="b">
        <v>1</v>
      </c>
      <c r="R548" t="s">
        <v>25</v>
      </c>
      <c r="S548" t="str">
        <f t="shared" si="52"/>
        <v>theater</v>
      </c>
      <c r="T548" t="str">
        <f t="shared" si="53"/>
        <v>plays</v>
      </c>
    </row>
    <row r="549" spans="1:20" ht="18" x14ac:dyDescent="0.25">
      <c r="A549">
        <v>547</v>
      </c>
      <c r="B549" t="s">
        <v>1131</v>
      </c>
      <c r="C549" s="3" t="s">
        <v>1132</v>
      </c>
      <c r="D549">
        <v>1300</v>
      </c>
      <c r="E549">
        <v>12597</v>
      </c>
      <c r="F549" s="5">
        <f t="shared" si="48"/>
        <v>969</v>
      </c>
      <c r="G549" t="s">
        <v>12</v>
      </c>
      <c r="H549" s="5">
        <f t="shared" si="49"/>
        <v>80.75</v>
      </c>
      <c r="I549">
        <v>156</v>
      </c>
      <c r="J549" t="s">
        <v>13</v>
      </c>
      <c r="K549" t="s">
        <v>14</v>
      </c>
      <c r="L549">
        <v>1422165600</v>
      </c>
      <c r="M549">
        <v>1423202400</v>
      </c>
      <c r="N549" s="9">
        <f t="shared" si="50"/>
        <v>42029.25</v>
      </c>
      <c r="O549" s="7">
        <f t="shared" si="51"/>
        <v>42041.25</v>
      </c>
      <c r="P549" t="b">
        <v>0</v>
      </c>
      <c r="Q549" t="b">
        <v>0</v>
      </c>
      <c r="R549" t="s">
        <v>45</v>
      </c>
      <c r="S549" t="str">
        <f t="shared" si="52"/>
        <v>film &amp; video</v>
      </c>
      <c r="T549" t="str">
        <f t="shared" si="53"/>
        <v>drama</v>
      </c>
    </row>
    <row r="550" spans="1:20" ht="18" x14ac:dyDescent="0.25">
      <c r="A550">
        <v>548</v>
      </c>
      <c r="B550" t="s">
        <v>1133</v>
      </c>
      <c r="C550" s="3" t="s">
        <v>1134</v>
      </c>
      <c r="D550">
        <v>66100</v>
      </c>
      <c r="E550">
        <v>179074</v>
      </c>
      <c r="F550" s="5">
        <f t="shared" si="48"/>
        <v>270.91376701966715</v>
      </c>
      <c r="G550" t="s">
        <v>12</v>
      </c>
      <c r="H550" s="5">
        <f t="shared" si="49"/>
        <v>59.991289782244557</v>
      </c>
      <c r="I550">
        <v>2985</v>
      </c>
      <c r="J550" t="s">
        <v>13</v>
      </c>
      <c r="K550" t="s">
        <v>14</v>
      </c>
      <c r="L550">
        <v>1459486800</v>
      </c>
      <c r="M550">
        <v>1460610000</v>
      </c>
      <c r="N550" s="9">
        <f t="shared" si="50"/>
        <v>42461.208333333328</v>
      </c>
      <c r="O550" s="7">
        <f t="shared" si="51"/>
        <v>42474.208333333328</v>
      </c>
      <c r="P550" t="b">
        <v>0</v>
      </c>
      <c r="Q550" t="b">
        <v>0</v>
      </c>
      <c r="R550" t="s">
        <v>25</v>
      </c>
      <c r="S550" t="str">
        <f t="shared" si="52"/>
        <v>theater</v>
      </c>
      <c r="T550" t="str">
        <f t="shared" si="53"/>
        <v>plays</v>
      </c>
    </row>
    <row r="551" spans="1:20" ht="35" x14ac:dyDescent="0.25">
      <c r="A551">
        <v>549</v>
      </c>
      <c r="B551" t="s">
        <v>1135</v>
      </c>
      <c r="C551" s="3" t="s">
        <v>1136</v>
      </c>
      <c r="D551">
        <v>29500</v>
      </c>
      <c r="E551">
        <v>83843</v>
      </c>
      <c r="F551" s="5">
        <f t="shared" si="48"/>
        <v>284.21355932203392</v>
      </c>
      <c r="G551" t="s">
        <v>12</v>
      </c>
      <c r="H551" s="5">
        <f t="shared" si="49"/>
        <v>110.03018372703411</v>
      </c>
      <c r="I551">
        <v>762</v>
      </c>
      <c r="J551" t="s">
        <v>13</v>
      </c>
      <c r="K551" t="s">
        <v>14</v>
      </c>
      <c r="L551">
        <v>1369717200</v>
      </c>
      <c r="M551">
        <v>1370494800</v>
      </c>
      <c r="N551" s="9">
        <f t="shared" si="50"/>
        <v>41422.208333333336</v>
      </c>
      <c r="O551" s="7">
        <f t="shared" si="51"/>
        <v>41431.208333333336</v>
      </c>
      <c r="P551" t="b">
        <v>0</v>
      </c>
      <c r="Q551" t="b">
        <v>0</v>
      </c>
      <c r="R551" t="s">
        <v>57</v>
      </c>
      <c r="S551" t="str">
        <f t="shared" si="52"/>
        <v>technology</v>
      </c>
      <c r="T551" t="str">
        <f t="shared" si="53"/>
        <v>wearables</v>
      </c>
    </row>
    <row r="552" spans="1:20" ht="35" x14ac:dyDescent="0.25">
      <c r="A552">
        <v>550</v>
      </c>
      <c r="B552" t="s">
        <v>1137</v>
      </c>
      <c r="C552" s="3" t="s">
        <v>1138</v>
      </c>
      <c r="D552">
        <v>100</v>
      </c>
      <c r="E552">
        <v>4</v>
      </c>
      <c r="F552" s="5">
        <f t="shared" si="48"/>
        <v>4</v>
      </c>
      <c r="G552" t="s">
        <v>66</v>
      </c>
      <c r="H552" s="5">
        <f t="shared" si="49"/>
        <v>4</v>
      </c>
      <c r="I552">
        <v>1</v>
      </c>
      <c r="J552" t="s">
        <v>90</v>
      </c>
      <c r="K552" t="s">
        <v>91</v>
      </c>
      <c r="L552">
        <v>1330495200</v>
      </c>
      <c r="M552">
        <v>1332306000</v>
      </c>
      <c r="N552" s="9">
        <f t="shared" si="50"/>
        <v>40968.25</v>
      </c>
      <c r="O552" s="7">
        <f t="shared" si="51"/>
        <v>40989.208333333336</v>
      </c>
      <c r="P552" t="b">
        <v>0</v>
      </c>
      <c r="Q552" t="b">
        <v>0</v>
      </c>
      <c r="R552" t="s">
        <v>52</v>
      </c>
      <c r="S552" t="str">
        <f t="shared" si="52"/>
        <v>music</v>
      </c>
      <c r="T552" t="str">
        <f t="shared" si="53"/>
        <v>indie rock</v>
      </c>
    </row>
    <row r="553" spans="1:20" ht="18" x14ac:dyDescent="0.25">
      <c r="A553">
        <v>551</v>
      </c>
      <c r="B553" t="s">
        <v>1139</v>
      </c>
      <c r="C553" s="3" t="s">
        <v>1140</v>
      </c>
      <c r="D553">
        <v>180100</v>
      </c>
      <c r="E553">
        <v>105598</v>
      </c>
      <c r="F553" s="5">
        <f t="shared" si="48"/>
        <v>58.6329816768462</v>
      </c>
      <c r="G553" t="s">
        <v>6</v>
      </c>
      <c r="H553" s="5">
        <f t="shared" si="49"/>
        <v>37.99856063332134</v>
      </c>
      <c r="I553">
        <v>2779</v>
      </c>
      <c r="J553" t="s">
        <v>18</v>
      </c>
      <c r="K553" t="s">
        <v>19</v>
      </c>
      <c r="L553">
        <v>1419055200</v>
      </c>
      <c r="M553">
        <v>1422511200</v>
      </c>
      <c r="N553" s="9">
        <f t="shared" si="50"/>
        <v>41993.25</v>
      </c>
      <c r="O553" s="7">
        <f t="shared" si="51"/>
        <v>42033.25</v>
      </c>
      <c r="P553" t="b">
        <v>0</v>
      </c>
      <c r="Q553" t="b">
        <v>1</v>
      </c>
      <c r="R553" t="s">
        <v>20</v>
      </c>
      <c r="S553" t="str">
        <f t="shared" si="52"/>
        <v>technology</v>
      </c>
      <c r="T553" t="str">
        <f t="shared" si="53"/>
        <v>web</v>
      </c>
    </row>
    <row r="554" spans="1:20" ht="18" x14ac:dyDescent="0.25">
      <c r="A554">
        <v>552</v>
      </c>
      <c r="B554" t="s">
        <v>1141</v>
      </c>
      <c r="C554" s="3" t="s">
        <v>1142</v>
      </c>
      <c r="D554">
        <v>9000</v>
      </c>
      <c r="E554">
        <v>8866</v>
      </c>
      <c r="F554" s="5">
        <f t="shared" si="48"/>
        <v>98.51111111111112</v>
      </c>
      <c r="G554" t="s">
        <v>6</v>
      </c>
      <c r="H554" s="5">
        <f t="shared" si="49"/>
        <v>96.369565217391298</v>
      </c>
      <c r="I554">
        <v>92</v>
      </c>
      <c r="J554" t="s">
        <v>13</v>
      </c>
      <c r="K554" t="s">
        <v>14</v>
      </c>
      <c r="L554">
        <v>1480140000</v>
      </c>
      <c r="M554">
        <v>1480312800</v>
      </c>
      <c r="N554" s="9">
        <f t="shared" si="50"/>
        <v>42700.25</v>
      </c>
      <c r="O554" s="7">
        <f t="shared" si="51"/>
        <v>42702.25</v>
      </c>
      <c r="P554" t="b">
        <v>0</v>
      </c>
      <c r="Q554" t="b">
        <v>0</v>
      </c>
      <c r="R554" t="s">
        <v>25</v>
      </c>
      <c r="S554" t="str">
        <f t="shared" si="52"/>
        <v>theater</v>
      </c>
      <c r="T554" t="str">
        <f t="shared" si="53"/>
        <v>plays</v>
      </c>
    </row>
    <row r="555" spans="1:20" ht="35" x14ac:dyDescent="0.25">
      <c r="A555">
        <v>553</v>
      </c>
      <c r="B555" t="s">
        <v>1143</v>
      </c>
      <c r="C555" s="3" t="s">
        <v>1144</v>
      </c>
      <c r="D555">
        <v>170600</v>
      </c>
      <c r="E555">
        <v>75022</v>
      </c>
      <c r="F555" s="5">
        <f t="shared" si="48"/>
        <v>43.975381008206334</v>
      </c>
      <c r="G555" t="s">
        <v>6</v>
      </c>
      <c r="H555" s="5">
        <f t="shared" si="49"/>
        <v>72.978599221789878</v>
      </c>
      <c r="I555">
        <v>1028</v>
      </c>
      <c r="J555" t="s">
        <v>13</v>
      </c>
      <c r="K555" t="s">
        <v>14</v>
      </c>
      <c r="L555">
        <v>1293948000</v>
      </c>
      <c r="M555">
        <v>1294034400</v>
      </c>
      <c r="N555" s="9">
        <f t="shared" si="50"/>
        <v>40545.25</v>
      </c>
      <c r="O555" s="7">
        <f t="shared" si="51"/>
        <v>40546.25</v>
      </c>
      <c r="P555" t="b">
        <v>0</v>
      </c>
      <c r="Q555" t="b">
        <v>0</v>
      </c>
      <c r="R555" t="s">
        <v>15</v>
      </c>
      <c r="S555" t="str">
        <f t="shared" si="52"/>
        <v>music</v>
      </c>
      <c r="T555" t="str">
        <f t="shared" si="53"/>
        <v>rock</v>
      </c>
    </row>
    <row r="556" spans="1:20" ht="35" x14ac:dyDescent="0.25">
      <c r="A556">
        <v>554</v>
      </c>
      <c r="B556" t="s">
        <v>1145</v>
      </c>
      <c r="C556" s="3" t="s">
        <v>1146</v>
      </c>
      <c r="D556">
        <v>9500</v>
      </c>
      <c r="E556">
        <v>14408</v>
      </c>
      <c r="F556" s="5">
        <f t="shared" si="48"/>
        <v>151.66315789473683</v>
      </c>
      <c r="G556" t="s">
        <v>12</v>
      </c>
      <c r="H556" s="5">
        <f t="shared" si="49"/>
        <v>26.007220216606498</v>
      </c>
      <c r="I556">
        <v>554</v>
      </c>
      <c r="J556" t="s">
        <v>7</v>
      </c>
      <c r="K556" t="s">
        <v>8</v>
      </c>
      <c r="L556">
        <v>1482127200</v>
      </c>
      <c r="M556">
        <v>1482645600</v>
      </c>
      <c r="N556" s="9">
        <f t="shared" si="50"/>
        <v>42723.25</v>
      </c>
      <c r="O556" s="7">
        <f t="shared" si="51"/>
        <v>42729.25</v>
      </c>
      <c r="P556" t="b">
        <v>0</v>
      </c>
      <c r="Q556" t="b">
        <v>0</v>
      </c>
      <c r="R556" t="s">
        <v>52</v>
      </c>
      <c r="S556" t="str">
        <f t="shared" si="52"/>
        <v>music</v>
      </c>
      <c r="T556" t="str">
        <f t="shared" si="53"/>
        <v>indie rock</v>
      </c>
    </row>
    <row r="557" spans="1:20" ht="18" x14ac:dyDescent="0.25">
      <c r="A557">
        <v>555</v>
      </c>
      <c r="B557" t="s">
        <v>1147</v>
      </c>
      <c r="C557" s="3" t="s">
        <v>1148</v>
      </c>
      <c r="D557">
        <v>6300</v>
      </c>
      <c r="E557">
        <v>14089</v>
      </c>
      <c r="F557" s="5">
        <f t="shared" si="48"/>
        <v>223.63492063492063</v>
      </c>
      <c r="G557" t="s">
        <v>12</v>
      </c>
      <c r="H557" s="5">
        <f t="shared" si="49"/>
        <v>104.36296296296297</v>
      </c>
      <c r="I557">
        <v>135</v>
      </c>
      <c r="J557" t="s">
        <v>28</v>
      </c>
      <c r="K557" t="s">
        <v>29</v>
      </c>
      <c r="L557">
        <v>1396414800</v>
      </c>
      <c r="M557">
        <v>1399093200</v>
      </c>
      <c r="N557" s="9">
        <f t="shared" si="50"/>
        <v>41731.208333333336</v>
      </c>
      <c r="O557" s="7">
        <f t="shared" si="51"/>
        <v>41762.208333333336</v>
      </c>
      <c r="P557" t="b">
        <v>0</v>
      </c>
      <c r="Q557" t="b">
        <v>0</v>
      </c>
      <c r="R557" t="s">
        <v>15</v>
      </c>
      <c r="S557" t="str">
        <f t="shared" si="52"/>
        <v>music</v>
      </c>
      <c r="T557" t="str">
        <f t="shared" si="53"/>
        <v>rock</v>
      </c>
    </row>
    <row r="558" spans="1:20" ht="18" x14ac:dyDescent="0.25">
      <c r="A558">
        <v>556</v>
      </c>
      <c r="B558" t="s">
        <v>434</v>
      </c>
      <c r="C558" s="3" t="s">
        <v>1149</v>
      </c>
      <c r="D558">
        <v>5200</v>
      </c>
      <c r="E558">
        <v>12467</v>
      </c>
      <c r="F558" s="5">
        <f t="shared" si="48"/>
        <v>239.75</v>
      </c>
      <c r="G558" t="s">
        <v>12</v>
      </c>
      <c r="H558" s="5">
        <f t="shared" si="49"/>
        <v>102.18852459016394</v>
      </c>
      <c r="I558">
        <v>122</v>
      </c>
      <c r="J558" t="s">
        <v>13</v>
      </c>
      <c r="K558" t="s">
        <v>14</v>
      </c>
      <c r="L558">
        <v>1315285200</v>
      </c>
      <c r="M558">
        <v>1315890000</v>
      </c>
      <c r="N558" s="9">
        <f t="shared" si="50"/>
        <v>40792.208333333336</v>
      </c>
      <c r="O558" s="7">
        <f t="shared" si="51"/>
        <v>40799.208333333336</v>
      </c>
      <c r="P558" t="b">
        <v>0</v>
      </c>
      <c r="Q558" t="b">
        <v>1</v>
      </c>
      <c r="R558" t="s">
        <v>198</v>
      </c>
      <c r="S558" t="str">
        <f t="shared" si="52"/>
        <v>publishing</v>
      </c>
      <c r="T558" t="str">
        <f t="shared" si="53"/>
        <v>translations</v>
      </c>
    </row>
    <row r="559" spans="1:20" ht="18" x14ac:dyDescent="0.25">
      <c r="A559">
        <v>557</v>
      </c>
      <c r="B559" t="s">
        <v>1150</v>
      </c>
      <c r="C559" s="3" t="s">
        <v>1151</v>
      </c>
      <c r="D559">
        <v>6000</v>
      </c>
      <c r="E559">
        <v>11960</v>
      </c>
      <c r="F559" s="5">
        <f t="shared" si="48"/>
        <v>199.33333333333334</v>
      </c>
      <c r="G559" t="s">
        <v>12</v>
      </c>
      <c r="H559" s="5">
        <f t="shared" si="49"/>
        <v>54.117647058823529</v>
      </c>
      <c r="I559">
        <v>221</v>
      </c>
      <c r="J559" t="s">
        <v>13</v>
      </c>
      <c r="K559" t="s">
        <v>14</v>
      </c>
      <c r="L559">
        <v>1443762000</v>
      </c>
      <c r="M559">
        <v>1444021200</v>
      </c>
      <c r="N559" s="9">
        <f t="shared" si="50"/>
        <v>42279.208333333328</v>
      </c>
      <c r="O559" s="7">
        <f t="shared" si="51"/>
        <v>42282.208333333328</v>
      </c>
      <c r="P559" t="b">
        <v>0</v>
      </c>
      <c r="Q559" t="b">
        <v>1</v>
      </c>
      <c r="R559" t="s">
        <v>466</v>
      </c>
      <c r="S559" t="str">
        <f t="shared" si="52"/>
        <v>film &amp; video</v>
      </c>
      <c r="T559" t="str">
        <f t="shared" si="53"/>
        <v>science fiction</v>
      </c>
    </row>
    <row r="560" spans="1:20" ht="18" x14ac:dyDescent="0.25">
      <c r="A560">
        <v>558</v>
      </c>
      <c r="B560" t="s">
        <v>1152</v>
      </c>
      <c r="C560" s="3" t="s">
        <v>1153</v>
      </c>
      <c r="D560">
        <v>5800</v>
      </c>
      <c r="E560">
        <v>7966</v>
      </c>
      <c r="F560" s="5">
        <f t="shared" si="48"/>
        <v>137.34482758620689</v>
      </c>
      <c r="G560" t="s">
        <v>12</v>
      </c>
      <c r="H560" s="5">
        <f t="shared" si="49"/>
        <v>63.222222222222221</v>
      </c>
      <c r="I560">
        <v>126</v>
      </c>
      <c r="J560" t="s">
        <v>13</v>
      </c>
      <c r="K560" t="s">
        <v>14</v>
      </c>
      <c r="L560">
        <v>1456293600</v>
      </c>
      <c r="M560">
        <v>1460005200</v>
      </c>
      <c r="N560" s="9">
        <f t="shared" si="50"/>
        <v>42424.25</v>
      </c>
      <c r="O560" s="7">
        <f t="shared" si="51"/>
        <v>42467.208333333328</v>
      </c>
      <c r="P560" t="b">
        <v>0</v>
      </c>
      <c r="Q560" t="b">
        <v>0</v>
      </c>
      <c r="R560" t="s">
        <v>25</v>
      </c>
      <c r="S560" t="str">
        <f t="shared" si="52"/>
        <v>theater</v>
      </c>
      <c r="T560" t="str">
        <f t="shared" si="53"/>
        <v>plays</v>
      </c>
    </row>
    <row r="561" spans="1:20" ht="18" x14ac:dyDescent="0.25">
      <c r="A561">
        <v>559</v>
      </c>
      <c r="B561" t="s">
        <v>1154</v>
      </c>
      <c r="C561" s="3" t="s">
        <v>1155</v>
      </c>
      <c r="D561">
        <v>105300</v>
      </c>
      <c r="E561">
        <v>106321</v>
      </c>
      <c r="F561" s="5">
        <f t="shared" si="48"/>
        <v>100.9696106362773</v>
      </c>
      <c r="G561" t="s">
        <v>12</v>
      </c>
      <c r="H561" s="5">
        <f t="shared" si="49"/>
        <v>104.03228962818004</v>
      </c>
      <c r="I561">
        <v>1022</v>
      </c>
      <c r="J561" t="s">
        <v>13</v>
      </c>
      <c r="K561" t="s">
        <v>14</v>
      </c>
      <c r="L561">
        <v>1470114000</v>
      </c>
      <c r="M561">
        <v>1470718800</v>
      </c>
      <c r="N561" s="9">
        <f t="shared" si="50"/>
        <v>42584.208333333328</v>
      </c>
      <c r="O561" s="7">
        <f t="shared" si="51"/>
        <v>42591.208333333328</v>
      </c>
      <c r="P561" t="b">
        <v>0</v>
      </c>
      <c r="Q561" t="b">
        <v>0</v>
      </c>
      <c r="R561" t="s">
        <v>25</v>
      </c>
      <c r="S561" t="str">
        <f t="shared" si="52"/>
        <v>theater</v>
      </c>
      <c r="T561" t="str">
        <f t="shared" si="53"/>
        <v>plays</v>
      </c>
    </row>
    <row r="562" spans="1:20" ht="18" x14ac:dyDescent="0.25">
      <c r="A562">
        <v>560</v>
      </c>
      <c r="B562" t="s">
        <v>1156</v>
      </c>
      <c r="C562" s="3" t="s">
        <v>1157</v>
      </c>
      <c r="D562">
        <v>20000</v>
      </c>
      <c r="E562">
        <v>158832</v>
      </c>
      <c r="F562" s="5">
        <f t="shared" si="48"/>
        <v>794.16</v>
      </c>
      <c r="G562" t="s">
        <v>12</v>
      </c>
      <c r="H562" s="5">
        <f t="shared" si="49"/>
        <v>49.994334277620396</v>
      </c>
      <c r="I562">
        <v>3177</v>
      </c>
      <c r="J562" t="s">
        <v>13</v>
      </c>
      <c r="K562" t="s">
        <v>14</v>
      </c>
      <c r="L562">
        <v>1321596000</v>
      </c>
      <c r="M562">
        <v>1325052000</v>
      </c>
      <c r="N562" s="9">
        <f t="shared" si="50"/>
        <v>40865.25</v>
      </c>
      <c r="O562" s="7">
        <f t="shared" si="51"/>
        <v>40905.25</v>
      </c>
      <c r="P562" t="b">
        <v>0</v>
      </c>
      <c r="Q562" t="b">
        <v>0</v>
      </c>
      <c r="R562" t="s">
        <v>63</v>
      </c>
      <c r="S562" t="str">
        <f t="shared" si="52"/>
        <v>film &amp; video</v>
      </c>
      <c r="T562" t="str">
        <f t="shared" si="53"/>
        <v>animation</v>
      </c>
    </row>
    <row r="563" spans="1:20" ht="18" x14ac:dyDescent="0.25">
      <c r="A563">
        <v>561</v>
      </c>
      <c r="B563" t="s">
        <v>1158</v>
      </c>
      <c r="C563" s="3" t="s">
        <v>1159</v>
      </c>
      <c r="D563">
        <v>3000</v>
      </c>
      <c r="E563">
        <v>11091</v>
      </c>
      <c r="F563" s="5">
        <f t="shared" si="48"/>
        <v>369.7</v>
      </c>
      <c r="G563" t="s">
        <v>12</v>
      </c>
      <c r="H563" s="5">
        <f t="shared" si="49"/>
        <v>56.015151515151516</v>
      </c>
      <c r="I563">
        <v>198</v>
      </c>
      <c r="J563" t="s">
        <v>90</v>
      </c>
      <c r="K563" t="s">
        <v>91</v>
      </c>
      <c r="L563">
        <v>1318827600</v>
      </c>
      <c r="M563">
        <v>1319000400</v>
      </c>
      <c r="N563" s="9">
        <f t="shared" si="50"/>
        <v>40833.208333333336</v>
      </c>
      <c r="O563" s="7">
        <f t="shared" si="51"/>
        <v>40835.208333333336</v>
      </c>
      <c r="P563" t="b">
        <v>0</v>
      </c>
      <c r="Q563" t="b">
        <v>0</v>
      </c>
      <c r="R563" t="s">
        <v>25</v>
      </c>
      <c r="S563" t="str">
        <f t="shared" si="52"/>
        <v>theater</v>
      </c>
      <c r="T563" t="str">
        <f t="shared" si="53"/>
        <v>plays</v>
      </c>
    </row>
    <row r="564" spans="1:20" ht="35" x14ac:dyDescent="0.25">
      <c r="A564">
        <v>562</v>
      </c>
      <c r="B564" t="s">
        <v>1160</v>
      </c>
      <c r="C564" s="3" t="s">
        <v>1161</v>
      </c>
      <c r="D564">
        <v>9900</v>
      </c>
      <c r="E564">
        <v>1269</v>
      </c>
      <c r="F564" s="5">
        <f t="shared" si="48"/>
        <v>12.818181818181817</v>
      </c>
      <c r="G564" t="s">
        <v>6</v>
      </c>
      <c r="H564" s="5">
        <f t="shared" si="49"/>
        <v>48.807692307692307</v>
      </c>
      <c r="I564">
        <v>26</v>
      </c>
      <c r="J564" t="s">
        <v>90</v>
      </c>
      <c r="K564" t="s">
        <v>91</v>
      </c>
      <c r="L564">
        <v>1552366800</v>
      </c>
      <c r="M564">
        <v>1552539600</v>
      </c>
      <c r="N564" s="9">
        <f t="shared" si="50"/>
        <v>43536.208333333328</v>
      </c>
      <c r="O564" s="7">
        <f t="shared" si="51"/>
        <v>43538.208333333328</v>
      </c>
      <c r="P564" t="b">
        <v>0</v>
      </c>
      <c r="Q564" t="b">
        <v>0</v>
      </c>
      <c r="R564" t="s">
        <v>15</v>
      </c>
      <c r="S564" t="str">
        <f t="shared" si="52"/>
        <v>music</v>
      </c>
      <c r="T564" t="str">
        <f t="shared" si="53"/>
        <v>rock</v>
      </c>
    </row>
    <row r="565" spans="1:20" ht="18" x14ac:dyDescent="0.25">
      <c r="A565">
        <v>563</v>
      </c>
      <c r="B565" t="s">
        <v>1162</v>
      </c>
      <c r="C565" s="3" t="s">
        <v>1163</v>
      </c>
      <c r="D565">
        <v>3700</v>
      </c>
      <c r="E565">
        <v>5107</v>
      </c>
      <c r="F565" s="5">
        <f t="shared" si="48"/>
        <v>138.02702702702703</v>
      </c>
      <c r="G565" t="s">
        <v>12</v>
      </c>
      <c r="H565" s="5">
        <f t="shared" si="49"/>
        <v>60.082352941176474</v>
      </c>
      <c r="I565">
        <v>85</v>
      </c>
      <c r="J565" t="s">
        <v>18</v>
      </c>
      <c r="K565" t="s">
        <v>19</v>
      </c>
      <c r="L565">
        <v>1542088800</v>
      </c>
      <c r="M565">
        <v>1543816800</v>
      </c>
      <c r="N565" s="9">
        <f t="shared" si="50"/>
        <v>43417.25</v>
      </c>
      <c r="O565" s="7">
        <f t="shared" si="51"/>
        <v>43437.25</v>
      </c>
      <c r="P565" t="b">
        <v>0</v>
      </c>
      <c r="Q565" t="b">
        <v>0</v>
      </c>
      <c r="R565" t="s">
        <v>34</v>
      </c>
      <c r="S565" t="str">
        <f t="shared" si="52"/>
        <v>film &amp; video</v>
      </c>
      <c r="T565" t="str">
        <f t="shared" si="53"/>
        <v>documentary</v>
      </c>
    </row>
    <row r="566" spans="1:20" ht="18" x14ac:dyDescent="0.25">
      <c r="A566">
        <v>564</v>
      </c>
      <c r="B566" t="s">
        <v>1164</v>
      </c>
      <c r="C566" s="3" t="s">
        <v>1165</v>
      </c>
      <c r="D566">
        <v>168700</v>
      </c>
      <c r="E566">
        <v>141393</v>
      </c>
      <c r="F566" s="5">
        <f t="shared" si="48"/>
        <v>83.813278008298752</v>
      </c>
      <c r="G566" t="s">
        <v>6</v>
      </c>
      <c r="H566" s="5">
        <f t="shared" si="49"/>
        <v>78.990502793296088</v>
      </c>
      <c r="I566">
        <v>1790</v>
      </c>
      <c r="J566" t="s">
        <v>13</v>
      </c>
      <c r="K566" t="s">
        <v>14</v>
      </c>
      <c r="L566">
        <v>1426395600</v>
      </c>
      <c r="M566">
        <v>1427086800</v>
      </c>
      <c r="N566" s="9">
        <f t="shared" si="50"/>
        <v>42078.208333333328</v>
      </c>
      <c r="O566" s="7">
        <f t="shared" si="51"/>
        <v>42086.208333333328</v>
      </c>
      <c r="P566" t="b">
        <v>0</v>
      </c>
      <c r="Q566" t="b">
        <v>0</v>
      </c>
      <c r="R566" t="s">
        <v>25</v>
      </c>
      <c r="S566" t="str">
        <f t="shared" si="52"/>
        <v>theater</v>
      </c>
      <c r="T566" t="str">
        <f t="shared" si="53"/>
        <v>plays</v>
      </c>
    </row>
    <row r="567" spans="1:20" ht="18" x14ac:dyDescent="0.25">
      <c r="A567">
        <v>565</v>
      </c>
      <c r="B567" t="s">
        <v>1166</v>
      </c>
      <c r="C567" s="3" t="s">
        <v>1167</v>
      </c>
      <c r="D567">
        <v>94900</v>
      </c>
      <c r="E567">
        <v>194166</v>
      </c>
      <c r="F567" s="5">
        <f t="shared" si="48"/>
        <v>204.60063224446787</v>
      </c>
      <c r="G567" t="s">
        <v>12</v>
      </c>
      <c r="H567" s="5">
        <f t="shared" si="49"/>
        <v>53.99499443826474</v>
      </c>
      <c r="I567">
        <v>3596</v>
      </c>
      <c r="J567" t="s">
        <v>13</v>
      </c>
      <c r="K567" t="s">
        <v>14</v>
      </c>
      <c r="L567">
        <v>1321336800</v>
      </c>
      <c r="M567">
        <v>1323064800</v>
      </c>
      <c r="N567" s="9">
        <f t="shared" si="50"/>
        <v>40862.25</v>
      </c>
      <c r="O567" s="7">
        <f t="shared" si="51"/>
        <v>40882.25</v>
      </c>
      <c r="P567" t="b">
        <v>0</v>
      </c>
      <c r="Q567" t="b">
        <v>0</v>
      </c>
      <c r="R567" t="s">
        <v>25</v>
      </c>
      <c r="S567" t="str">
        <f t="shared" si="52"/>
        <v>theater</v>
      </c>
      <c r="T567" t="str">
        <f t="shared" si="53"/>
        <v>plays</v>
      </c>
    </row>
    <row r="568" spans="1:20" ht="18" x14ac:dyDescent="0.25">
      <c r="A568">
        <v>566</v>
      </c>
      <c r="B568" t="s">
        <v>1168</v>
      </c>
      <c r="C568" s="3" t="s">
        <v>1169</v>
      </c>
      <c r="D568">
        <v>9300</v>
      </c>
      <c r="E568">
        <v>4124</v>
      </c>
      <c r="F568" s="5">
        <f t="shared" si="48"/>
        <v>44.344086021505376</v>
      </c>
      <c r="G568" t="s">
        <v>6</v>
      </c>
      <c r="H568" s="5">
        <f t="shared" si="49"/>
        <v>111.45945945945945</v>
      </c>
      <c r="I568">
        <v>37</v>
      </c>
      <c r="J568" t="s">
        <v>13</v>
      </c>
      <c r="K568" t="s">
        <v>14</v>
      </c>
      <c r="L568">
        <v>1456293600</v>
      </c>
      <c r="M568">
        <v>1458277200</v>
      </c>
      <c r="N568" s="9">
        <f t="shared" si="50"/>
        <v>42424.25</v>
      </c>
      <c r="O568" s="7">
        <f t="shared" si="51"/>
        <v>42447.208333333328</v>
      </c>
      <c r="P568" t="b">
        <v>0</v>
      </c>
      <c r="Q568" t="b">
        <v>1</v>
      </c>
      <c r="R568" t="s">
        <v>42</v>
      </c>
      <c r="S568" t="str">
        <f t="shared" si="52"/>
        <v>music</v>
      </c>
      <c r="T568" t="str">
        <f t="shared" si="53"/>
        <v>electric music</v>
      </c>
    </row>
    <row r="569" spans="1:20" ht="35" x14ac:dyDescent="0.25">
      <c r="A569">
        <v>567</v>
      </c>
      <c r="B569" t="s">
        <v>1170</v>
      </c>
      <c r="C569" s="3" t="s">
        <v>1171</v>
      </c>
      <c r="D569">
        <v>6800</v>
      </c>
      <c r="E569">
        <v>14865</v>
      </c>
      <c r="F569" s="5">
        <f t="shared" si="48"/>
        <v>218.60294117647058</v>
      </c>
      <c r="G569" t="s">
        <v>12</v>
      </c>
      <c r="H569" s="5">
        <f t="shared" si="49"/>
        <v>60.922131147540981</v>
      </c>
      <c r="I569">
        <v>244</v>
      </c>
      <c r="J569" t="s">
        <v>13</v>
      </c>
      <c r="K569" t="s">
        <v>14</v>
      </c>
      <c r="L569">
        <v>1404968400</v>
      </c>
      <c r="M569">
        <v>1405141200</v>
      </c>
      <c r="N569" s="9">
        <f t="shared" si="50"/>
        <v>41830.208333333336</v>
      </c>
      <c r="O569" s="7">
        <f t="shared" si="51"/>
        <v>41832.208333333336</v>
      </c>
      <c r="P569" t="b">
        <v>0</v>
      </c>
      <c r="Q569" t="b">
        <v>0</v>
      </c>
      <c r="R569" t="s">
        <v>15</v>
      </c>
      <c r="S569" t="str">
        <f t="shared" si="52"/>
        <v>music</v>
      </c>
      <c r="T569" t="str">
        <f t="shared" si="53"/>
        <v>rock</v>
      </c>
    </row>
    <row r="570" spans="1:20" ht="18" x14ac:dyDescent="0.25">
      <c r="A570">
        <v>568</v>
      </c>
      <c r="B570" t="s">
        <v>1172</v>
      </c>
      <c r="C570" s="3" t="s">
        <v>1173</v>
      </c>
      <c r="D570">
        <v>72400</v>
      </c>
      <c r="E570">
        <v>134688</v>
      </c>
      <c r="F570" s="5">
        <f t="shared" si="48"/>
        <v>186.03314917127071</v>
      </c>
      <c r="G570" t="s">
        <v>12</v>
      </c>
      <c r="H570" s="5">
        <f t="shared" si="49"/>
        <v>26.0015444015444</v>
      </c>
      <c r="I570">
        <v>5180</v>
      </c>
      <c r="J570" t="s">
        <v>13</v>
      </c>
      <c r="K570" t="s">
        <v>14</v>
      </c>
      <c r="L570">
        <v>1279170000</v>
      </c>
      <c r="M570">
        <v>1283058000</v>
      </c>
      <c r="N570" s="9">
        <f t="shared" si="50"/>
        <v>40374.208333333336</v>
      </c>
      <c r="O570" s="7">
        <f t="shared" si="51"/>
        <v>40419.208333333336</v>
      </c>
      <c r="P570" t="b">
        <v>0</v>
      </c>
      <c r="Q570" t="b">
        <v>0</v>
      </c>
      <c r="R570" t="s">
        <v>25</v>
      </c>
      <c r="S570" t="str">
        <f t="shared" si="52"/>
        <v>theater</v>
      </c>
      <c r="T570" t="str">
        <f t="shared" si="53"/>
        <v>plays</v>
      </c>
    </row>
    <row r="571" spans="1:20" ht="18" x14ac:dyDescent="0.25">
      <c r="A571">
        <v>569</v>
      </c>
      <c r="B571" t="s">
        <v>1174</v>
      </c>
      <c r="C571" s="3" t="s">
        <v>1175</v>
      </c>
      <c r="D571">
        <v>20100</v>
      </c>
      <c r="E571">
        <v>47705</v>
      </c>
      <c r="F571" s="5">
        <f t="shared" si="48"/>
        <v>237.33830845771143</v>
      </c>
      <c r="G571" t="s">
        <v>12</v>
      </c>
      <c r="H571" s="5">
        <f t="shared" si="49"/>
        <v>80.993208828522924</v>
      </c>
      <c r="I571">
        <v>589</v>
      </c>
      <c r="J571" t="s">
        <v>99</v>
      </c>
      <c r="K571" t="s">
        <v>100</v>
      </c>
      <c r="L571">
        <v>1294725600</v>
      </c>
      <c r="M571">
        <v>1295762400</v>
      </c>
      <c r="N571" s="9">
        <f t="shared" si="50"/>
        <v>40554.25</v>
      </c>
      <c r="O571" s="7">
        <f t="shared" si="51"/>
        <v>40566.25</v>
      </c>
      <c r="P571" t="b">
        <v>0</v>
      </c>
      <c r="Q571" t="b">
        <v>0</v>
      </c>
      <c r="R571" t="s">
        <v>63</v>
      </c>
      <c r="S571" t="str">
        <f t="shared" si="52"/>
        <v>film &amp; video</v>
      </c>
      <c r="T571" t="str">
        <f t="shared" si="53"/>
        <v>animation</v>
      </c>
    </row>
    <row r="572" spans="1:20" ht="18" x14ac:dyDescent="0.25">
      <c r="A572">
        <v>570</v>
      </c>
      <c r="B572" t="s">
        <v>1176</v>
      </c>
      <c r="C572" s="3" t="s">
        <v>1177</v>
      </c>
      <c r="D572">
        <v>31200</v>
      </c>
      <c r="E572">
        <v>95364</v>
      </c>
      <c r="F572" s="5">
        <f t="shared" si="48"/>
        <v>305.65384615384613</v>
      </c>
      <c r="G572" t="s">
        <v>12</v>
      </c>
      <c r="H572" s="5">
        <f t="shared" si="49"/>
        <v>34.995963302752294</v>
      </c>
      <c r="I572">
        <v>2725</v>
      </c>
      <c r="J572" t="s">
        <v>13</v>
      </c>
      <c r="K572" t="s">
        <v>14</v>
      </c>
      <c r="L572">
        <v>1419055200</v>
      </c>
      <c r="M572">
        <v>1419573600</v>
      </c>
      <c r="N572" s="9">
        <f t="shared" si="50"/>
        <v>41993.25</v>
      </c>
      <c r="O572" s="7">
        <f t="shared" si="51"/>
        <v>41999.25</v>
      </c>
      <c r="P572" t="b">
        <v>0</v>
      </c>
      <c r="Q572" t="b">
        <v>1</v>
      </c>
      <c r="R572" t="s">
        <v>15</v>
      </c>
      <c r="S572" t="str">
        <f t="shared" si="52"/>
        <v>music</v>
      </c>
      <c r="T572" t="str">
        <f t="shared" si="53"/>
        <v>rock</v>
      </c>
    </row>
    <row r="573" spans="1:20" ht="18" x14ac:dyDescent="0.25">
      <c r="A573">
        <v>571</v>
      </c>
      <c r="B573" t="s">
        <v>1178</v>
      </c>
      <c r="C573" s="3" t="s">
        <v>1179</v>
      </c>
      <c r="D573">
        <v>3500</v>
      </c>
      <c r="E573">
        <v>3295</v>
      </c>
      <c r="F573" s="5">
        <f t="shared" si="48"/>
        <v>94.142857142857139</v>
      </c>
      <c r="G573" t="s">
        <v>6</v>
      </c>
      <c r="H573" s="5">
        <f t="shared" si="49"/>
        <v>94.142857142857139</v>
      </c>
      <c r="I573">
        <v>35</v>
      </c>
      <c r="J573" t="s">
        <v>99</v>
      </c>
      <c r="K573" t="s">
        <v>100</v>
      </c>
      <c r="L573">
        <v>1434690000</v>
      </c>
      <c r="M573">
        <v>1438750800</v>
      </c>
      <c r="N573" s="9">
        <f t="shared" si="50"/>
        <v>42174.208333333328</v>
      </c>
      <c r="O573" s="7">
        <f t="shared" si="51"/>
        <v>42221.208333333328</v>
      </c>
      <c r="P573" t="b">
        <v>0</v>
      </c>
      <c r="Q573" t="b">
        <v>0</v>
      </c>
      <c r="R573" t="s">
        <v>92</v>
      </c>
      <c r="S573" t="str">
        <f t="shared" si="52"/>
        <v>film &amp; video</v>
      </c>
      <c r="T573" t="str">
        <f t="shared" si="53"/>
        <v>shorts</v>
      </c>
    </row>
    <row r="574" spans="1:20" ht="18" x14ac:dyDescent="0.25">
      <c r="A574">
        <v>572</v>
      </c>
      <c r="B574" t="s">
        <v>1180</v>
      </c>
      <c r="C574" s="3" t="s">
        <v>1181</v>
      </c>
      <c r="D574">
        <v>9000</v>
      </c>
      <c r="E574">
        <v>4896</v>
      </c>
      <c r="F574" s="5">
        <f t="shared" si="48"/>
        <v>54.400000000000006</v>
      </c>
      <c r="G574" t="s">
        <v>66</v>
      </c>
      <c r="H574" s="5">
        <f t="shared" si="49"/>
        <v>52.085106382978722</v>
      </c>
      <c r="I574">
        <v>94</v>
      </c>
      <c r="J574" t="s">
        <v>13</v>
      </c>
      <c r="K574" t="s">
        <v>14</v>
      </c>
      <c r="L574">
        <v>1443416400</v>
      </c>
      <c r="M574">
        <v>1444798800</v>
      </c>
      <c r="N574" s="9">
        <f t="shared" si="50"/>
        <v>42275.208333333328</v>
      </c>
      <c r="O574" s="7">
        <f t="shared" si="51"/>
        <v>42291.208333333328</v>
      </c>
      <c r="P574" t="b">
        <v>0</v>
      </c>
      <c r="Q574" t="b">
        <v>1</v>
      </c>
      <c r="R574" t="s">
        <v>15</v>
      </c>
      <c r="S574" t="str">
        <f t="shared" si="52"/>
        <v>music</v>
      </c>
      <c r="T574" t="str">
        <f t="shared" si="53"/>
        <v>rock</v>
      </c>
    </row>
    <row r="575" spans="1:20" ht="18" x14ac:dyDescent="0.25">
      <c r="A575">
        <v>573</v>
      </c>
      <c r="B575" t="s">
        <v>1182</v>
      </c>
      <c r="C575" s="3" t="s">
        <v>1183</v>
      </c>
      <c r="D575">
        <v>6700</v>
      </c>
      <c r="E575">
        <v>7496</v>
      </c>
      <c r="F575" s="5">
        <f t="shared" si="48"/>
        <v>111.88059701492537</v>
      </c>
      <c r="G575" t="s">
        <v>12</v>
      </c>
      <c r="H575" s="5">
        <f t="shared" si="49"/>
        <v>24.986666666666668</v>
      </c>
      <c r="I575">
        <v>300</v>
      </c>
      <c r="J575" t="s">
        <v>13</v>
      </c>
      <c r="K575" t="s">
        <v>14</v>
      </c>
      <c r="L575">
        <v>1399006800</v>
      </c>
      <c r="M575">
        <v>1399179600</v>
      </c>
      <c r="N575" s="9">
        <f t="shared" si="50"/>
        <v>41761.208333333336</v>
      </c>
      <c r="O575" s="7">
        <f t="shared" si="51"/>
        <v>41763.208333333336</v>
      </c>
      <c r="P575" t="b">
        <v>0</v>
      </c>
      <c r="Q575" t="b">
        <v>0</v>
      </c>
      <c r="R575" t="s">
        <v>1021</v>
      </c>
      <c r="S575" t="str">
        <f t="shared" si="52"/>
        <v>journalism</v>
      </c>
      <c r="T575" t="str">
        <f t="shared" si="53"/>
        <v>audio</v>
      </c>
    </row>
    <row r="576" spans="1:20" ht="18" x14ac:dyDescent="0.25">
      <c r="A576">
        <v>574</v>
      </c>
      <c r="B576" t="s">
        <v>1184</v>
      </c>
      <c r="C576" s="3" t="s">
        <v>1185</v>
      </c>
      <c r="D576">
        <v>2700</v>
      </c>
      <c r="E576">
        <v>9967</v>
      </c>
      <c r="F576" s="5">
        <f t="shared" si="48"/>
        <v>369.14814814814815</v>
      </c>
      <c r="G576" t="s">
        <v>12</v>
      </c>
      <c r="H576" s="5">
        <f t="shared" si="49"/>
        <v>69.215277777777771</v>
      </c>
      <c r="I576">
        <v>144</v>
      </c>
      <c r="J576" t="s">
        <v>13</v>
      </c>
      <c r="K576" t="s">
        <v>14</v>
      </c>
      <c r="L576">
        <v>1575698400</v>
      </c>
      <c r="M576">
        <v>1576562400</v>
      </c>
      <c r="N576" s="9">
        <f t="shared" si="50"/>
        <v>43806.25</v>
      </c>
      <c r="O576" s="7">
        <f t="shared" si="51"/>
        <v>43816.25</v>
      </c>
      <c r="P576" t="b">
        <v>0</v>
      </c>
      <c r="Q576" t="b">
        <v>1</v>
      </c>
      <c r="R576" t="s">
        <v>9</v>
      </c>
      <c r="S576" t="str">
        <f t="shared" si="52"/>
        <v>food</v>
      </c>
      <c r="T576" t="str">
        <f t="shared" si="53"/>
        <v>food trucks</v>
      </c>
    </row>
    <row r="577" spans="1:20" ht="18" x14ac:dyDescent="0.25">
      <c r="A577">
        <v>575</v>
      </c>
      <c r="B577" t="s">
        <v>1186</v>
      </c>
      <c r="C577" s="3" t="s">
        <v>1187</v>
      </c>
      <c r="D577">
        <v>83300</v>
      </c>
      <c r="E577">
        <v>52421</v>
      </c>
      <c r="F577" s="5">
        <f t="shared" si="48"/>
        <v>62.930372148859547</v>
      </c>
      <c r="G577" t="s">
        <v>6</v>
      </c>
      <c r="H577" s="5">
        <f t="shared" si="49"/>
        <v>93.944444444444443</v>
      </c>
      <c r="I577">
        <v>558</v>
      </c>
      <c r="J577" t="s">
        <v>13</v>
      </c>
      <c r="K577" t="s">
        <v>14</v>
      </c>
      <c r="L577">
        <v>1400562000</v>
      </c>
      <c r="M577">
        <v>1400821200</v>
      </c>
      <c r="N577" s="9">
        <f t="shared" si="50"/>
        <v>41779.208333333336</v>
      </c>
      <c r="O577" s="7">
        <f t="shared" si="51"/>
        <v>41782.208333333336</v>
      </c>
      <c r="P577" t="b">
        <v>0</v>
      </c>
      <c r="Q577" t="b">
        <v>1</v>
      </c>
      <c r="R577" t="s">
        <v>25</v>
      </c>
      <c r="S577" t="str">
        <f t="shared" si="52"/>
        <v>theater</v>
      </c>
      <c r="T577" t="str">
        <f t="shared" si="53"/>
        <v>plays</v>
      </c>
    </row>
    <row r="578" spans="1:20" ht="35" x14ac:dyDescent="0.25">
      <c r="A578">
        <v>576</v>
      </c>
      <c r="B578" t="s">
        <v>1188</v>
      </c>
      <c r="C578" s="3" t="s">
        <v>1189</v>
      </c>
      <c r="D578">
        <v>9700</v>
      </c>
      <c r="E578">
        <v>6298</v>
      </c>
      <c r="F578" s="5">
        <f t="shared" si="48"/>
        <v>64.927835051546396</v>
      </c>
      <c r="G578" t="s">
        <v>6</v>
      </c>
      <c r="H578" s="5">
        <f t="shared" si="49"/>
        <v>98.40625</v>
      </c>
      <c r="I578">
        <v>64</v>
      </c>
      <c r="J578" t="s">
        <v>13</v>
      </c>
      <c r="K578" t="s">
        <v>14</v>
      </c>
      <c r="L578">
        <v>1509512400</v>
      </c>
      <c r="M578">
        <v>1510984800</v>
      </c>
      <c r="N578" s="9">
        <f t="shared" si="50"/>
        <v>43040.208333333328</v>
      </c>
      <c r="O578" s="7">
        <f t="shared" si="51"/>
        <v>43057.25</v>
      </c>
      <c r="P578" t="b">
        <v>0</v>
      </c>
      <c r="Q578" t="b">
        <v>0</v>
      </c>
      <c r="R578" t="s">
        <v>25</v>
      </c>
      <c r="S578" t="str">
        <f t="shared" si="52"/>
        <v>theater</v>
      </c>
      <c r="T578" t="str">
        <f t="shared" si="53"/>
        <v>plays</v>
      </c>
    </row>
    <row r="579" spans="1:20" ht="18" x14ac:dyDescent="0.25">
      <c r="A579">
        <v>577</v>
      </c>
      <c r="B579" t="s">
        <v>1190</v>
      </c>
      <c r="C579" s="3" t="s">
        <v>1191</v>
      </c>
      <c r="D579">
        <v>8200</v>
      </c>
      <c r="E579">
        <v>1546</v>
      </c>
      <c r="F579" s="5">
        <f t="shared" ref="F579:F642" si="54">(E579/D579)*100</f>
        <v>18.853658536585368</v>
      </c>
      <c r="G579" t="s">
        <v>66</v>
      </c>
      <c r="H579" s="5">
        <f t="shared" ref="H579:H642" si="55">IFERROR(E579/I579,0)</f>
        <v>41.783783783783782</v>
      </c>
      <c r="I579">
        <v>37</v>
      </c>
      <c r="J579" t="s">
        <v>13</v>
      </c>
      <c r="K579" t="s">
        <v>14</v>
      </c>
      <c r="L579">
        <v>1299823200</v>
      </c>
      <c r="M579">
        <v>1302066000</v>
      </c>
      <c r="N579" s="9">
        <f t="shared" ref="N579:N642" si="56">(((L579/60)/60)/24)+DATE(1970,1,1)</f>
        <v>40613.25</v>
      </c>
      <c r="O579" s="7">
        <f t="shared" ref="O579:O642" si="57">(((M579/60)/60)/24)+DATE(1970,1,1)</f>
        <v>40639.208333333336</v>
      </c>
      <c r="P579" t="b">
        <v>0</v>
      </c>
      <c r="Q579" t="b">
        <v>0</v>
      </c>
      <c r="R579" t="s">
        <v>151</v>
      </c>
      <c r="S579" t="str">
        <f t="shared" ref="S579:S642" si="58">IFERROR(LEFT(R579, FIND("/", R579) - 1), R579)</f>
        <v>music</v>
      </c>
      <c r="T579" t="str">
        <f t="shared" ref="T579:T642" si="59">IFERROR(MID(R579, FIND("/", R579) + 1, LEN(R579)), "")</f>
        <v>jazz</v>
      </c>
    </row>
    <row r="580" spans="1:20" ht="18" x14ac:dyDescent="0.25">
      <c r="A580">
        <v>578</v>
      </c>
      <c r="B580" t="s">
        <v>1192</v>
      </c>
      <c r="C580" s="3" t="s">
        <v>1193</v>
      </c>
      <c r="D580">
        <v>96500</v>
      </c>
      <c r="E580">
        <v>16168</v>
      </c>
      <c r="F580" s="5">
        <f t="shared" si="54"/>
        <v>16.754404145077721</v>
      </c>
      <c r="G580" t="s">
        <v>6</v>
      </c>
      <c r="H580" s="5">
        <f t="shared" si="55"/>
        <v>65.991836734693877</v>
      </c>
      <c r="I580">
        <v>245</v>
      </c>
      <c r="J580" t="s">
        <v>13</v>
      </c>
      <c r="K580" t="s">
        <v>14</v>
      </c>
      <c r="L580">
        <v>1322719200</v>
      </c>
      <c r="M580">
        <v>1322978400</v>
      </c>
      <c r="N580" s="9">
        <f t="shared" si="56"/>
        <v>40878.25</v>
      </c>
      <c r="O580" s="7">
        <f t="shared" si="57"/>
        <v>40881.25</v>
      </c>
      <c r="P580" t="b">
        <v>0</v>
      </c>
      <c r="Q580" t="b">
        <v>0</v>
      </c>
      <c r="R580" t="s">
        <v>466</v>
      </c>
      <c r="S580" t="str">
        <f t="shared" si="58"/>
        <v>film &amp; video</v>
      </c>
      <c r="T580" t="str">
        <f t="shared" si="59"/>
        <v>science fiction</v>
      </c>
    </row>
    <row r="581" spans="1:20" ht="18" x14ac:dyDescent="0.25">
      <c r="A581">
        <v>579</v>
      </c>
      <c r="B581" t="s">
        <v>1194</v>
      </c>
      <c r="C581" s="3" t="s">
        <v>1195</v>
      </c>
      <c r="D581">
        <v>6200</v>
      </c>
      <c r="E581">
        <v>6269</v>
      </c>
      <c r="F581" s="5">
        <f t="shared" si="54"/>
        <v>101.11290322580646</v>
      </c>
      <c r="G581" t="s">
        <v>12</v>
      </c>
      <c r="H581" s="5">
        <f t="shared" si="55"/>
        <v>72.05747126436782</v>
      </c>
      <c r="I581">
        <v>87</v>
      </c>
      <c r="J581" t="s">
        <v>13</v>
      </c>
      <c r="K581" t="s">
        <v>14</v>
      </c>
      <c r="L581">
        <v>1312693200</v>
      </c>
      <c r="M581">
        <v>1313730000</v>
      </c>
      <c r="N581" s="9">
        <f t="shared" si="56"/>
        <v>40762.208333333336</v>
      </c>
      <c r="O581" s="7">
        <f t="shared" si="57"/>
        <v>40774.208333333336</v>
      </c>
      <c r="P581" t="b">
        <v>0</v>
      </c>
      <c r="Q581" t="b">
        <v>0</v>
      </c>
      <c r="R581" t="s">
        <v>151</v>
      </c>
      <c r="S581" t="str">
        <f t="shared" si="58"/>
        <v>music</v>
      </c>
      <c r="T581" t="str">
        <f t="shared" si="59"/>
        <v>jazz</v>
      </c>
    </row>
    <row r="582" spans="1:20" ht="18" x14ac:dyDescent="0.25">
      <c r="A582">
        <v>580</v>
      </c>
      <c r="B582" t="s">
        <v>548</v>
      </c>
      <c r="C582" s="3" t="s">
        <v>1196</v>
      </c>
      <c r="D582">
        <v>43800</v>
      </c>
      <c r="E582">
        <v>149578</v>
      </c>
      <c r="F582" s="5">
        <f t="shared" si="54"/>
        <v>341.5022831050228</v>
      </c>
      <c r="G582" t="s">
        <v>12</v>
      </c>
      <c r="H582" s="5">
        <f t="shared" si="55"/>
        <v>48.003209242618745</v>
      </c>
      <c r="I582">
        <v>3116</v>
      </c>
      <c r="J582" t="s">
        <v>13</v>
      </c>
      <c r="K582" t="s">
        <v>14</v>
      </c>
      <c r="L582">
        <v>1393394400</v>
      </c>
      <c r="M582">
        <v>1394085600</v>
      </c>
      <c r="N582" s="9">
        <f t="shared" si="56"/>
        <v>41696.25</v>
      </c>
      <c r="O582" s="7">
        <f t="shared" si="57"/>
        <v>41704.25</v>
      </c>
      <c r="P582" t="b">
        <v>0</v>
      </c>
      <c r="Q582" t="b">
        <v>0</v>
      </c>
      <c r="R582" t="s">
        <v>25</v>
      </c>
      <c r="S582" t="str">
        <f t="shared" si="58"/>
        <v>theater</v>
      </c>
      <c r="T582" t="str">
        <f t="shared" si="59"/>
        <v>plays</v>
      </c>
    </row>
    <row r="583" spans="1:20" ht="18" x14ac:dyDescent="0.25">
      <c r="A583">
        <v>581</v>
      </c>
      <c r="B583" t="s">
        <v>1197</v>
      </c>
      <c r="C583" s="3" t="s">
        <v>1198</v>
      </c>
      <c r="D583">
        <v>6000</v>
      </c>
      <c r="E583">
        <v>3841</v>
      </c>
      <c r="F583" s="5">
        <f t="shared" si="54"/>
        <v>64.016666666666666</v>
      </c>
      <c r="G583" t="s">
        <v>6</v>
      </c>
      <c r="H583" s="5">
        <f t="shared" si="55"/>
        <v>54.098591549295776</v>
      </c>
      <c r="I583">
        <v>71</v>
      </c>
      <c r="J583" t="s">
        <v>13</v>
      </c>
      <c r="K583" t="s">
        <v>14</v>
      </c>
      <c r="L583">
        <v>1304053200</v>
      </c>
      <c r="M583">
        <v>1305349200</v>
      </c>
      <c r="N583" s="9">
        <f t="shared" si="56"/>
        <v>40662.208333333336</v>
      </c>
      <c r="O583" s="7">
        <f t="shared" si="57"/>
        <v>40677.208333333336</v>
      </c>
      <c r="P583" t="b">
        <v>0</v>
      </c>
      <c r="Q583" t="b">
        <v>0</v>
      </c>
      <c r="R583" t="s">
        <v>20</v>
      </c>
      <c r="S583" t="str">
        <f t="shared" si="58"/>
        <v>technology</v>
      </c>
      <c r="T583" t="str">
        <f t="shared" si="59"/>
        <v>web</v>
      </c>
    </row>
    <row r="584" spans="1:20" ht="18" x14ac:dyDescent="0.25">
      <c r="A584">
        <v>582</v>
      </c>
      <c r="B584" t="s">
        <v>1199</v>
      </c>
      <c r="C584" s="3" t="s">
        <v>1200</v>
      </c>
      <c r="D584">
        <v>8700</v>
      </c>
      <c r="E584">
        <v>4531</v>
      </c>
      <c r="F584" s="5">
        <f t="shared" si="54"/>
        <v>52.080459770114942</v>
      </c>
      <c r="G584" t="s">
        <v>6</v>
      </c>
      <c r="H584" s="5">
        <f t="shared" si="55"/>
        <v>107.88095238095238</v>
      </c>
      <c r="I584">
        <v>42</v>
      </c>
      <c r="J584" t="s">
        <v>13</v>
      </c>
      <c r="K584" t="s">
        <v>14</v>
      </c>
      <c r="L584">
        <v>1433912400</v>
      </c>
      <c r="M584">
        <v>1434344400</v>
      </c>
      <c r="N584" s="9">
        <f t="shared" si="56"/>
        <v>42165.208333333328</v>
      </c>
      <c r="O584" s="7">
        <f t="shared" si="57"/>
        <v>42170.208333333328</v>
      </c>
      <c r="P584" t="b">
        <v>0</v>
      </c>
      <c r="Q584" t="b">
        <v>1</v>
      </c>
      <c r="R584" t="s">
        <v>81</v>
      </c>
      <c r="S584" t="str">
        <f t="shared" si="58"/>
        <v>games</v>
      </c>
      <c r="T584" t="str">
        <f t="shared" si="59"/>
        <v>video games</v>
      </c>
    </row>
    <row r="585" spans="1:20" ht="35" x14ac:dyDescent="0.25">
      <c r="A585">
        <v>583</v>
      </c>
      <c r="B585" t="s">
        <v>1201</v>
      </c>
      <c r="C585" s="3" t="s">
        <v>1202</v>
      </c>
      <c r="D585">
        <v>18900</v>
      </c>
      <c r="E585">
        <v>60934</v>
      </c>
      <c r="F585" s="5">
        <f t="shared" si="54"/>
        <v>322.40211640211641</v>
      </c>
      <c r="G585" t="s">
        <v>12</v>
      </c>
      <c r="H585" s="5">
        <f t="shared" si="55"/>
        <v>67.034103410341032</v>
      </c>
      <c r="I585">
        <v>909</v>
      </c>
      <c r="J585" t="s">
        <v>13</v>
      </c>
      <c r="K585" t="s">
        <v>14</v>
      </c>
      <c r="L585">
        <v>1329717600</v>
      </c>
      <c r="M585">
        <v>1331186400</v>
      </c>
      <c r="N585" s="9">
        <f t="shared" si="56"/>
        <v>40959.25</v>
      </c>
      <c r="O585" s="7">
        <f t="shared" si="57"/>
        <v>40976.25</v>
      </c>
      <c r="P585" t="b">
        <v>0</v>
      </c>
      <c r="Q585" t="b">
        <v>0</v>
      </c>
      <c r="R585" t="s">
        <v>34</v>
      </c>
      <c r="S585" t="str">
        <f t="shared" si="58"/>
        <v>film &amp; video</v>
      </c>
      <c r="T585" t="str">
        <f t="shared" si="59"/>
        <v>documentary</v>
      </c>
    </row>
    <row r="586" spans="1:20" ht="35" x14ac:dyDescent="0.25">
      <c r="A586">
        <v>584</v>
      </c>
      <c r="B586" t="s">
        <v>37</v>
      </c>
      <c r="C586" s="3" t="s">
        <v>1203</v>
      </c>
      <c r="D586">
        <v>86400</v>
      </c>
      <c r="E586">
        <v>103255</v>
      </c>
      <c r="F586" s="5">
        <f t="shared" si="54"/>
        <v>119.50810185185186</v>
      </c>
      <c r="G586" t="s">
        <v>12</v>
      </c>
      <c r="H586" s="5">
        <f t="shared" si="55"/>
        <v>64.01425914445133</v>
      </c>
      <c r="I586">
        <v>1613</v>
      </c>
      <c r="J586" t="s">
        <v>13</v>
      </c>
      <c r="K586" t="s">
        <v>14</v>
      </c>
      <c r="L586">
        <v>1335330000</v>
      </c>
      <c r="M586">
        <v>1336539600</v>
      </c>
      <c r="N586" s="9">
        <f t="shared" si="56"/>
        <v>41024.208333333336</v>
      </c>
      <c r="O586" s="7">
        <f t="shared" si="57"/>
        <v>41038.208333333336</v>
      </c>
      <c r="P586" t="b">
        <v>0</v>
      </c>
      <c r="Q586" t="b">
        <v>0</v>
      </c>
      <c r="R586" t="s">
        <v>20</v>
      </c>
      <c r="S586" t="str">
        <f t="shared" si="58"/>
        <v>technology</v>
      </c>
      <c r="T586" t="str">
        <f t="shared" si="59"/>
        <v>web</v>
      </c>
    </row>
    <row r="587" spans="1:20" ht="18" x14ac:dyDescent="0.25">
      <c r="A587">
        <v>585</v>
      </c>
      <c r="B587" t="s">
        <v>1204</v>
      </c>
      <c r="C587" s="3" t="s">
        <v>1205</v>
      </c>
      <c r="D587">
        <v>8900</v>
      </c>
      <c r="E587">
        <v>13065</v>
      </c>
      <c r="F587" s="5">
        <f t="shared" si="54"/>
        <v>146.79775280898878</v>
      </c>
      <c r="G587" t="s">
        <v>12</v>
      </c>
      <c r="H587" s="5">
        <f t="shared" si="55"/>
        <v>96.066176470588232</v>
      </c>
      <c r="I587">
        <v>136</v>
      </c>
      <c r="J587" t="s">
        <v>13</v>
      </c>
      <c r="K587" t="s">
        <v>14</v>
      </c>
      <c r="L587">
        <v>1268888400</v>
      </c>
      <c r="M587">
        <v>1269752400</v>
      </c>
      <c r="N587" s="9">
        <f t="shared" si="56"/>
        <v>40255.208333333336</v>
      </c>
      <c r="O587" s="7">
        <f t="shared" si="57"/>
        <v>40265.208333333336</v>
      </c>
      <c r="P587" t="b">
        <v>0</v>
      </c>
      <c r="Q587" t="b">
        <v>0</v>
      </c>
      <c r="R587" t="s">
        <v>198</v>
      </c>
      <c r="S587" t="str">
        <f t="shared" si="58"/>
        <v>publishing</v>
      </c>
      <c r="T587" t="str">
        <f t="shared" si="59"/>
        <v>translations</v>
      </c>
    </row>
    <row r="588" spans="1:20" ht="18" x14ac:dyDescent="0.25">
      <c r="A588">
        <v>586</v>
      </c>
      <c r="B588" t="s">
        <v>1206</v>
      </c>
      <c r="C588" s="3" t="s">
        <v>1207</v>
      </c>
      <c r="D588">
        <v>700</v>
      </c>
      <c r="E588">
        <v>6654</v>
      </c>
      <c r="F588" s="5">
        <f t="shared" si="54"/>
        <v>950.57142857142856</v>
      </c>
      <c r="G588" t="s">
        <v>12</v>
      </c>
      <c r="H588" s="5">
        <f t="shared" si="55"/>
        <v>51.184615384615384</v>
      </c>
      <c r="I588">
        <v>130</v>
      </c>
      <c r="J588" t="s">
        <v>13</v>
      </c>
      <c r="K588" t="s">
        <v>14</v>
      </c>
      <c r="L588">
        <v>1289973600</v>
      </c>
      <c r="M588">
        <v>1291615200</v>
      </c>
      <c r="N588" s="9">
        <f t="shared" si="56"/>
        <v>40499.25</v>
      </c>
      <c r="O588" s="7">
        <f t="shared" si="57"/>
        <v>40518.25</v>
      </c>
      <c r="P588" t="b">
        <v>0</v>
      </c>
      <c r="Q588" t="b">
        <v>0</v>
      </c>
      <c r="R588" t="s">
        <v>15</v>
      </c>
      <c r="S588" t="str">
        <f t="shared" si="58"/>
        <v>music</v>
      </c>
      <c r="T588" t="str">
        <f t="shared" si="59"/>
        <v>rock</v>
      </c>
    </row>
    <row r="589" spans="1:20" ht="18" x14ac:dyDescent="0.25">
      <c r="A589">
        <v>587</v>
      </c>
      <c r="B589" t="s">
        <v>1208</v>
      </c>
      <c r="C589" s="3" t="s">
        <v>1209</v>
      </c>
      <c r="D589">
        <v>9400</v>
      </c>
      <c r="E589">
        <v>6852</v>
      </c>
      <c r="F589" s="5">
        <f t="shared" si="54"/>
        <v>72.893617021276597</v>
      </c>
      <c r="G589" t="s">
        <v>6</v>
      </c>
      <c r="H589" s="5">
        <f t="shared" si="55"/>
        <v>43.92307692307692</v>
      </c>
      <c r="I589">
        <v>156</v>
      </c>
      <c r="J589" t="s">
        <v>7</v>
      </c>
      <c r="K589" t="s">
        <v>8</v>
      </c>
      <c r="L589">
        <v>1547877600</v>
      </c>
      <c r="M589">
        <v>1552366800</v>
      </c>
      <c r="N589" s="9">
        <f t="shared" si="56"/>
        <v>43484.25</v>
      </c>
      <c r="O589" s="7">
        <f t="shared" si="57"/>
        <v>43536.208333333328</v>
      </c>
      <c r="P589" t="b">
        <v>0</v>
      </c>
      <c r="Q589" t="b">
        <v>1</v>
      </c>
      <c r="R589" t="s">
        <v>9</v>
      </c>
      <c r="S589" t="str">
        <f t="shared" si="58"/>
        <v>food</v>
      </c>
      <c r="T589" t="str">
        <f t="shared" si="59"/>
        <v>food trucks</v>
      </c>
    </row>
    <row r="590" spans="1:20" ht="18" x14ac:dyDescent="0.25">
      <c r="A590">
        <v>588</v>
      </c>
      <c r="B590" t="s">
        <v>1210</v>
      </c>
      <c r="C590" s="3" t="s">
        <v>1211</v>
      </c>
      <c r="D590">
        <v>157600</v>
      </c>
      <c r="E590">
        <v>124517</v>
      </c>
      <c r="F590" s="5">
        <f t="shared" si="54"/>
        <v>79.008248730964468</v>
      </c>
      <c r="G590" t="s">
        <v>6</v>
      </c>
      <c r="H590" s="5">
        <f t="shared" si="55"/>
        <v>91.021198830409361</v>
      </c>
      <c r="I590">
        <v>1368</v>
      </c>
      <c r="J590" t="s">
        <v>32</v>
      </c>
      <c r="K590" t="s">
        <v>33</v>
      </c>
      <c r="L590">
        <v>1269493200</v>
      </c>
      <c r="M590">
        <v>1272171600</v>
      </c>
      <c r="N590" s="9">
        <f t="shared" si="56"/>
        <v>40262.208333333336</v>
      </c>
      <c r="O590" s="7">
        <f t="shared" si="57"/>
        <v>40293.208333333336</v>
      </c>
      <c r="P590" t="b">
        <v>0</v>
      </c>
      <c r="Q590" t="b">
        <v>0</v>
      </c>
      <c r="R590" t="s">
        <v>25</v>
      </c>
      <c r="S590" t="str">
        <f t="shared" si="58"/>
        <v>theater</v>
      </c>
      <c r="T590" t="str">
        <f t="shared" si="59"/>
        <v>plays</v>
      </c>
    </row>
    <row r="591" spans="1:20" ht="18" x14ac:dyDescent="0.25">
      <c r="A591">
        <v>589</v>
      </c>
      <c r="B591" t="s">
        <v>1212</v>
      </c>
      <c r="C591" s="3" t="s">
        <v>1213</v>
      </c>
      <c r="D591">
        <v>7900</v>
      </c>
      <c r="E591">
        <v>5113</v>
      </c>
      <c r="F591" s="5">
        <f t="shared" si="54"/>
        <v>64.721518987341781</v>
      </c>
      <c r="G591" t="s">
        <v>6</v>
      </c>
      <c r="H591" s="5">
        <f t="shared" si="55"/>
        <v>50.127450980392155</v>
      </c>
      <c r="I591">
        <v>102</v>
      </c>
      <c r="J591" t="s">
        <v>13</v>
      </c>
      <c r="K591" t="s">
        <v>14</v>
      </c>
      <c r="L591">
        <v>1436072400</v>
      </c>
      <c r="M591">
        <v>1436677200</v>
      </c>
      <c r="N591" s="9">
        <f t="shared" si="56"/>
        <v>42190.208333333328</v>
      </c>
      <c r="O591" s="7">
        <f t="shared" si="57"/>
        <v>42197.208333333328</v>
      </c>
      <c r="P591" t="b">
        <v>0</v>
      </c>
      <c r="Q591" t="b">
        <v>0</v>
      </c>
      <c r="R591" t="s">
        <v>34</v>
      </c>
      <c r="S591" t="str">
        <f t="shared" si="58"/>
        <v>film &amp; video</v>
      </c>
      <c r="T591" t="str">
        <f t="shared" si="59"/>
        <v>documentary</v>
      </c>
    </row>
    <row r="592" spans="1:20" ht="35" x14ac:dyDescent="0.25">
      <c r="A592">
        <v>590</v>
      </c>
      <c r="B592" t="s">
        <v>1214</v>
      </c>
      <c r="C592" s="3" t="s">
        <v>1215</v>
      </c>
      <c r="D592">
        <v>7100</v>
      </c>
      <c r="E592">
        <v>5824</v>
      </c>
      <c r="F592" s="5">
        <f t="shared" si="54"/>
        <v>82.028169014084511</v>
      </c>
      <c r="G592" t="s">
        <v>6</v>
      </c>
      <c r="H592" s="5">
        <f t="shared" si="55"/>
        <v>67.720930232558146</v>
      </c>
      <c r="I592">
        <v>86</v>
      </c>
      <c r="J592" t="s">
        <v>18</v>
      </c>
      <c r="K592" t="s">
        <v>19</v>
      </c>
      <c r="L592">
        <v>1419141600</v>
      </c>
      <c r="M592">
        <v>1420092000</v>
      </c>
      <c r="N592" s="9">
        <f t="shared" si="56"/>
        <v>41994.25</v>
      </c>
      <c r="O592" s="7">
        <f t="shared" si="57"/>
        <v>42005.25</v>
      </c>
      <c r="P592" t="b">
        <v>0</v>
      </c>
      <c r="Q592" t="b">
        <v>0</v>
      </c>
      <c r="R592" t="s">
        <v>125</v>
      </c>
      <c r="S592" t="str">
        <f t="shared" si="58"/>
        <v>publishing</v>
      </c>
      <c r="T592" t="str">
        <f t="shared" si="59"/>
        <v>radio &amp; podcasts</v>
      </c>
    </row>
    <row r="593" spans="1:20" ht="18" x14ac:dyDescent="0.25">
      <c r="A593">
        <v>591</v>
      </c>
      <c r="B593" t="s">
        <v>1216</v>
      </c>
      <c r="C593" s="3" t="s">
        <v>1217</v>
      </c>
      <c r="D593">
        <v>600</v>
      </c>
      <c r="E593">
        <v>6226</v>
      </c>
      <c r="F593" s="5">
        <f t="shared" si="54"/>
        <v>1037.6666666666667</v>
      </c>
      <c r="G593" t="s">
        <v>12</v>
      </c>
      <c r="H593" s="5">
        <f t="shared" si="55"/>
        <v>61.03921568627451</v>
      </c>
      <c r="I593">
        <v>102</v>
      </c>
      <c r="J593" t="s">
        <v>13</v>
      </c>
      <c r="K593" t="s">
        <v>14</v>
      </c>
      <c r="L593">
        <v>1279083600</v>
      </c>
      <c r="M593">
        <v>1279947600</v>
      </c>
      <c r="N593" s="9">
        <f t="shared" si="56"/>
        <v>40373.208333333336</v>
      </c>
      <c r="O593" s="7">
        <f t="shared" si="57"/>
        <v>40383.208333333336</v>
      </c>
      <c r="P593" t="b">
        <v>0</v>
      </c>
      <c r="Q593" t="b">
        <v>0</v>
      </c>
      <c r="R593" t="s">
        <v>81</v>
      </c>
      <c r="S593" t="str">
        <f t="shared" si="58"/>
        <v>games</v>
      </c>
      <c r="T593" t="str">
        <f t="shared" si="59"/>
        <v>video games</v>
      </c>
    </row>
    <row r="594" spans="1:20" ht="35" x14ac:dyDescent="0.25">
      <c r="A594">
        <v>592</v>
      </c>
      <c r="B594" t="s">
        <v>1218</v>
      </c>
      <c r="C594" s="3" t="s">
        <v>1219</v>
      </c>
      <c r="D594">
        <v>156800</v>
      </c>
      <c r="E594">
        <v>20243</v>
      </c>
      <c r="F594" s="5">
        <f t="shared" si="54"/>
        <v>12.910076530612244</v>
      </c>
      <c r="G594" t="s">
        <v>6</v>
      </c>
      <c r="H594" s="5">
        <f t="shared" si="55"/>
        <v>80.011857707509876</v>
      </c>
      <c r="I594">
        <v>253</v>
      </c>
      <c r="J594" t="s">
        <v>13</v>
      </c>
      <c r="K594" t="s">
        <v>14</v>
      </c>
      <c r="L594">
        <v>1401426000</v>
      </c>
      <c r="M594">
        <v>1402203600</v>
      </c>
      <c r="N594" s="9">
        <f t="shared" si="56"/>
        <v>41789.208333333336</v>
      </c>
      <c r="O594" s="7">
        <f t="shared" si="57"/>
        <v>41798.208333333336</v>
      </c>
      <c r="P594" t="b">
        <v>0</v>
      </c>
      <c r="Q594" t="b">
        <v>0</v>
      </c>
      <c r="R594" t="s">
        <v>25</v>
      </c>
      <c r="S594" t="str">
        <f t="shared" si="58"/>
        <v>theater</v>
      </c>
      <c r="T594" t="str">
        <f t="shared" si="59"/>
        <v>plays</v>
      </c>
    </row>
    <row r="595" spans="1:20" ht="18" x14ac:dyDescent="0.25">
      <c r="A595">
        <v>593</v>
      </c>
      <c r="B595" t="s">
        <v>1220</v>
      </c>
      <c r="C595" s="3" t="s">
        <v>1221</v>
      </c>
      <c r="D595">
        <v>121600</v>
      </c>
      <c r="E595">
        <v>188288</v>
      </c>
      <c r="F595" s="5">
        <f t="shared" si="54"/>
        <v>154.84210526315789</v>
      </c>
      <c r="G595" t="s">
        <v>12</v>
      </c>
      <c r="H595" s="5">
        <f t="shared" si="55"/>
        <v>47.001497753369947</v>
      </c>
      <c r="I595">
        <v>4006</v>
      </c>
      <c r="J595" t="s">
        <v>13</v>
      </c>
      <c r="K595" t="s">
        <v>14</v>
      </c>
      <c r="L595">
        <v>1395810000</v>
      </c>
      <c r="M595">
        <v>1396933200</v>
      </c>
      <c r="N595" s="9">
        <f t="shared" si="56"/>
        <v>41724.208333333336</v>
      </c>
      <c r="O595" s="7">
        <f t="shared" si="57"/>
        <v>41737.208333333336</v>
      </c>
      <c r="P595" t="b">
        <v>0</v>
      </c>
      <c r="Q595" t="b">
        <v>0</v>
      </c>
      <c r="R595" t="s">
        <v>63</v>
      </c>
      <c r="S595" t="str">
        <f t="shared" si="58"/>
        <v>film &amp; video</v>
      </c>
      <c r="T595" t="str">
        <f t="shared" si="59"/>
        <v>animation</v>
      </c>
    </row>
    <row r="596" spans="1:20" ht="35" x14ac:dyDescent="0.25">
      <c r="A596">
        <v>594</v>
      </c>
      <c r="B596" t="s">
        <v>1222</v>
      </c>
      <c r="C596" s="3" t="s">
        <v>1223</v>
      </c>
      <c r="D596">
        <v>157300</v>
      </c>
      <c r="E596">
        <v>11167</v>
      </c>
      <c r="F596" s="5">
        <f t="shared" si="54"/>
        <v>7.0991735537190088</v>
      </c>
      <c r="G596" t="s">
        <v>6</v>
      </c>
      <c r="H596" s="5">
        <f t="shared" si="55"/>
        <v>71.127388535031841</v>
      </c>
      <c r="I596">
        <v>157</v>
      </c>
      <c r="J596" t="s">
        <v>13</v>
      </c>
      <c r="K596" t="s">
        <v>14</v>
      </c>
      <c r="L596">
        <v>1467003600</v>
      </c>
      <c r="M596">
        <v>1467262800</v>
      </c>
      <c r="N596" s="9">
        <f t="shared" si="56"/>
        <v>42548.208333333328</v>
      </c>
      <c r="O596" s="7">
        <f t="shared" si="57"/>
        <v>42551.208333333328</v>
      </c>
      <c r="P596" t="b">
        <v>0</v>
      </c>
      <c r="Q596" t="b">
        <v>1</v>
      </c>
      <c r="R596" t="s">
        <v>25</v>
      </c>
      <c r="S596" t="str">
        <f t="shared" si="58"/>
        <v>theater</v>
      </c>
      <c r="T596" t="str">
        <f t="shared" si="59"/>
        <v>plays</v>
      </c>
    </row>
    <row r="597" spans="1:20" ht="35" x14ac:dyDescent="0.25">
      <c r="A597">
        <v>595</v>
      </c>
      <c r="B597" t="s">
        <v>1224</v>
      </c>
      <c r="C597" s="3" t="s">
        <v>1225</v>
      </c>
      <c r="D597">
        <v>70300</v>
      </c>
      <c r="E597">
        <v>146595</v>
      </c>
      <c r="F597" s="5">
        <f t="shared" si="54"/>
        <v>208.52773826458036</v>
      </c>
      <c r="G597" t="s">
        <v>12</v>
      </c>
      <c r="H597" s="5">
        <f t="shared" si="55"/>
        <v>89.99079189686924</v>
      </c>
      <c r="I597">
        <v>1629</v>
      </c>
      <c r="J597" t="s">
        <v>13</v>
      </c>
      <c r="K597" t="s">
        <v>14</v>
      </c>
      <c r="L597">
        <v>1268715600</v>
      </c>
      <c r="M597">
        <v>1270530000</v>
      </c>
      <c r="N597" s="9">
        <f t="shared" si="56"/>
        <v>40253.208333333336</v>
      </c>
      <c r="O597" s="7">
        <f t="shared" si="57"/>
        <v>40274.208333333336</v>
      </c>
      <c r="P597" t="b">
        <v>0</v>
      </c>
      <c r="Q597" t="b">
        <v>1</v>
      </c>
      <c r="R597" t="s">
        <v>25</v>
      </c>
      <c r="S597" t="str">
        <f t="shared" si="58"/>
        <v>theater</v>
      </c>
      <c r="T597" t="str">
        <f t="shared" si="59"/>
        <v>plays</v>
      </c>
    </row>
    <row r="598" spans="1:20" ht="18" x14ac:dyDescent="0.25">
      <c r="A598">
        <v>596</v>
      </c>
      <c r="B598" t="s">
        <v>1226</v>
      </c>
      <c r="C598" s="3" t="s">
        <v>1227</v>
      </c>
      <c r="D598">
        <v>7900</v>
      </c>
      <c r="E598">
        <v>7875</v>
      </c>
      <c r="F598" s="5">
        <f t="shared" si="54"/>
        <v>99.683544303797461</v>
      </c>
      <c r="G598" t="s">
        <v>6</v>
      </c>
      <c r="H598" s="5">
        <f t="shared" si="55"/>
        <v>43.032786885245905</v>
      </c>
      <c r="I598">
        <v>183</v>
      </c>
      <c r="J598" t="s">
        <v>13</v>
      </c>
      <c r="K598" t="s">
        <v>14</v>
      </c>
      <c r="L598">
        <v>1457157600</v>
      </c>
      <c r="M598">
        <v>1457762400</v>
      </c>
      <c r="N598" s="9">
        <f t="shared" si="56"/>
        <v>42434.25</v>
      </c>
      <c r="O598" s="7">
        <f t="shared" si="57"/>
        <v>42441.25</v>
      </c>
      <c r="P598" t="b">
        <v>0</v>
      </c>
      <c r="Q598" t="b">
        <v>1</v>
      </c>
      <c r="R598" t="s">
        <v>45</v>
      </c>
      <c r="S598" t="str">
        <f t="shared" si="58"/>
        <v>film &amp; video</v>
      </c>
      <c r="T598" t="str">
        <f t="shared" si="59"/>
        <v>drama</v>
      </c>
    </row>
    <row r="599" spans="1:20" ht="18" x14ac:dyDescent="0.25">
      <c r="A599">
        <v>597</v>
      </c>
      <c r="B599" t="s">
        <v>1228</v>
      </c>
      <c r="C599" s="3" t="s">
        <v>1229</v>
      </c>
      <c r="D599">
        <v>73800</v>
      </c>
      <c r="E599">
        <v>148779</v>
      </c>
      <c r="F599" s="5">
        <f t="shared" si="54"/>
        <v>201.59756097560978</v>
      </c>
      <c r="G599" t="s">
        <v>12</v>
      </c>
      <c r="H599" s="5">
        <f t="shared" si="55"/>
        <v>67.997714808043881</v>
      </c>
      <c r="I599">
        <v>2188</v>
      </c>
      <c r="J599" t="s">
        <v>13</v>
      </c>
      <c r="K599" t="s">
        <v>14</v>
      </c>
      <c r="L599">
        <v>1573970400</v>
      </c>
      <c r="M599">
        <v>1575525600</v>
      </c>
      <c r="N599" s="9">
        <f t="shared" si="56"/>
        <v>43786.25</v>
      </c>
      <c r="O599" s="7">
        <f t="shared" si="57"/>
        <v>43804.25</v>
      </c>
      <c r="P599" t="b">
        <v>0</v>
      </c>
      <c r="Q599" t="b">
        <v>0</v>
      </c>
      <c r="R599" t="s">
        <v>25</v>
      </c>
      <c r="S599" t="str">
        <f t="shared" si="58"/>
        <v>theater</v>
      </c>
      <c r="T599" t="str">
        <f t="shared" si="59"/>
        <v>plays</v>
      </c>
    </row>
    <row r="600" spans="1:20" ht="18" x14ac:dyDescent="0.25">
      <c r="A600">
        <v>598</v>
      </c>
      <c r="B600" t="s">
        <v>1230</v>
      </c>
      <c r="C600" s="3" t="s">
        <v>1231</v>
      </c>
      <c r="D600">
        <v>108500</v>
      </c>
      <c r="E600">
        <v>175868</v>
      </c>
      <c r="F600" s="5">
        <f t="shared" si="54"/>
        <v>162.09032258064516</v>
      </c>
      <c r="G600" t="s">
        <v>12</v>
      </c>
      <c r="H600" s="5">
        <f t="shared" si="55"/>
        <v>73.004566210045667</v>
      </c>
      <c r="I600">
        <v>2409</v>
      </c>
      <c r="J600" t="s">
        <v>99</v>
      </c>
      <c r="K600" t="s">
        <v>100</v>
      </c>
      <c r="L600">
        <v>1276578000</v>
      </c>
      <c r="M600">
        <v>1279083600</v>
      </c>
      <c r="N600" s="9">
        <f t="shared" si="56"/>
        <v>40344.208333333336</v>
      </c>
      <c r="O600" s="7">
        <f t="shared" si="57"/>
        <v>40373.208333333336</v>
      </c>
      <c r="P600" t="b">
        <v>0</v>
      </c>
      <c r="Q600" t="b">
        <v>0</v>
      </c>
      <c r="R600" t="s">
        <v>15</v>
      </c>
      <c r="S600" t="str">
        <f t="shared" si="58"/>
        <v>music</v>
      </c>
      <c r="T600" t="str">
        <f t="shared" si="59"/>
        <v>rock</v>
      </c>
    </row>
    <row r="601" spans="1:20" ht="35" x14ac:dyDescent="0.25">
      <c r="A601">
        <v>599</v>
      </c>
      <c r="B601" t="s">
        <v>1232</v>
      </c>
      <c r="C601" s="3" t="s">
        <v>1233</v>
      </c>
      <c r="D601">
        <v>140300</v>
      </c>
      <c r="E601">
        <v>5112</v>
      </c>
      <c r="F601" s="5">
        <f t="shared" si="54"/>
        <v>3.6436208125445471</v>
      </c>
      <c r="G601" t="s">
        <v>6</v>
      </c>
      <c r="H601" s="5">
        <f t="shared" si="55"/>
        <v>62.341463414634148</v>
      </c>
      <c r="I601">
        <v>82</v>
      </c>
      <c r="J601" t="s">
        <v>28</v>
      </c>
      <c r="K601" t="s">
        <v>29</v>
      </c>
      <c r="L601">
        <v>1423720800</v>
      </c>
      <c r="M601">
        <v>1424412000</v>
      </c>
      <c r="N601" s="9">
        <f t="shared" si="56"/>
        <v>42047.25</v>
      </c>
      <c r="O601" s="7">
        <f t="shared" si="57"/>
        <v>42055.25</v>
      </c>
      <c r="P601" t="b">
        <v>0</v>
      </c>
      <c r="Q601" t="b">
        <v>0</v>
      </c>
      <c r="R601" t="s">
        <v>34</v>
      </c>
      <c r="S601" t="str">
        <f t="shared" si="58"/>
        <v>film &amp; video</v>
      </c>
      <c r="T601" t="str">
        <f t="shared" si="59"/>
        <v>documentary</v>
      </c>
    </row>
    <row r="602" spans="1:20" ht="18" x14ac:dyDescent="0.25">
      <c r="A602">
        <v>600</v>
      </c>
      <c r="B602" t="s">
        <v>1234</v>
      </c>
      <c r="C602" s="3" t="s">
        <v>1235</v>
      </c>
      <c r="D602">
        <v>100</v>
      </c>
      <c r="E602">
        <v>5</v>
      </c>
      <c r="F602" s="5">
        <f t="shared" si="54"/>
        <v>5</v>
      </c>
      <c r="G602" t="s">
        <v>6</v>
      </c>
      <c r="H602" s="5">
        <f t="shared" si="55"/>
        <v>5</v>
      </c>
      <c r="I602">
        <v>1</v>
      </c>
      <c r="J602" t="s">
        <v>32</v>
      </c>
      <c r="K602" t="s">
        <v>33</v>
      </c>
      <c r="L602">
        <v>1375160400</v>
      </c>
      <c r="M602">
        <v>1376197200</v>
      </c>
      <c r="N602" s="9">
        <f t="shared" si="56"/>
        <v>41485.208333333336</v>
      </c>
      <c r="O602" s="7">
        <f t="shared" si="57"/>
        <v>41497.208333333336</v>
      </c>
      <c r="P602" t="b">
        <v>0</v>
      </c>
      <c r="Q602" t="b">
        <v>0</v>
      </c>
      <c r="R602" t="s">
        <v>9</v>
      </c>
      <c r="S602" t="str">
        <f t="shared" si="58"/>
        <v>food</v>
      </c>
      <c r="T602" t="str">
        <f t="shared" si="59"/>
        <v>food trucks</v>
      </c>
    </row>
    <row r="603" spans="1:20" ht="18" x14ac:dyDescent="0.25">
      <c r="A603">
        <v>601</v>
      </c>
      <c r="B603" t="s">
        <v>1236</v>
      </c>
      <c r="C603" s="3" t="s">
        <v>1237</v>
      </c>
      <c r="D603">
        <v>6300</v>
      </c>
      <c r="E603">
        <v>13018</v>
      </c>
      <c r="F603" s="5">
        <f t="shared" si="54"/>
        <v>206.63492063492063</v>
      </c>
      <c r="G603" t="s">
        <v>12</v>
      </c>
      <c r="H603" s="5">
        <f t="shared" si="55"/>
        <v>67.103092783505161</v>
      </c>
      <c r="I603">
        <v>194</v>
      </c>
      <c r="J603" t="s">
        <v>13</v>
      </c>
      <c r="K603" t="s">
        <v>14</v>
      </c>
      <c r="L603">
        <v>1401426000</v>
      </c>
      <c r="M603">
        <v>1402894800</v>
      </c>
      <c r="N603" s="9">
        <f t="shared" si="56"/>
        <v>41789.208333333336</v>
      </c>
      <c r="O603" s="7">
        <f t="shared" si="57"/>
        <v>41806.208333333336</v>
      </c>
      <c r="P603" t="b">
        <v>1</v>
      </c>
      <c r="Q603" t="b">
        <v>0</v>
      </c>
      <c r="R603" t="s">
        <v>57</v>
      </c>
      <c r="S603" t="str">
        <f t="shared" si="58"/>
        <v>technology</v>
      </c>
      <c r="T603" t="str">
        <f t="shared" si="59"/>
        <v>wearables</v>
      </c>
    </row>
    <row r="604" spans="1:20" ht="35" x14ac:dyDescent="0.25">
      <c r="A604">
        <v>602</v>
      </c>
      <c r="B604" t="s">
        <v>1238</v>
      </c>
      <c r="C604" s="3" t="s">
        <v>1239</v>
      </c>
      <c r="D604">
        <v>71100</v>
      </c>
      <c r="E604">
        <v>91176</v>
      </c>
      <c r="F604" s="5">
        <f t="shared" si="54"/>
        <v>128.23628691983123</v>
      </c>
      <c r="G604" t="s">
        <v>12</v>
      </c>
      <c r="H604" s="5">
        <f t="shared" si="55"/>
        <v>79.978947368421046</v>
      </c>
      <c r="I604">
        <v>1140</v>
      </c>
      <c r="J604" t="s">
        <v>13</v>
      </c>
      <c r="K604" t="s">
        <v>14</v>
      </c>
      <c r="L604">
        <v>1433480400</v>
      </c>
      <c r="M604">
        <v>1434430800</v>
      </c>
      <c r="N604" s="9">
        <f t="shared" si="56"/>
        <v>42160.208333333328</v>
      </c>
      <c r="O604" s="7">
        <f t="shared" si="57"/>
        <v>42171.208333333328</v>
      </c>
      <c r="P604" t="b">
        <v>0</v>
      </c>
      <c r="Q604" t="b">
        <v>0</v>
      </c>
      <c r="R604" t="s">
        <v>25</v>
      </c>
      <c r="S604" t="str">
        <f t="shared" si="58"/>
        <v>theater</v>
      </c>
      <c r="T604" t="str">
        <f t="shared" si="59"/>
        <v>plays</v>
      </c>
    </row>
    <row r="605" spans="1:20" ht="18" x14ac:dyDescent="0.25">
      <c r="A605">
        <v>603</v>
      </c>
      <c r="B605" t="s">
        <v>1240</v>
      </c>
      <c r="C605" s="3" t="s">
        <v>1241</v>
      </c>
      <c r="D605">
        <v>5300</v>
      </c>
      <c r="E605">
        <v>6342</v>
      </c>
      <c r="F605" s="5">
        <f t="shared" si="54"/>
        <v>119.66037735849055</v>
      </c>
      <c r="G605" t="s">
        <v>12</v>
      </c>
      <c r="H605" s="5">
        <f t="shared" si="55"/>
        <v>62.176470588235297</v>
      </c>
      <c r="I605">
        <v>102</v>
      </c>
      <c r="J605" t="s">
        <v>13</v>
      </c>
      <c r="K605" t="s">
        <v>14</v>
      </c>
      <c r="L605">
        <v>1555563600</v>
      </c>
      <c r="M605">
        <v>1557896400</v>
      </c>
      <c r="N605" s="9">
        <f t="shared" si="56"/>
        <v>43573.208333333328</v>
      </c>
      <c r="O605" s="7">
        <f t="shared" si="57"/>
        <v>43600.208333333328</v>
      </c>
      <c r="P605" t="b">
        <v>0</v>
      </c>
      <c r="Q605" t="b">
        <v>0</v>
      </c>
      <c r="R605" t="s">
        <v>25</v>
      </c>
      <c r="S605" t="str">
        <f t="shared" si="58"/>
        <v>theater</v>
      </c>
      <c r="T605" t="str">
        <f t="shared" si="59"/>
        <v>plays</v>
      </c>
    </row>
    <row r="606" spans="1:20" ht="18" x14ac:dyDescent="0.25">
      <c r="A606">
        <v>604</v>
      </c>
      <c r="B606" t="s">
        <v>1242</v>
      </c>
      <c r="C606" s="3" t="s">
        <v>1243</v>
      </c>
      <c r="D606">
        <v>88700</v>
      </c>
      <c r="E606">
        <v>151438</v>
      </c>
      <c r="F606" s="5">
        <f t="shared" si="54"/>
        <v>170.73055242390078</v>
      </c>
      <c r="G606" t="s">
        <v>12</v>
      </c>
      <c r="H606" s="5">
        <f t="shared" si="55"/>
        <v>53.005950297514879</v>
      </c>
      <c r="I606">
        <v>2857</v>
      </c>
      <c r="J606" t="s">
        <v>13</v>
      </c>
      <c r="K606" t="s">
        <v>14</v>
      </c>
      <c r="L606">
        <v>1295676000</v>
      </c>
      <c r="M606">
        <v>1297490400</v>
      </c>
      <c r="N606" s="9">
        <f t="shared" si="56"/>
        <v>40565.25</v>
      </c>
      <c r="O606" s="7">
        <f t="shared" si="57"/>
        <v>40586.25</v>
      </c>
      <c r="P606" t="b">
        <v>0</v>
      </c>
      <c r="Q606" t="b">
        <v>0</v>
      </c>
      <c r="R606" t="s">
        <v>25</v>
      </c>
      <c r="S606" t="str">
        <f t="shared" si="58"/>
        <v>theater</v>
      </c>
      <c r="T606" t="str">
        <f t="shared" si="59"/>
        <v>plays</v>
      </c>
    </row>
    <row r="607" spans="1:20" ht="18" x14ac:dyDescent="0.25">
      <c r="A607">
        <v>605</v>
      </c>
      <c r="B607" t="s">
        <v>1244</v>
      </c>
      <c r="C607" s="3" t="s">
        <v>1245</v>
      </c>
      <c r="D607">
        <v>3300</v>
      </c>
      <c r="E607">
        <v>6178</v>
      </c>
      <c r="F607" s="5">
        <f t="shared" si="54"/>
        <v>187.21212121212122</v>
      </c>
      <c r="G607" t="s">
        <v>12</v>
      </c>
      <c r="H607" s="5">
        <f t="shared" si="55"/>
        <v>57.738317757009348</v>
      </c>
      <c r="I607">
        <v>107</v>
      </c>
      <c r="J607" t="s">
        <v>13</v>
      </c>
      <c r="K607" t="s">
        <v>14</v>
      </c>
      <c r="L607">
        <v>1443848400</v>
      </c>
      <c r="M607">
        <v>1447394400</v>
      </c>
      <c r="N607" s="9">
        <f t="shared" si="56"/>
        <v>42280.208333333328</v>
      </c>
      <c r="O607" s="7">
        <f t="shared" si="57"/>
        <v>42321.25</v>
      </c>
      <c r="P607" t="b">
        <v>0</v>
      </c>
      <c r="Q607" t="b">
        <v>0</v>
      </c>
      <c r="R607" t="s">
        <v>60</v>
      </c>
      <c r="S607" t="str">
        <f t="shared" si="58"/>
        <v>publishing</v>
      </c>
      <c r="T607" t="str">
        <f t="shared" si="59"/>
        <v>nonfiction</v>
      </c>
    </row>
    <row r="608" spans="1:20" ht="18" x14ac:dyDescent="0.25">
      <c r="A608">
        <v>606</v>
      </c>
      <c r="B608" t="s">
        <v>1246</v>
      </c>
      <c r="C608" s="3" t="s">
        <v>1247</v>
      </c>
      <c r="D608">
        <v>3400</v>
      </c>
      <c r="E608">
        <v>6405</v>
      </c>
      <c r="F608" s="5">
        <f t="shared" si="54"/>
        <v>188.38235294117646</v>
      </c>
      <c r="G608" t="s">
        <v>12</v>
      </c>
      <c r="H608" s="5">
        <f t="shared" si="55"/>
        <v>40.03125</v>
      </c>
      <c r="I608">
        <v>160</v>
      </c>
      <c r="J608" t="s">
        <v>32</v>
      </c>
      <c r="K608" t="s">
        <v>33</v>
      </c>
      <c r="L608">
        <v>1457330400</v>
      </c>
      <c r="M608">
        <v>1458277200</v>
      </c>
      <c r="N608" s="9">
        <f t="shared" si="56"/>
        <v>42436.25</v>
      </c>
      <c r="O608" s="7">
        <f t="shared" si="57"/>
        <v>42447.208333333328</v>
      </c>
      <c r="P608" t="b">
        <v>0</v>
      </c>
      <c r="Q608" t="b">
        <v>0</v>
      </c>
      <c r="R608" t="s">
        <v>15</v>
      </c>
      <c r="S608" t="str">
        <f t="shared" si="58"/>
        <v>music</v>
      </c>
      <c r="T608" t="str">
        <f t="shared" si="59"/>
        <v>rock</v>
      </c>
    </row>
    <row r="609" spans="1:20" ht="18" x14ac:dyDescent="0.25">
      <c r="A609">
        <v>607</v>
      </c>
      <c r="B609" t="s">
        <v>1248</v>
      </c>
      <c r="C609" s="3" t="s">
        <v>1249</v>
      </c>
      <c r="D609">
        <v>137600</v>
      </c>
      <c r="E609">
        <v>180667</v>
      </c>
      <c r="F609" s="5">
        <f t="shared" si="54"/>
        <v>131.29869186046511</v>
      </c>
      <c r="G609" t="s">
        <v>12</v>
      </c>
      <c r="H609" s="5">
        <f t="shared" si="55"/>
        <v>81.016591928251117</v>
      </c>
      <c r="I609">
        <v>2230</v>
      </c>
      <c r="J609" t="s">
        <v>13</v>
      </c>
      <c r="K609" t="s">
        <v>14</v>
      </c>
      <c r="L609">
        <v>1395550800</v>
      </c>
      <c r="M609">
        <v>1395723600</v>
      </c>
      <c r="N609" s="9">
        <f t="shared" si="56"/>
        <v>41721.208333333336</v>
      </c>
      <c r="O609" s="7">
        <f t="shared" si="57"/>
        <v>41723.208333333336</v>
      </c>
      <c r="P609" t="b">
        <v>0</v>
      </c>
      <c r="Q609" t="b">
        <v>0</v>
      </c>
      <c r="R609" t="s">
        <v>9</v>
      </c>
      <c r="S609" t="str">
        <f t="shared" si="58"/>
        <v>food</v>
      </c>
      <c r="T609" t="str">
        <f t="shared" si="59"/>
        <v>food trucks</v>
      </c>
    </row>
    <row r="610" spans="1:20" ht="18" x14ac:dyDescent="0.25">
      <c r="A610">
        <v>608</v>
      </c>
      <c r="B610" t="s">
        <v>1250</v>
      </c>
      <c r="C610" s="3" t="s">
        <v>1251</v>
      </c>
      <c r="D610">
        <v>3900</v>
      </c>
      <c r="E610">
        <v>11075</v>
      </c>
      <c r="F610" s="5">
        <f t="shared" si="54"/>
        <v>283.97435897435901</v>
      </c>
      <c r="G610" t="s">
        <v>12</v>
      </c>
      <c r="H610" s="5">
        <f t="shared" si="55"/>
        <v>35.047468354430379</v>
      </c>
      <c r="I610">
        <v>316</v>
      </c>
      <c r="J610" t="s">
        <v>13</v>
      </c>
      <c r="K610" t="s">
        <v>14</v>
      </c>
      <c r="L610">
        <v>1551852000</v>
      </c>
      <c r="M610">
        <v>1552197600</v>
      </c>
      <c r="N610" s="9">
        <f t="shared" si="56"/>
        <v>43530.25</v>
      </c>
      <c r="O610" s="7">
        <f t="shared" si="57"/>
        <v>43534.25</v>
      </c>
      <c r="P610" t="b">
        <v>0</v>
      </c>
      <c r="Q610" t="b">
        <v>1</v>
      </c>
      <c r="R610" t="s">
        <v>151</v>
      </c>
      <c r="S610" t="str">
        <f t="shared" si="58"/>
        <v>music</v>
      </c>
      <c r="T610" t="str">
        <f t="shared" si="59"/>
        <v>jazz</v>
      </c>
    </row>
    <row r="611" spans="1:20" ht="18" x14ac:dyDescent="0.25">
      <c r="A611">
        <v>609</v>
      </c>
      <c r="B611" t="s">
        <v>1252</v>
      </c>
      <c r="C611" s="3" t="s">
        <v>1253</v>
      </c>
      <c r="D611">
        <v>10000</v>
      </c>
      <c r="E611">
        <v>12042</v>
      </c>
      <c r="F611" s="5">
        <f t="shared" si="54"/>
        <v>120.41999999999999</v>
      </c>
      <c r="G611" t="s">
        <v>12</v>
      </c>
      <c r="H611" s="5">
        <f t="shared" si="55"/>
        <v>102.92307692307692</v>
      </c>
      <c r="I611">
        <v>117</v>
      </c>
      <c r="J611" t="s">
        <v>13</v>
      </c>
      <c r="K611" t="s">
        <v>14</v>
      </c>
      <c r="L611">
        <v>1547618400</v>
      </c>
      <c r="M611">
        <v>1549087200</v>
      </c>
      <c r="N611" s="9">
        <f t="shared" si="56"/>
        <v>43481.25</v>
      </c>
      <c r="O611" s="7">
        <f t="shared" si="57"/>
        <v>43498.25</v>
      </c>
      <c r="P611" t="b">
        <v>0</v>
      </c>
      <c r="Q611" t="b">
        <v>0</v>
      </c>
      <c r="R611" t="s">
        <v>466</v>
      </c>
      <c r="S611" t="str">
        <f t="shared" si="58"/>
        <v>film &amp; video</v>
      </c>
      <c r="T611" t="str">
        <f t="shared" si="59"/>
        <v>science fiction</v>
      </c>
    </row>
    <row r="612" spans="1:20" ht="35" x14ac:dyDescent="0.25">
      <c r="A612">
        <v>610</v>
      </c>
      <c r="B612" t="s">
        <v>1254</v>
      </c>
      <c r="C612" s="3" t="s">
        <v>1255</v>
      </c>
      <c r="D612">
        <v>42800</v>
      </c>
      <c r="E612">
        <v>179356</v>
      </c>
      <c r="F612" s="5">
        <f t="shared" si="54"/>
        <v>419.0560747663551</v>
      </c>
      <c r="G612" t="s">
        <v>12</v>
      </c>
      <c r="H612" s="5">
        <f t="shared" si="55"/>
        <v>27.998126756166094</v>
      </c>
      <c r="I612">
        <v>6406</v>
      </c>
      <c r="J612" t="s">
        <v>13</v>
      </c>
      <c r="K612" t="s">
        <v>14</v>
      </c>
      <c r="L612">
        <v>1355637600</v>
      </c>
      <c r="M612">
        <v>1356847200</v>
      </c>
      <c r="N612" s="9">
        <f t="shared" si="56"/>
        <v>41259.25</v>
      </c>
      <c r="O612" s="7">
        <f t="shared" si="57"/>
        <v>41273.25</v>
      </c>
      <c r="P612" t="b">
        <v>0</v>
      </c>
      <c r="Q612" t="b">
        <v>0</v>
      </c>
      <c r="R612" t="s">
        <v>25</v>
      </c>
      <c r="S612" t="str">
        <f t="shared" si="58"/>
        <v>theater</v>
      </c>
      <c r="T612" t="str">
        <f t="shared" si="59"/>
        <v>plays</v>
      </c>
    </row>
    <row r="613" spans="1:20" ht="18" x14ac:dyDescent="0.25">
      <c r="A613">
        <v>611</v>
      </c>
      <c r="B613" t="s">
        <v>1256</v>
      </c>
      <c r="C613" s="3" t="s">
        <v>1257</v>
      </c>
      <c r="D613">
        <v>8200</v>
      </c>
      <c r="E613">
        <v>1136</v>
      </c>
      <c r="F613" s="5">
        <f t="shared" si="54"/>
        <v>13.853658536585368</v>
      </c>
      <c r="G613" t="s">
        <v>66</v>
      </c>
      <c r="H613" s="5">
        <f t="shared" si="55"/>
        <v>75.733333333333334</v>
      </c>
      <c r="I613">
        <v>15</v>
      </c>
      <c r="J613" t="s">
        <v>13</v>
      </c>
      <c r="K613" t="s">
        <v>14</v>
      </c>
      <c r="L613">
        <v>1374728400</v>
      </c>
      <c r="M613">
        <v>1375765200</v>
      </c>
      <c r="N613" s="9">
        <f t="shared" si="56"/>
        <v>41480.208333333336</v>
      </c>
      <c r="O613" s="7">
        <f t="shared" si="57"/>
        <v>41492.208333333336</v>
      </c>
      <c r="P613" t="b">
        <v>0</v>
      </c>
      <c r="Q613" t="b">
        <v>0</v>
      </c>
      <c r="R613" t="s">
        <v>25</v>
      </c>
      <c r="S613" t="str">
        <f t="shared" si="58"/>
        <v>theater</v>
      </c>
      <c r="T613" t="str">
        <f t="shared" si="59"/>
        <v>plays</v>
      </c>
    </row>
    <row r="614" spans="1:20" ht="18" x14ac:dyDescent="0.25">
      <c r="A614">
        <v>612</v>
      </c>
      <c r="B614" t="s">
        <v>1258</v>
      </c>
      <c r="C614" s="3" t="s">
        <v>1259</v>
      </c>
      <c r="D614">
        <v>6200</v>
      </c>
      <c r="E614">
        <v>8645</v>
      </c>
      <c r="F614" s="5">
        <f t="shared" si="54"/>
        <v>139.43548387096774</v>
      </c>
      <c r="G614" t="s">
        <v>12</v>
      </c>
      <c r="H614" s="5">
        <f t="shared" si="55"/>
        <v>45.026041666666664</v>
      </c>
      <c r="I614">
        <v>192</v>
      </c>
      <c r="J614" t="s">
        <v>13</v>
      </c>
      <c r="K614" t="s">
        <v>14</v>
      </c>
      <c r="L614">
        <v>1287810000</v>
      </c>
      <c r="M614">
        <v>1289800800</v>
      </c>
      <c r="N614" s="9">
        <f t="shared" si="56"/>
        <v>40474.208333333336</v>
      </c>
      <c r="O614" s="7">
        <f t="shared" si="57"/>
        <v>40497.25</v>
      </c>
      <c r="P614" t="b">
        <v>0</v>
      </c>
      <c r="Q614" t="b">
        <v>0</v>
      </c>
      <c r="R614" t="s">
        <v>42</v>
      </c>
      <c r="S614" t="str">
        <f t="shared" si="58"/>
        <v>music</v>
      </c>
      <c r="T614" t="str">
        <f t="shared" si="59"/>
        <v>electric music</v>
      </c>
    </row>
    <row r="615" spans="1:20" ht="35" x14ac:dyDescent="0.25">
      <c r="A615">
        <v>613</v>
      </c>
      <c r="B615" t="s">
        <v>1260</v>
      </c>
      <c r="C615" s="3" t="s">
        <v>1261</v>
      </c>
      <c r="D615">
        <v>1100</v>
      </c>
      <c r="E615">
        <v>1914</v>
      </c>
      <c r="F615" s="5">
        <f t="shared" si="54"/>
        <v>174</v>
      </c>
      <c r="G615" t="s">
        <v>12</v>
      </c>
      <c r="H615" s="5">
        <f t="shared" si="55"/>
        <v>73.615384615384613</v>
      </c>
      <c r="I615">
        <v>26</v>
      </c>
      <c r="J615" t="s">
        <v>7</v>
      </c>
      <c r="K615" t="s">
        <v>8</v>
      </c>
      <c r="L615">
        <v>1503723600</v>
      </c>
      <c r="M615">
        <v>1504501200</v>
      </c>
      <c r="N615" s="9">
        <f t="shared" si="56"/>
        <v>42973.208333333328</v>
      </c>
      <c r="O615" s="7">
        <f t="shared" si="57"/>
        <v>42982.208333333328</v>
      </c>
      <c r="P615" t="b">
        <v>0</v>
      </c>
      <c r="Q615" t="b">
        <v>0</v>
      </c>
      <c r="R615" t="s">
        <v>25</v>
      </c>
      <c r="S615" t="str">
        <f t="shared" si="58"/>
        <v>theater</v>
      </c>
      <c r="T615" t="str">
        <f t="shared" si="59"/>
        <v>plays</v>
      </c>
    </row>
    <row r="616" spans="1:20" ht="35" x14ac:dyDescent="0.25">
      <c r="A616">
        <v>614</v>
      </c>
      <c r="B616" t="s">
        <v>1262</v>
      </c>
      <c r="C616" s="3" t="s">
        <v>1263</v>
      </c>
      <c r="D616">
        <v>26500</v>
      </c>
      <c r="E616">
        <v>41205</v>
      </c>
      <c r="F616" s="5">
        <f t="shared" si="54"/>
        <v>155.49056603773585</v>
      </c>
      <c r="G616" t="s">
        <v>12</v>
      </c>
      <c r="H616" s="5">
        <f t="shared" si="55"/>
        <v>56.991701244813278</v>
      </c>
      <c r="I616">
        <v>723</v>
      </c>
      <c r="J616" t="s">
        <v>13</v>
      </c>
      <c r="K616" t="s">
        <v>14</v>
      </c>
      <c r="L616">
        <v>1484114400</v>
      </c>
      <c r="M616">
        <v>1485669600</v>
      </c>
      <c r="N616" s="9">
        <f t="shared" si="56"/>
        <v>42746.25</v>
      </c>
      <c r="O616" s="7">
        <f t="shared" si="57"/>
        <v>42764.25</v>
      </c>
      <c r="P616" t="b">
        <v>0</v>
      </c>
      <c r="Q616" t="b">
        <v>0</v>
      </c>
      <c r="R616" t="s">
        <v>25</v>
      </c>
      <c r="S616" t="str">
        <f t="shared" si="58"/>
        <v>theater</v>
      </c>
      <c r="T616" t="str">
        <f t="shared" si="59"/>
        <v>plays</v>
      </c>
    </row>
    <row r="617" spans="1:20" ht="18" x14ac:dyDescent="0.25">
      <c r="A617">
        <v>615</v>
      </c>
      <c r="B617" t="s">
        <v>1264</v>
      </c>
      <c r="C617" s="3" t="s">
        <v>1265</v>
      </c>
      <c r="D617">
        <v>8500</v>
      </c>
      <c r="E617">
        <v>14488</v>
      </c>
      <c r="F617" s="5">
        <f t="shared" si="54"/>
        <v>170.44705882352943</v>
      </c>
      <c r="G617" t="s">
        <v>12</v>
      </c>
      <c r="H617" s="5">
        <f t="shared" si="55"/>
        <v>85.223529411764702</v>
      </c>
      <c r="I617">
        <v>170</v>
      </c>
      <c r="J617" t="s">
        <v>99</v>
      </c>
      <c r="K617" t="s">
        <v>100</v>
      </c>
      <c r="L617">
        <v>1461906000</v>
      </c>
      <c r="M617">
        <v>1462770000</v>
      </c>
      <c r="N617" s="9">
        <f t="shared" si="56"/>
        <v>42489.208333333328</v>
      </c>
      <c r="O617" s="7">
        <f t="shared" si="57"/>
        <v>42499.208333333328</v>
      </c>
      <c r="P617" t="b">
        <v>0</v>
      </c>
      <c r="Q617" t="b">
        <v>0</v>
      </c>
      <c r="R617" t="s">
        <v>25</v>
      </c>
      <c r="S617" t="str">
        <f t="shared" si="58"/>
        <v>theater</v>
      </c>
      <c r="T617" t="str">
        <f t="shared" si="59"/>
        <v>plays</v>
      </c>
    </row>
    <row r="618" spans="1:20" ht="18" x14ac:dyDescent="0.25">
      <c r="A618">
        <v>616</v>
      </c>
      <c r="B618" t="s">
        <v>1266</v>
      </c>
      <c r="C618" s="3" t="s">
        <v>1267</v>
      </c>
      <c r="D618">
        <v>6400</v>
      </c>
      <c r="E618">
        <v>12129</v>
      </c>
      <c r="F618" s="5">
        <f t="shared" si="54"/>
        <v>189.515625</v>
      </c>
      <c r="G618" t="s">
        <v>12</v>
      </c>
      <c r="H618" s="5">
        <f t="shared" si="55"/>
        <v>50.962184873949582</v>
      </c>
      <c r="I618">
        <v>238</v>
      </c>
      <c r="J618" t="s">
        <v>32</v>
      </c>
      <c r="K618" t="s">
        <v>33</v>
      </c>
      <c r="L618">
        <v>1379653200</v>
      </c>
      <c r="M618">
        <v>1379739600</v>
      </c>
      <c r="N618" s="9">
        <f t="shared" si="56"/>
        <v>41537.208333333336</v>
      </c>
      <c r="O618" s="7">
        <f t="shared" si="57"/>
        <v>41538.208333333336</v>
      </c>
      <c r="P618" t="b">
        <v>0</v>
      </c>
      <c r="Q618" t="b">
        <v>1</v>
      </c>
      <c r="R618" t="s">
        <v>52</v>
      </c>
      <c r="S618" t="str">
        <f t="shared" si="58"/>
        <v>music</v>
      </c>
      <c r="T618" t="str">
        <f t="shared" si="59"/>
        <v>indie rock</v>
      </c>
    </row>
    <row r="619" spans="1:20" ht="18" x14ac:dyDescent="0.25">
      <c r="A619">
        <v>617</v>
      </c>
      <c r="B619" t="s">
        <v>1268</v>
      </c>
      <c r="C619" s="3" t="s">
        <v>1269</v>
      </c>
      <c r="D619">
        <v>1400</v>
      </c>
      <c r="E619">
        <v>3496</v>
      </c>
      <c r="F619" s="5">
        <f t="shared" si="54"/>
        <v>249.71428571428572</v>
      </c>
      <c r="G619" t="s">
        <v>12</v>
      </c>
      <c r="H619" s="5">
        <f t="shared" si="55"/>
        <v>63.563636363636363</v>
      </c>
      <c r="I619">
        <v>55</v>
      </c>
      <c r="J619" t="s">
        <v>13</v>
      </c>
      <c r="K619" t="s">
        <v>14</v>
      </c>
      <c r="L619">
        <v>1401858000</v>
      </c>
      <c r="M619">
        <v>1402722000</v>
      </c>
      <c r="N619" s="9">
        <f t="shared" si="56"/>
        <v>41794.208333333336</v>
      </c>
      <c r="O619" s="7">
        <f t="shared" si="57"/>
        <v>41804.208333333336</v>
      </c>
      <c r="P619" t="b">
        <v>0</v>
      </c>
      <c r="Q619" t="b">
        <v>0</v>
      </c>
      <c r="R619" t="s">
        <v>25</v>
      </c>
      <c r="S619" t="str">
        <f t="shared" si="58"/>
        <v>theater</v>
      </c>
      <c r="T619" t="str">
        <f t="shared" si="59"/>
        <v>plays</v>
      </c>
    </row>
    <row r="620" spans="1:20" ht="18" x14ac:dyDescent="0.25">
      <c r="A620">
        <v>618</v>
      </c>
      <c r="B620" t="s">
        <v>1270</v>
      </c>
      <c r="C620" s="3" t="s">
        <v>1271</v>
      </c>
      <c r="D620">
        <v>198600</v>
      </c>
      <c r="E620">
        <v>97037</v>
      </c>
      <c r="F620" s="5">
        <f t="shared" si="54"/>
        <v>48.860523665659613</v>
      </c>
      <c r="G620" t="s">
        <v>6</v>
      </c>
      <c r="H620" s="5">
        <f t="shared" si="55"/>
        <v>80.999165275459092</v>
      </c>
      <c r="I620">
        <v>1198</v>
      </c>
      <c r="J620" t="s">
        <v>13</v>
      </c>
      <c r="K620" t="s">
        <v>14</v>
      </c>
      <c r="L620">
        <v>1367470800</v>
      </c>
      <c r="M620">
        <v>1369285200</v>
      </c>
      <c r="N620" s="9">
        <f t="shared" si="56"/>
        <v>41396.208333333336</v>
      </c>
      <c r="O620" s="7">
        <f t="shared" si="57"/>
        <v>41417.208333333336</v>
      </c>
      <c r="P620" t="b">
        <v>0</v>
      </c>
      <c r="Q620" t="b">
        <v>0</v>
      </c>
      <c r="R620" t="s">
        <v>60</v>
      </c>
      <c r="S620" t="str">
        <f t="shared" si="58"/>
        <v>publishing</v>
      </c>
      <c r="T620" t="str">
        <f t="shared" si="59"/>
        <v>nonfiction</v>
      </c>
    </row>
    <row r="621" spans="1:20" ht="18" x14ac:dyDescent="0.25">
      <c r="A621">
        <v>619</v>
      </c>
      <c r="B621" t="s">
        <v>1272</v>
      </c>
      <c r="C621" s="3" t="s">
        <v>1273</v>
      </c>
      <c r="D621">
        <v>195900</v>
      </c>
      <c r="E621">
        <v>55757</v>
      </c>
      <c r="F621" s="5">
        <f t="shared" si="54"/>
        <v>28.461970393057683</v>
      </c>
      <c r="G621" t="s">
        <v>6</v>
      </c>
      <c r="H621" s="5">
        <f t="shared" si="55"/>
        <v>86.044753086419746</v>
      </c>
      <c r="I621">
        <v>648</v>
      </c>
      <c r="J621" t="s">
        <v>13</v>
      </c>
      <c r="K621" t="s">
        <v>14</v>
      </c>
      <c r="L621">
        <v>1304658000</v>
      </c>
      <c r="M621">
        <v>1304744400</v>
      </c>
      <c r="N621" s="9">
        <f t="shared" si="56"/>
        <v>40669.208333333336</v>
      </c>
      <c r="O621" s="7">
        <f t="shared" si="57"/>
        <v>40670.208333333336</v>
      </c>
      <c r="P621" t="b">
        <v>1</v>
      </c>
      <c r="Q621" t="b">
        <v>1</v>
      </c>
      <c r="R621" t="s">
        <v>25</v>
      </c>
      <c r="S621" t="str">
        <f t="shared" si="58"/>
        <v>theater</v>
      </c>
      <c r="T621" t="str">
        <f t="shared" si="59"/>
        <v>plays</v>
      </c>
    </row>
    <row r="622" spans="1:20" ht="18" x14ac:dyDescent="0.25">
      <c r="A622">
        <v>620</v>
      </c>
      <c r="B622" t="s">
        <v>1274</v>
      </c>
      <c r="C622" s="3" t="s">
        <v>1275</v>
      </c>
      <c r="D622">
        <v>4300</v>
      </c>
      <c r="E622">
        <v>11525</v>
      </c>
      <c r="F622" s="5">
        <f t="shared" si="54"/>
        <v>268.02325581395348</v>
      </c>
      <c r="G622" t="s">
        <v>12</v>
      </c>
      <c r="H622" s="5">
        <f t="shared" si="55"/>
        <v>90.0390625</v>
      </c>
      <c r="I622">
        <v>128</v>
      </c>
      <c r="J622" t="s">
        <v>18</v>
      </c>
      <c r="K622" t="s">
        <v>19</v>
      </c>
      <c r="L622">
        <v>1467954000</v>
      </c>
      <c r="M622">
        <v>1468299600</v>
      </c>
      <c r="N622" s="9">
        <f t="shared" si="56"/>
        <v>42559.208333333328</v>
      </c>
      <c r="O622" s="7">
        <f t="shared" si="57"/>
        <v>42563.208333333328</v>
      </c>
      <c r="P622" t="b">
        <v>0</v>
      </c>
      <c r="Q622" t="b">
        <v>0</v>
      </c>
      <c r="R622" t="s">
        <v>114</v>
      </c>
      <c r="S622" t="str">
        <f t="shared" si="58"/>
        <v>photography</v>
      </c>
      <c r="T622" t="str">
        <f t="shared" si="59"/>
        <v>photography books</v>
      </c>
    </row>
    <row r="623" spans="1:20" ht="18" x14ac:dyDescent="0.25">
      <c r="A623">
        <v>621</v>
      </c>
      <c r="B623" t="s">
        <v>1276</v>
      </c>
      <c r="C623" s="3" t="s">
        <v>1277</v>
      </c>
      <c r="D623">
        <v>25600</v>
      </c>
      <c r="E623">
        <v>158669</v>
      </c>
      <c r="F623" s="5">
        <f t="shared" si="54"/>
        <v>619.80078125</v>
      </c>
      <c r="G623" t="s">
        <v>12</v>
      </c>
      <c r="H623" s="5">
        <f t="shared" si="55"/>
        <v>74.006063432835816</v>
      </c>
      <c r="I623">
        <v>2144</v>
      </c>
      <c r="J623" t="s">
        <v>13</v>
      </c>
      <c r="K623" t="s">
        <v>14</v>
      </c>
      <c r="L623">
        <v>1473742800</v>
      </c>
      <c r="M623">
        <v>1474174800</v>
      </c>
      <c r="N623" s="9">
        <f t="shared" si="56"/>
        <v>42626.208333333328</v>
      </c>
      <c r="O623" s="7">
        <f t="shared" si="57"/>
        <v>42631.208333333328</v>
      </c>
      <c r="P623" t="b">
        <v>0</v>
      </c>
      <c r="Q623" t="b">
        <v>0</v>
      </c>
      <c r="R623" t="s">
        <v>25</v>
      </c>
      <c r="S623" t="str">
        <f t="shared" si="58"/>
        <v>theater</v>
      </c>
      <c r="T623" t="str">
        <f t="shared" si="59"/>
        <v>plays</v>
      </c>
    </row>
    <row r="624" spans="1:20" ht="18" x14ac:dyDescent="0.25">
      <c r="A624">
        <v>622</v>
      </c>
      <c r="B624" t="s">
        <v>1278</v>
      </c>
      <c r="C624" s="3" t="s">
        <v>1279</v>
      </c>
      <c r="D624">
        <v>189000</v>
      </c>
      <c r="E624">
        <v>5916</v>
      </c>
      <c r="F624" s="5">
        <f t="shared" si="54"/>
        <v>3.1301587301587301</v>
      </c>
      <c r="G624" t="s">
        <v>6</v>
      </c>
      <c r="H624" s="5">
        <f t="shared" si="55"/>
        <v>92.4375</v>
      </c>
      <c r="I624">
        <v>64</v>
      </c>
      <c r="J624" t="s">
        <v>13</v>
      </c>
      <c r="K624" t="s">
        <v>14</v>
      </c>
      <c r="L624">
        <v>1523768400</v>
      </c>
      <c r="M624">
        <v>1526014800</v>
      </c>
      <c r="N624" s="9">
        <f t="shared" si="56"/>
        <v>43205.208333333328</v>
      </c>
      <c r="O624" s="7">
        <f t="shared" si="57"/>
        <v>43231.208333333328</v>
      </c>
      <c r="P624" t="b">
        <v>0</v>
      </c>
      <c r="Q624" t="b">
        <v>0</v>
      </c>
      <c r="R624" t="s">
        <v>52</v>
      </c>
      <c r="S624" t="str">
        <f t="shared" si="58"/>
        <v>music</v>
      </c>
      <c r="T624" t="str">
        <f t="shared" si="59"/>
        <v>indie rock</v>
      </c>
    </row>
    <row r="625" spans="1:20" ht="18" x14ac:dyDescent="0.25">
      <c r="A625">
        <v>623</v>
      </c>
      <c r="B625" t="s">
        <v>1280</v>
      </c>
      <c r="C625" s="3" t="s">
        <v>1281</v>
      </c>
      <c r="D625">
        <v>94300</v>
      </c>
      <c r="E625">
        <v>150806</v>
      </c>
      <c r="F625" s="5">
        <f t="shared" si="54"/>
        <v>159.92152704135739</v>
      </c>
      <c r="G625" t="s">
        <v>12</v>
      </c>
      <c r="H625" s="5">
        <f t="shared" si="55"/>
        <v>55.999257333828446</v>
      </c>
      <c r="I625">
        <v>2693</v>
      </c>
      <c r="J625" t="s">
        <v>32</v>
      </c>
      <c r="K625" t="s">
        <v>33</v>
      </c>
      <c r="L625">
        <v>1437022800</v>
      </c>
      <c r="M625">
        <v>1437454800</v>
      </c>
      <c r="N625" s="9">
        <f t="shared" si="56"/>
        <v>42201.208333333328</v>
      </c>
      <c r="O625" s="7">
        <f t="shared" si="57"/>
        <v>42206.208333333328</v>
      </c>
      <c r="P625" t="b">
        <v>0</v>
      </c>
      <c r="Q625" t="b">
        <v>0</v>
      </c>
      <c r="R625" t="s">
        <v>25</v>
      </c>
      <c r="S625" t="str">
        <f t="shared" si="58"/>
        <v>theater</v>
      </c>
      <c r="T625" t="str">
        <f t="shared" si="59"/>
        <v>plays</v>
      </c>
    </row>
    <row r="626" spans="1:20" ht="18" x14ac:dyDescent="0.25">
      <c r="A626">
        <v>624</v>
      </c>
      <c r="B626" t="s">
        <v>1282</v>
      </c>
      <c r="C626" s="3" t="s">
        <v>1283</v>
      </c>
      <c r="D626">
        <v>5100</v>
      </c>
      <c r="E626">
        <v>14249</v>
      </c>
      <c r="F626" s="5">
        <f t="shared" si="54"/>
        <v>279.39215686274508</v>
      </c>
      <c r="G626" t="s">
        <v>12</v>
      </c>
      <c r="H626" s="5">
        <f t="shared" si="55"/>
        <v>32.983796296296298</v>
      </c>
      <c r="I626">
        <v>432</v>
      </c>
      <c r="J626" t="s">
        <v>13</v>
      </c>
      <c r="K626" t="s">
        <v>14</v>
      </c>
      <c r="L626">
        <v>1422165600</v>
      </c>
      <c r="M626">
        <v>1422684000</v>
      </c>
      <c r="N626" s="9">
        <f t="shared" si="56"/>
        <v>42029.25</v>
      </c>
      <c r="O626" s="7">
        <f t="shared" si="57"/>
        <v>42035.25</v>
      </c>
      <c r="P626" t="b">
        <v>0</v>
      </c>
      <c r="Q626" t="b">
        <v>0</v>
      </c>
      <c r="R626" t="s">
        <v>114</v>
      </c>
      <c r="S626" t="str">
        <f t="shared" si="58"/>
        <v>photography</v>
      </c>
      <c r="T626" t="str">
        <f t="shared" si="59"/>
        <v>photography books</v>
      </c>
    </row>
    <row r="627" spans="1:20" ht="35" x14ac:dyDescent="0.25">
      <c r="A627">
        <v>625</v>
      </c>
      <c r="B627" t="s">
        <v>1284</v>
      </c>
      <c r="C627" s="3" t="s">
        <v>1285</v>
      </c>
      <c r="D627">
        <v>7500</v>
      </c>
      <c r="E627">
        <v>5803</v>
      </c>
      <c r="F627" s="5">
        <f t="shared" si="54"/>
        <v>77.373333333333335</v>
      </c>
      <c r="G627" t="s">
        <v>6</v>
      </c>
      <c r="H627" s="5">
        <f t="shared" si="55"/>
        <v>93.596774193548384</v>
      </c>
      <c r="I627">
        <v>62</v>
      </c>
      <c r="J627" t="s">
        <v>13</v>
      </c>
      <c r="K627" t="s">
        <v>14</v>
      </c>
      <c r="L627">
        <v>1580104800</v>
      </c>
      <c r="M627">
        <v>1581314400</v>
      </c>
      <c r="N627" s="9">
        <f t="shared" si="56"/>
        <v>43857.25</v>
      </c>
      <c r="O627" s="7">
        <f t="shared" si="57"/>
        <v>43871.25</v>
      </c>
      <c r="P627" t="b">
        <v>0</v>
      </c>
      <c r="Q627" t="b">
        <v>0</v>
      </c>
      <c r="R627" t="s">
        <v>25</v>
      </c>
      <c r="S627" t="str">
        <f t="shared" si="58"/>
        <v>theater</v>
      </c>
      <c r="T627" t="str">
        <f t="shared" si="59"/>
        <v>plays</v>
      </c>
    </row>
    <row r="628" spans="1:20" ht="35" x14ac:dyDescent="0.25">
      <c r="A628">
        <v>626</v>
      </c>
      <c r="B628" t="s">
        <v>1286</v>
      </c>
      <c r="C628" s="3" t="s">
        <v>1287</v>
      </c>
      <c r="D628">
        <v>6400</v>
      </c>
      <c r="E628">
        <v>13205</v>
      </c>
      <c r="F628" s="5">
        <f t="shared" si="54"/>
        <v>206.32812500000003</v>
      </c>
      <c r="G628" t="s">
        <v>12</v>
      </c>
      <c r="H628" s="5">
        <f t="shared" si="55"/>
        <v>69.867724867724874</v>
      </c>
      <c r="I628">
        <v>189</v>
      </c>
      <c r="J628" t="s">
        <v>13</v>
      </c>
      <c r="K628" t="s">
        <v>14</v>
      </c>
      <c r="L628">
        <v>1285650000</v>
      </c>
      <c r="M628">
        <v>1286427600</v>
      </c>
      <c r="N628" s="9">
        <f t="shared" si="56"/>
        <v>40449.208333333336</v>
      </c>
      <c r="O628" s="7">
        <f t="shared" si="57"/>
        <v>40458.208333333336</v>
      </c>
      <c r="P628" t="b">
        <v>0</v>
      </c>
      <c r="Q628" t="b">
        <v>1</v>
      </c>
      <c r="R628" t="s">
        <v>25</v>
      </c>
      <c r="S628" t="str">
        <f t="shared" si="58"/>
        <v>theater</v>
      </c>
      <c r="T628" t="str">
        <f t="shared" si="59"/>
        <v>plays</v>
      </c>
    </row>
    <row r="629" spans="1:20" ht="18" x14ac:dyDescent="0.25">
      <c r="A629">
        <v>627</v>
      </c>
      <c r="B629" t="s">
        <v>1288</v>
      </c>
      <c r="C629" s="3" t="s">
        <v>1289</v>
      </c>
      <c r="D629">
        <v>1600</v>
      </c>
      <c r="E629">
        <v>11108</v>
      </c>
      <c r="F629" s="5">
        <f t="shared" si="54"/>
        <v>694.25</v>
      </c>
      <c r="G629" t="s">
        <v>12</v>
      </c>
      <c r="H629" s="5">
        <f t="shared" si="55"/>
        <v>72.129870129870127</v>
      </c>
      <c r="I629">
        <v>154</v>
      </c>
      <c r="J629" t="s">
        <v>32</v>
      </c>
      <c r="K629" t="s">
        <v>33</v>
      </c>
      <c r="L629">
        <v>1276664400</v>
      </c>
      <c r="M629">
        <v>1278738000</v>
      </c>
      <c r="N629" s="9">
        <f t="shared" si="56"/>
        <v>40345.208333333336</v>
      </c>
      <c r="O629" s="7">
        <f t="shared" si="57"/>
        <v>40369.208333333336</v>
      </c>
      <c r="P629" t="b">
        <v>1</v>
      </c>
      <c r="Q629" t="b">
        <v>0</v>
      </c>
      <c r="R629" t="s">
        <v>9</v>
      </c>
      <c r="S629" t="str">
        <f t="shared" si="58"/>
        <v>food</v>
      </c>
      <c r="T629" t="str">
        <f t="shared" si="59"/>
        <v>food trucks</v>
      </c>
    </row>
    <row r="630" spans="1:20" ht="18" x14ac:dyDescent="0.25">
      <c r="A630">
        <v>628</v>
      </c>
      <c r="B630" t="s">
        <v>1290</v>
      </c>
      <c r="C630" s="3" t="s">
        <v>1291</v>
      </c>
      <c r="D630">
        <v>1900</v>
      </c>
      <c r="E630">
        <v>2884</v>
      </c>
      <c r="F630" s="5">
        <f t="shared" si="54"/>
        <v>151.78947368421052</v>
      </c>
      <c r="G630" t="s">
        <v>12</v>
      </c>
      <c r="H630" s="5">
        <f t="shared" si="55"/>
        <v>30.041666666666668</v>
      </c>
      <c r="I630">
        <v>96</v>
      </c>
      <c r="J630" t="s">
        <v>13</v>
      </c>
      <c r="K630" t="s">
        <v>14</v>
      </c>
      <c r="L630">
        <v>1286168400</v>
      </c>
      <c r="M630">
        <v>1286427600</v>
      </c>
      <c r="N630" s="9">
        <f t="shared" si="56"/>
        <v>40455.208333333336</v>
      </c>
      <c r="O630" s="7">
        <f t="shared" si="57"/>
        <v>40458.208333333336</v>
      </c>
      <c r="P630" t="b">
        <v>0</v>
      </c>
      <c r="Q630" t="b">
        <v>0</v>
      </c>
      <c r="R630" t="s">
        <v>52</v>
      </c>
      <c r="S630" t="str">
        <f t="shared" si="58"/>
        <v>music</v>
      </c>
      <c r="T630" t="str">
        <f t="shared" si="59"/>
        <v>indie rock</v>
      </c>
    </row>
    <row r="631" spans="1:20" ht="18" x14ac:dyDescent="0.25">
      <c r="A631">
        <v>629</v>
      </c>
      <c r="B631" t="s">
        <v>1292</v>
      </c>
      <c r="C631" s="3" t="s">
        <v>1293</v>
      </c>
      <c r="D631">
        <v>85900</v>
      </c>
      <c r="E631">
        <v>55476</v>
      </c>
      <c r="F631" s="5">
        <f t="shared" si="54"/>
        <v>64.58207217694995</v>
      </c>
      <c r="G631" t="s">
        <v>6</v>
      </c>
      <c r="H631" s="5">
        <f t="shared" si="55"/>
        <v>73.968000000000004</v>
      </c>
      <c r="I631">
        <v>750</v>
      </c>
      <c r="J631" t="s">
        <v>13</v>
      </c>
      <c r="K631" t="s">
        <v>14</v>
      </c>
      <c r="L631">
        <v>1467781200</v>
      </c>
      <c r="M631">
        <v>1467954000</v>
      </c>
      <c r="N631" s="9">
        <f t="shared" si="56"/>
        <v>42557.208333333328</v>
      </c>
      <c r="O631" s="7">
        <f t="shared" si="57"/>
        <v>42559.208333333328</v>
      </c>
      <c r="P631" t="b">
        <v>0</v>
      </c>
      <c r="Q631" t="b">
        <v>1</v>
      </c>
      <c r="R631" t="s">
        <v>25</v>
      </c>
      <c r="S631" t="str">
        <f t="shared" si="58"/>
        <v>theater</v>
      </c>
      <c r="T631" t="str">
        <f t="shared" si="59"/>
        <v>plays</v>
      </c>
    </row>
    <row r="632" spans="1:20" ht="18" x14ac:dyDescent="0.25">
      <c r="A632">
        <v>630</v>
      </c>
      <c r="B632" t="s">
        <v>1294</v>
      </c>
      <c r="C632" s="3" t="s">
        <v>1295</v>
      </c>
      <c r="D632">
        <v>9500</v>
      </c>
      <c r="E632">
        <v>5973</v>
      </c>
      <c r="F632" s="5">
        <f t="shared" si="54"/>
        <v>62.873684210526314</v>
      </c>
      <c r="G632" t="s">
        <v>66</v>
      </c>
      <c r="H632" s="5">
        <f t="shared" si="55"/>
        <v>68.65517241379311</v>
      </c>
      <c r="I632">
        <v>87</v>
      </c>
      <c r="J632" t="s">
        <v>13</v>
      </c>
      <c r="K632" t="s">
        <v>14</v>
      </c>
      <c r="L632">
        <v>1556686800</v>
      </c>
      <c r="M632">
        <v>1557637200</v>
      </c>
      <c r="N632" s="9">
        <f t="shared" si="56"/>
        <v>43586.208333333328</v>
      </c>
      <c r="O632" s="7">
        <f t="shared" si="57"/>
        <v>43597.208333333328</v>
      </c>
      <c r="P632" t="b">
        <v>0</v>
      </c>
      <c r="Q632" t="b">
        <v>1</v>
      </c>
      <c r="R632" t="s">
        <v>25</v>
      </c>
      <c r="S632" t="str">
        <f t="shared" si="58"/>
        <v>theater</v>
      </c>
      <c r="T632" t="str">
        <f t="shared" si="59"/>
        <v>plays</v>
      </c>
    </row>
    <row r="633" spans="1:20" ht="18" x14ac:dyDescent="0.25">
      <c r="A633">
        <v>631</v>
      </c>
      <c r="B633" t="s">
        <v>1296</v>
      </c>
      <c r="C633" s="3" t="s">
        <v>1297</v>
      </c>
      <c r="D633">
        <v>59200</v>
      </c>
      <c r="E633">
        <v>183756</v>
      </c>
      <c r="F633" s="5">
        <f t="shared" si="54"/>
        <v>310.39864864864865</v>
      </c>
      <c r="G633" t="s">
        <v>12</v>
      </c>
      <c r="H633" s="5">
        <f t="shared" si="55"/>
        <v>59.992164544564154</v>
      </c>
      <c r="I633">
        <v>3063</v>
      </c>
      <c r="J633" t="s">
        <v>13</v>
      </c>
      <c r="K633" t="s">
        <v>14</v>
      </c>
      <c r="L633">
        <v>1553576400</v>
      </c>
      <c r="M633">
        <v>1553922000</v>
      </c>
      <c r="N633" s="9">
        <f t="shared" si="56"/>
        <v>43550.208333333328</v>
      </c>
      <c r="O633" s="7">
        <f t="shared" si="57"/>
        <v>43554.208333333328</v>
      </c>
      <c r="P633" t="b">
        <v>0</v>
      </c>
      <c r="Q633" t="b">
        <v>0</v>
      </c>
      <c r="R633" t="s">
        <v>25</v>
      </c>
      <c r="S633" t="str">
        <f t="shared" si="58"/>
        <v>theater</v>
      </c>
      <c r="T633" t="str">
        <f t="shared" si="59"/>
        <v>plays</v>
      </c>
    </row>
    <row r="634" spans="1:20" ht="18" x14ac:dyDescent="0.25">
      <c r="A634">
        <v>632</v>
      </c>
      <c r="B634" t="s">
        <v>1298</v>
      </c>
      <c r="C634" s="3" t="s">
        <v>1299</v>
      </c>
      <c r="D634">
        <v>72100</v>
      </c>
      <c r="E634">
        <v>30902</v>
      </c>
      <c r="F634" s="5">
        <f t="shared" si="54"/>
        <v>42.859916782246884</v>
      </c>
      <c r="G634" t="s">
        <v>39</v>
      </c>
      <c r="H634" s="5">
        <f t="shared" si="55"/>
        <v>111.15827338129496</v>
      </c>
      <c r="I634">
        <v>278</v>
      </c>
      <c r="J634" t="s">
        <v>13</v>
      </c>
      <c r="K634" t="s">
        <v>14</v>
      </c>
      <c r="L634">
        <v>1414904400</v>
      </c>
      <c r="M634">
        <v>1416463200</v>
      </c>
      <c r="N634" s="9">
        <f t="shared" si="56"/>
        <v>41945.208333333336</v>
      </c>
      <c r="O634" s="7">
        <f t="shared" si="57"/>
        <v>41963.25</v>
      </c>
      <c r="P634" t="b">
        <v>0</v>
      </c>
      <c r="Q634" t="b">
        <v>0</v>
      </c>
      <c r="R634" t="s">
        <v>25</v>
      </c>
      <c r="S634" t="str">
        <f t="shared" si="58"/>
        <v>theater</v>
      </c>
      <c r="T634" t="str">
        <f t="shared" si="59"/>
        <v>plays</v>
      </c>
    </row>
    <row r="635" spans="1:20" ht="35" x14ac:dyDescent="0.25">
      <c r="A635">
        <v>633</v>
      </c>
      <c r="B635" t="s">
        <v>1300</v>
      </c>
      <c r="C635" s="3" t="s">
        <v>1301</v>
      </c>
      <c r="D635">
        <v>6700</v>
      </c>
      <c r="E635">
        <v>5569</v>
      </c>
      <c r="F635" s="5">
        <f t="shared" si="54"/>
        <v>83.119402985074629</v>
      </c>
      <c r="G635" t="s">
        <v>6</v>
      </c>
      <c r="H635" s="5">
        <f t="shared" si="55"/>
        <v>53.038095238095238</v>
      </c>
      <c r="I635">
        <v>105</v>
      </c>
      <c r="J635" t="s">
        <v>13</v>
      </c>
      <c r="K635" t="s">
        <v>14</v>
      </c>
      <c r="L635">
        <v>1446876000</v>
      </c>
      <c r="M635">
        <v>1447221600</v>
      </c>
      <c r="N635" s="9">
        <f t="shared" si="56"/>
        <v>42315.25</v>
      </c>
      <c r="O635" s="7">
        <f t="shared" si="57"/>
        <v>42319.25</v>
      </c>
      <c r="P635" t="b">
        <v>0</v>
      </c>
      <c r="Q635" t="b">
        <v>0</v>
      </c>
      <c r="R635" t="s">
        <v>63</v>
      </c>
      <c r="S635" t="str">
        <f t="shared" si="58"/>
        <v>film &amp; video</v>
      </c>
      <c r="T635" t="str">
        <f t="shared" si="59"/>
        <v>animation</v>
      </c>
    </row>
    <row r="636" spans="1:20" ht="18" x14ac:dyDescent="0.25">
      <c r="A636">
        <v>634</v>
      </c>
      <c r="B636" t="s">
        <v>1302</v>
      </c>
      <c r="C636" s="3" t="s">
        <v>1303</v>
      </c>
      <c r="D636">
        <v>118200</v>
      </c>
      <c r="E636">
        <v>92824</v>
      </c>
      <c r="F636" s="5">
        <f t="shared" si="54"/>
        <v>78.531302876480552</v>
      </c>
      <c r="G636" t="s">
        <v>66</v>
      </c>
      <c r="H636" s="5">
        <f t="shared" si="55"/>
        <v>55.985524728588658</v>
      </c>
      <c r="I636">
        <v>1658</v>
      </c>
      <c r="J636" t="s">
        <v>13</v>
      </c>
      <c r="K636" t="s">
        <v>14</v>
      </c>
      <c r="L636">
        <v>1490418000</v>
      </c>
      <c r="M636">
        <v>1491627600</v>
      </c>
      <c r="N636" s="9">
        <f t="shared" si="56"/>
        <v>42819.208333333328</v>
      </c>
      <c r="O636" s="7">
        <f t="shared" si="57"/>
        <v>42833.208333333328</v>
      </c>
      <c r="P636" t="b">
        <v>0</v>
      </c>
      <c r="Q636" t="b">
        <v>0</v>
      </c>
      <c r="R636" t="s">
        <v>261</v>
      </c>
      <c r="S636" t="str">
        <f t="shared" si="58"/>
        <v>film &amp; video</v>
      </c>
      <c r="T636" t="str">
        <f t="shared" si="59"/>
        <v>television</v>
      </c>
    </row>
    <row r="637" spans="1:20" ht="18" x14ac:dyDescent="0.25">
      <c r="A637">
        <v>635</v>
      </c>
      <c r="B637" t="s">
        <v>1304</v>
      </c>
      <c r="C637" s="3" t="s">
        <v>1305</v>
      </c>
      <c r="D637">
        <v>139000</v>
      </c>
      <c r="E637">
        <v>158590</v>
      </c>
      <c r="F637" s="5">
        <f t="shared" si="54"/>
        <v>114.09352517985612</v>
      </c>
      <c r="G637" t="s">
        <v>12</v>
      </c>
      <c r="H637" s="5">
        <f t="shared" si="55"/>
        <v>69.986760812003524</v>
      </c>
      <c r="I637">
        <v>2266</v>
      </c>
      <c r="J637" t="s">
        <v>13</v>
      </c>
      <c r="K637" t="s">
        <v>14</v>
      </c>
      <c r="L637">
        <v>1360389600</v>
      </c>
      <c r="M637">
        <v>1363150800</v>
      </c>
      <c r="N637" s="9">
        <f t="shared" si="56"/>
        <v>41314.25</v>
      </c>
      <c r="O637" s="7">
        <f t="shared" si="57"/>
        <v>41346.208333333336</v>
      </c>
      <c r="P637" t="b">
        <v>0</v>
      </c>
      <c r="Q637" t="b">
        <v>0</v>
      </c>
      <c r="R637" t="s">
        <v>261</v>
      </c>
      <c r="S637" t="str">
        <f t="shared" si="58"/>
        <v>film &amp; video</v>
      </c>
      <c r="T637" t="str">
        <f t="shared" si="59"/>
        <v>television</v>
      </c>
    </row>
    <row r="638" spans="1:20" ht="18" x14ac:dyDescent="0.25">
      <c r="A638">
        <v>636</v>
      </c>
      <c r="B638" t="s">
        <v>1306</v>
      </c>
      <c r="C638" s="3" t="s">
        <v>1307</v>
      </c>
      <c r="D638">
        <v>197700</v>
      </c>
      <c r="E638">
        <v>127591</v>
      </c>
      <c r="F638" s="5">
        <f t="shared" si="54"/>
        <v>64.537683358624179</v>
      </c>
      <c r="G638" t="s">
        <v>6</v>
      </c>
      <c r="H638" s="5">
        <f t="shared" si="55"/>
        <v>48.998079877112133</v>
      </c>
      <c r="I638">
        <v>2604</v>
      </c>
      <c r="J638" t="s">
        <v>28</v>
      </c>
      <c r="K638" t="s">
        <v>29</v>
      </c>
      <c r="L638">
        <v>1326866400</v>
      </c>
      <c r="M638">
        <v>1330754400</v>
      </c>
      <c r="N638" s="9">
        <f t="shared" si="56"/>
        <v>40926.25</v>
      </c>
      <c r="O638" s="7">
        <f t="shared" si="57"/>
        <v>40971.25</v>
      </c>
      <c r="P638" t="b">
        <v>0</v>
      </c>
      <c r="Q638" t="b">
        <v>1</v>
      </c>
      <c r="R638" t="s">
        <v>63</v>
      </c>
      <c r="S638" t="str">
        <f t="shared" si="58"/>
        <v>film &amp; video</v>
      </c>
      <c r="T638" t="str">
        <f t="shared" si="59"/>
        <v>animation</v>
      </c>
    </row>
    <row r="639" spans="1:20" ht="18" x14ac:dyDescent="0.25">
      <c r="A639">
        <v>637</v>
      </c>
      <c r="B639" t="s">
        <v>1308</v>
      </c>
      <c r="C639" s="3" t="s">
        <v>1309</v>
      </c>
      <c r="D639">
        <v>8500</v>
      </c>
      <c r="E639">
        <v>6750</v>
      </c>
      <c r="F639" s="5">
        <f t="shared" si="54"/>
        <v>79.411764705882348</v>
      </c>
      <c r="G639" t="s">
        <v>6</v>
      </c>
      <c r="H639" s="5">
        <f t="shared" si="55"/>
        <v>103.84615384615384</v>
      </c>
      <c r="I639">
        <v>65</v>
      </c>
      <c r="J639" t="s">
        <v>13</v>
      </c>
      <c r="K639" t="s">
        <v>14</v>
      </c>
      <c r="L639">
        <v>1479103200</v>
      </c>
      <c r="M639">
        <v>1479794400</v>
      </c>
      <c r="N639" s="9">
        <f t="shared" si="56"/>
        <v>42688.25</v>
      </c>
      <c r="O639" s="7">
        <f t="shared" si="57"/>
        <v>42696.25</v>
      </c>
      <c r="P639" t="b">
        <v>0</v>
      </c>
      <c r="Q639" t="b">
        <v>0</v>
      </c>
      <c r="R639" t="s">
        <v>25</v>
      </c>
      <c r="S639" t="str">
        <f t="shared" si="58"/>
        <v>theater</v>
      </c>
      <c r="T639" t="str">
        <f t="shared" si="59"/>
        <v>plays</v>
      </c>
    </row>
    <row r="640" spans="1:20" ht="18" x14ac:dyDescent="0.25">
      <c r="A640">
        <v>638</v>
      </c>
      <c r="B640" t="s">
        <v>1310</v>
      </c>
      <c r="C640" s="3" t="s">
        <v>1311</v>
      </c>
      <c r="D640">
        <v>81600</v>
      </c>
      <c r="E640">
        <v>9318</v>
      </c>
      <c r="F640" s="5">
        <f t="shared" si="54"/>
        <v>11.419117647058824</v>
      </c>
      <c r="G640" t="s">
        <v>6</v>
      </c>
      <c r="H640" s="5">
        <f t="shared" si="55"/>
        <v>99.127659574468083</v>
      </c>
      <c r="I640">
        <v>94</v>
      </c>
      <c r="J640" t="s">
        <v>13</v>
      </c>
      <c r="K640" t="s">
        <v>14</v>
      </c>
      <c r="L640">
        <v>1280206800</v>
      </c>
      <c r="M640">
        <v>1281243600</v>
      </c>
      <c r="N640" s="9">
        <f t="shared" si="56"/>
        <v>40386.208333333336</v>
      </c>
      <c r="O640" s="7">
        <f t="shared" si="57"/>
        <v>40398.208333333336</v>
      </c>
      <c r="P640" t="b">
        <v>0</v>
      </c>
      <c r="Q640" t="b">
        <v>1</v>
      </c>
      <c r="R640" t="s">
        <v>25</v>
      </c>
      <c r="S640" t="str">
        <f t="shared" si="58"/>
        <v>theater</v>
      </c>
      <c r="T640" t="str">
        <f t="shared" si="59"/>
        <v>plays</v>
      </c>
    </row>
    <row r="641" spans="1:20" ht="18" x14ac:dyDescent="0.25">
      <c r="A641">
        <v>639</v>
      </c>
      <c r="B641" t="s">
        <v>1312</v>
      </c>
      <c r="C641" s="3" t="s">
        <v>1313</v>
      </c>
      <c r="D641">
        <v>8600</v>
      </c>
      <c r="E641">
        <v>4832</v>
      </c>
      <c r="F641" s="5">
        <f t="shared" si="54"/>
        <v>56.186046511627907</v>
      </c>
      <c r="G641" t="s">
        <v>39</v>
      </c>
      <c r="H641" s="5">
        <f t="shared" si="55"/>
        <v>107.37777777777778</v>
      </c>
      <c r="I641">
        <v>45</v>
      </c>
      <c r="J641" t="s">
        <v>13</v>
      </c>
      <c r="K641" t="s">
        <v>14</v>
      </c>
      <c r="L641">
        <v>1532754000</v>
      </c>
      <c r="M641">
        <v>1532754000</v>
      </c>
      <c r="N641" s="9">
        <f t="shared" si="56"/>
        <v>43309.208333333328</v>
      </c>
      <c r="O641" s="7">
        <f t="shared" si="57"/>
        <v>43309.208333333328</v>
      </c>
      <c r="P641" t="b">
        <v>0</v>
      </c>
      <c r="Q641" t="b">
        <v>1</v>
      </c>
      <c r="R641" t="s">
        <v>45</v>
      </c>
      <c r="S641" t="str">
        <f t="shared" si="58"/>
        <v>film &amp; video</v>
      </c>
      <c r="T641" t="str">
        <f t="shared" si="59"/>
        <v>drama</v>
      </c>
    </row>
    <row r="642" spans="1:20" ht="18" x14ac:dyDescent="0.25">
      <c r="A642">
        <v>640</v>
      </c>
      <c r="B642" t="s">
        <v>1314</v>
      </c>
      <c r="C642" s="3" t="s">
        <v>1315</v>
      </c>
      <c r="D642">
        <v>119800</v>
      </c>
      <c r="E642">
        <v>19769</v>
      </c>
      <c r="F642" s="5">
        <f t="shared" si="54"/>
        <v>16.501669449081803</v>
      </c>
      <c r="G642" t="s">
        <v>6</v>
      </c>
      <c r="H642" s="5">
        <f t="shared" si="55"/>
        <v>76.922178988326849</v>
      </c>
      <c r="I642">
        <v>257</v>
      </c>
      <c r="J642" t="s">
        <v>13</v>
      </c>
      <c r="K642" t="s">
        <v>14</v>
      </c>
      <c r="L642">
        <v>1453096800</v>
      </c>
      <c r="M642">
        <v>1453356000</v>
      </c>
      <c r="N642" s="9">
        <f t="shared" si="56"/>
        <v>42387.25</v>
      </c>
      <c r="O642" s="7">
        <f t="shared" si="57"/>
        <v>42390.25</v>
      </c>
      <c r="P642" t="b">
        <v>0</v>
      </c>
      <c r="Q642" t="b">
        <v>0</v>
      </c>
      <c r="R642" t="s">
        <v>25</v>
      </c>
      <c r="S642" t="str">
        <f t="shared" si="58"/>
        <v>theater</v>
      </c>
      <c r="T642" t="str">
        <f t="shared" si="59"/>
        <v>plays</v>
      </c>
    </row>
    <row r="643" spans="1:20" ht="35" x14ac:dyDescent="0.25">
      <c r="A643">
        <v>641</v>
      </c>
      <c r="B643" t="s">
        <v>1316</v>
      </c>
      <c r="C643" s="3" t="s">
        <v>1317</v>
      </c>
      <c r="D643">
        <v>9400</v>
      </c>
      <c r="E643">
        <v>11277</v>
      </c>
      <c r="F643" s="5">
        <f t="shared" ref="F643:F706" si="60">(E643/D643)*100</f>
        <v>119.96808510638297</v>
      </c>
      <c r="G643" t="s">
        <v>12</v>
      </c>
      <c r="H643" s="5">
        <f t="shared" ref="H643:H706" si="61">IFERROR(E643/I643,0)</f>
        <v>58.128865979381445</v>
      </c>
      <c r="I643">
        <v>194</v>
      </c>
      <c r="J643" t="s">
        <v>90</v>
      </c>
      <c r="K643" t="s">
        <v>91</v>
      </c>
      <c r="L643">
        <v>1487570400</v>
      </c>
      <c r="M643">
        <v>1489986000</v>
      </c>
      <c r="N643" s="9">
        <f t="shared" ref="N643:N706" si="62">(((L643/60)/60)/24)+DATE(1970,1,1)</f>
        <v>42786.25</v>
      </c>
      <c r="O643" s="7">
        <f t="shared" ref="O643:O706" si="63">(((M643/60)/60)/24)+DATE(1970,1,1)</f>
        <v>42814.208333333328</v>
      </c>
      <c r="P643" t="b">
        <v>0</v>
      </c>
      <c r="Q643" t="b">
        <v>0</v>
      </c>
      <c r="R643" t="s">
        <v>25</v>
      </c>
      <c r="S643" t="str">
        <f t="shared" ref="S643:S706" si="64">IFERROR(LEFT(R643, FIND("/", R643) - 1), R643)</f>
        <v>theater</v>
      </c>
      <c r="T643" t="str">
        <f t="shared" ref="T643:T706" si="65">IFERROR(MID(R643, FIND("/", R643) + 1, LEN(R643)), "")</f>
        <v>plays</v>
      </c>
    </row>
    <row r="644" spans="1:20" ht="18" x14ac:dyDescent="0.25">
      <c r="A644">
        <v>642</v>
      </c>
      <c r="B644" t="s">
        <v>1318</v>
      </c>
      <c r="C644" s="3" t="s">
        <v>1319</v>
      </c>
      <c r="D644">
        <v>9200</v>
      </c>
      <c r="E644">
        <v>13382</v>
      </c>
      <c r="F644" s="5">
        <f t="shared" si="60"/>
        <v>145.45652173913044</v>
      </c>
      <c r="G644" t="s">
        <v>12</v>
      </c>
      <c r="H644" s="5">
        <f t="shared" si="61"/>
        <v>103.73643410852713</v>
      </c>
      <c r="I644">
        <v>129</v>
      </c>
      <c r="J644" t="s">
        <v>7</v>
      </c>
      <c r="K644" t="s">
        <v>8</v>
      </c>
      <c r="L644">
        <v>1545026400</v>
      </c>
      <c r="M644">
        <v>1545804000</v>
      </c>
      <c r="N644" s="9">
        <f t="shared" si="62"/>
        <v>43451.25</v>
      </c>
      <c r="O644" s="7">
        <f t="shared" si="63"/>
        <v>43460.25</v>
      </c>
      <c r="P644" t="b">
        <v>0</v>
      </c>
      <c r="Q644" t="b">
        <v>0</v>
      </c>
      <c r="R644" t="s">
        <v>57</v>
      </c>
      <c r="S644" t="str">
        <f t="shared" si="64"/>
        <v>technology</v>
      </c>
      <c r="T644" t="str">
        <f t="shared" si="65"/>
        <v>wearables</v>
      </c>
    </row>
    <row r="645" spans="1:20" ht="18" x14ac:dyDescent="0.25">
      <c r="A645">
        <v>643</v>
      </c>
      <c r="B645" t="s">
        <v>1320</v>
      </c>
      <c r="C645" s="3" t="s">
        <v>1321</v>
      </c>
      <c r="D645">
        <v>14900</v>
      </c>
      <c r="E645">
        <v>32986</v>
      </c>
      <c r="F645" s="5">
        <f t="shared" si="60"/>
        <v>221.38255033557047</v>
      </c>
      <c r="G645" t="s">
        <v>12</v>
      </c>
      <c r="H645" s="5">
        <f t="shared" si="61"/>
        <v>87.962666666666664</v>
      </c>
      <c r="I645">
        <v>375</v>
      </c>
      <c r="J645" t="s">
        <v>13</v>
      </c>
      <c r="K645" t="s">
        <v>14</v>
      </c>
      <c r="L645">
        <v>1488348000</v>
      </c>
      <c r="M645">
        <v>1489899600</v>
      </c>
      <c r="N645" s="9">
        <f t="shared" si="62"/>
        <v>42795.25</v>
      </c>
      <c r="O645" s="7">
        <f t="shared" si="63"/>
        <v>42813.208333333328</v>
      </c>
      <c r="P645" t="b">
        <v>0</v>
      </c>
      <c r="Q645" t="b">
        <v>0</v>
      </c>
      <c r="R645" t="s">
        <v>25</v>
      </c>
      <c r="S645" t="str">
        <f t="shared" si="64"/>
        <v>theater</v>
      </c>
      <c r="T645" t="str">
        <f t="shared" si="65"/>
        <v>plays</v>
      </c>
    </row>
    <row r="646" spans="1:20" ht="18" x14ac:dyDescent="0.25">
      <c r="A646">
        <v>644</v>
      </c>
      <c r="B646" t="s">
        <v>1322</v>
      </c>
      <c r="C646" s="3" t="s">
        <v>1323</v>
      </c>
      <c r="D646">
        <v>169400</v>
      </c>
      <c r="E646">
        <v>81984</v>
      </c>
      <c r="F646" s="5">
        <f t="shared" si="60"/>
        <v>48.396694214876035</v>
      </c>
      <c r="G646" t="s">
        <v>6</v>
      </c>
      <c r="H646" s="5">
        <f t="shared" si="61"/>
        <v>28</v>
      </c>
      <c r="I646">
        <v>2928</v>
      </c>
      <c r="J646" t="s">
        <v>7</v>
      </c>
      <c r="K646" t="s">
        <v>8</v>
      </c>
      <c r="L646">
        <v>1545112800</v>
      </c>
      <c r="M646">
        <v>1546495200</v>
      </c>
      <c r="N646" s="9">
        <f t="shared" si="62"/>
        <v>43452.25</v>
      </c>
      <c r="O646" s="7">
        <f t="shared" si="63"/>
        <v>43468.25</v>
      </c>
      <c r="P646" t="b">
        <v>0</v>
      </c>
      <c r="Q646" t="b">
        <v>0</v>
      </c>
      <c r="R646" t="s">
        <v>25</v>
      </c>
      <c r="S646" t="str">
        <f t="shared" si="64"/>
        <v>theater</v>
      </c>
      <c r="T646" t="str">
        <f t="shared" si="65"/>
        <v>plays</v>
      </c>
    </row>
    <row r="647" spans="1:20" ht="18" x14ac:dyDescent="0.25">
      <c r="A647">
        <v>645</v>
      </c>
      <c r="B647" t="s">
        <v>1324</v>
      </c>
      <c r="C647" s="3" t="s">
        <v>1325</v>
      </c>
      <c r="D647">
        <v>192100</v>
      </c>
      <c r="E647">
        <v>178483</v>
      </c>
      <c r="F647" s="5">
        <f t="shared" si="60"/>
        <v>92.911504424778755</v>
      </c>
      <c r="G647" t="s">
        <v>6</v>
      </c>
      <c r="H647" s="5">
        <f t="shared" si="61"/>
        <v>37.999361294443261</v>
      </c>
      <c r="I647">
        <v>4697</v>
      </c>
      <c r="J647" t="s">
        <v>13</v>
      </c>
      <c r="K647" t="s">
        <v>14</v>
      </c>
      <c r="L647">
        <v>1537938000</v>
      </c>
      <c r="M647">
        <v>1539752400</v>
      </c>
      <c r="N647" s="9">
        <f t="shared" si="62"/>
        <v>43369.208333333328</v>
      </c>
      <c r="O647" s="7">
        <f t="shared" si="63"/>
        <v>43390.208333333328</v>
      </c>
      <c r="P647" t="b">
        <v>0</v>
      </c>
      <c r="Q647" t="b">
        <v>1</v>
      </c>
      <c r="R647" t="s">
        <v>15</v>
      </c>
      <c r="S647" t="str">
        <f t="shared" si="64"/>
        <v>music</v>
      </c>
      <c r="T647" t="str">
        <f t="shared" si="65"/>
        <v>rock</v>
      </c>
    </row>
    <row r="648" spans="1:20" ht="18" x14ac:dyDescent="0.25">
      <c r="A648">
        <v>646</v>
      </c>
      <c r="B648" t="s">
        <v>1326</v>
      </c>
      <c r="C648" s="3" t="s">
        <v>1327</v>
      </c>
      <c r="D648">
        <v>98700</v>
      </c>
      <c r="E648">
        <v>87448</v>
      </c>
      <c r="F648" s="5">
        <f t="shared" si="60"/>
        <v>88.599797365754824</v>
      </c>
      <c r="G648" t="s">
        <v>6</v>
      </c>
      <c r="H648" s="5">
        <f t="shared" si="61"/>
        <v>29.999313893653515</v>
      </c>
      <c r="I648">
        <v>2915</v>
      </c>
      <c r="J648" t="s">
        <v>13</v>
      </c>
      <c r="K648" t="s">
        <v>14</v>
      </c>
      <c r="L648">
        <v>1363150800</v>
      </c>
      <c r="M648">
        <v>1364101200</v>
      </c>
      <c r="N648" s="9">
        <f t="shared" si="62"/>
        <v>41346.208333333336</v>
      </c>
      <c r="O648" s="7">
        <f t="shared" si="63"/>
        <v>41357.208333333336</v>
      </c>
      <c r="P648" t="b">
        <v>0</v>
      </c>
      <c r="Q648" t="b">
        <v>0</v>
      </c>
      <c r="R648" t="s">
        <v>81</v>
      </c>
      <c r="S648" t="str">
        <f t="shared" si="64"/>
        <v>games</v>
      </c>
      <c r="T648" t="str">
        <f t="shared" si="65"/>
        <v>video games</v>
      </c>
    </row>
    <row r="649" spans="1:20" ht="18" x14ac:dyDescent="0.25">
      <c r="A649">
        <v>647</v>
      </c>
      <c r="B649" t="s">
        <v>1328</v>
      </c>
      <c r="C649" s="3" t="s">
        <v>1329</v>
      </c>
      <c r="D649">
        <v>4500</v>
      </c>
      <c r="E649">
        <v>1863</v>
      </c>
      <c r="F649" s="5">
        <f t="shared" si="60"/>
        <v>41.4</v>
      </c>
      <c r="G649" t="s">
        <v>6</v>
      </c>
      <c r="H649" s="5">
        <f t="shared" si="61"/>
        <v>103.5</v>
      </c>
      <c r="I649">
        <v>18</v>
      </c>
      <c r="J649" t="s">
        <v>13</v>
      </c>
      <c r="K649" t="s">
        <v>14</v>
      </c>
      <c r="L649">
        <v>1523250000</v>
      </c>
      <c r="M649">
        <v>1525323600</v>
      </c>
      <c r="N649" s="9">
        <f t="shared" si="62"/>
        <v>43199.208333333328</v>
      </c>
      <c r="O649" s="7">
        <f t="shared" si="63"/>
        <v>43223.208333333328</v>
      </c>
      <c r="P649" t="b">
        <v>0</v>
      </c>
      <c r="Q649" t="b">
        <v>0</v>
      </c>
      <c r="R649" t="s">
        <v>198</v>
      </c>
      <c r="S649" t="str">
        <f t="shared" si="64"/>
        <v>publishing</v>
      </c>
      <c r="T649" t="str">
        <f t="shared" si="65"/>
        <v>translations</v>
      </c>
    </row>
    <row r="650" spans="1:20" ht="18" x14ac:dyDescent="0.25">
      <c r="A650">
        <v>648</v>
      </c>
      <c r="B650" t="s">
        <v>1330</v>
      </c>
      <c r="C650" s="3" t="s">
        <v>1331</v>
      </c>
      <c r="D650">
        <v>98600</v>
      </c>
      <c r="E650">
        <v>62174</v>
      </c>
      <c r="F650" s="5">
        <f t="shared" si="60"/>
        <v>63.056795131845846</v>
      </c>
      <c r="G650" t="s">
        <v>66</v>
      </c>
      <c r="H650" s="5">
        <f t="shared" si="61"/>
        <v>85.994467496542185</v>
      </c>
      <c r="I650">
        <v>723</v>
      </c>
      <c r="J650" t="s">
        <v>13</v>
      </c>
      <c r="K650" t="s">
        <v>14</v>
      </c>
      <c r="L650">
        <v>1499317200</v>
      </c>
      <c r="M650">
        <v>1500872400</v>
      </c>
      <c r="N650" s="9">
        <f t="shared" si="62"/>
        <v>42922.208333333328</v>
      </c>
      <c r="O650" s="7">
        <f t="shared" si="63"/>
        <v>42940.208333333328</v>
      </c>
      <c r="P650" t="b">
        <v>1</v>
      </c>
      <c r="Q650" t="b">
        <v>0</v>
      </c>
      <c r="R650" t="s">
        <v>9</v>
      </c>
      <c r="S650" t="str">
        <f t="shared" si="64"/>
        <v>food</v>
      </c>
      <c r="T650" t="str">
        <f t="shared" si="65"/>
        <v>food trucks</v>
      </c>
    </row>
    <row r="651" spans="1:20" ht="18" x14ac:dyDescent="0.25">
      <c r="A651">
        <v>649</v>
      </c>
      <c r="B651" t="s">
        <v>1332</v>
      </c>
      <c r="C651" s="3" t="s">
        <v>1333</v>
      </c>
      <c r="D651">
        <v>121700</v>
      </c>
      <c r="E651">
        <v>59003</v>
      </c>
      <c r="F651" s="5">
        <f t="shared" si="60"/>
        <v>48.482333607230892</v>
      </c>
      <c r="G651" t="s">
        <v>6</v>
      </c>
      <c r="H651" s="5">
        <f t="shared" si="61"/>
        <v>98.011627906976742</v>
      </c>
      <c r="I651">
        <v>602</v>
      </c>
      <c r="J651" t="s">
        <v>90</v>
      </c>
      <c r="K651" t="s">
        <v>91</v>
      </c>
      <c r="L651">
        <v>1287550800</v>
      </c>
      <c r="M651">
        <v>1288501200</v>
      </c>
      <c r="N651" s="9">
        <f t="shared" si="62"/>
        <v>40471.208333333336</v>
      </c>
      <c r="O651" s="7">
        <f t="shared" si="63"/>
        <v>40482.208333333336</v>
      </c>
      <c r="P651" t="b">
        <v>1</v>
      </c>
      <c r="Q651" t="b">
        <v>1</v>
      </c>
      <c r="R651" t="s">
        <v>25</v>
      </c>
      <c r="S651" t="str">
        <f t="shared" si="64"/>
        <v>theater</v>
      </c>
      <c r="T651" t="str">
        <f t="shared" si="65"/>
        <v>plays</v>
      </c>
    </row>
    <row r="652" spans="1:20" ht="18" x14ac:dyDescent="0.25">
      <c r="A652">
        <v>650</v>
      </c>
      <c r="B652" t="s">
        <v>1334</v>
      </c>
      <c r="C652" s="3" t="s">
        <v>1335</v>
      </c>
      <c r="D652">
        <v>100</v>
      </c>
      <c r="E652">
        <v>2</v>
      </c>
      <c r="F652" s="5">
        <f t="shared" si="60"/>
        <v>2</v>
      </c>
      <c r="G652" t="s">
        <v>6</v>
      </c>
      <c r="H652" s="5">
        <f t="shared" si="61"/>
        <v>2</v>
      </c>
      <c r="I652">
        <v>1</v>
      </c>
      <c r="J652" t="s">
        <v>13</v>
      </c>
      <c r="K652" t="s">
        <v>14</v>
      </c>
      <c r="L652">
        <v>1404795600</v>
      </c>
      <c r="M652">
        <v>1407128400</v>
      </c>
      <c r="N652" s="9">
        <f t="shared" si="62"/>
        <v>41828.208333333336</v>
      </c>
      <c r="O652" s="7">
        <f t="shared" si="63"/>
        <v>41855.208333333336</v>
      </c>
      <c r="P652" t="b">
        <v>0</v>
      </c>
      <c r="Q652" t="b">
        <v>0</v>
      </c>
      <c r="R652" t="s">
        <v>151</v>
      </c>
      <c r="S652" t="str">
        <f t="shared" si="64"/>
        <v>music</v>
      </c>
      <c r="T652" t="str">
        <f t="shared" si="65"/>
        <v>jazz</v>
      </c>
    </row>
    <row r="653" spans="1:20" ht="18" x14ac:dyDescent="0.25">
      <c r="A653">
        <v>651</v>
      </c>
      <c r="B653" t="s">
        <v>1336</v>
      </c>
      <c r="C653" s="3" t="s">
        <v>1337</v>
      </c>
      <c r="D653">
        <v>196700</v>
      </c>
      <c r="E653">
        <v>174039</v>
      </c>
      <c r="F653" s="5">
        <f t="shared" si="60"/>
        <v>88.47941026944585</v>
      </c>
      <c r="G653" t="s">
        <v>6</v>
      </c>
      <c r="H653" s="5">
        <f t="shared" si="61"/>
        <v>44.994570837642193</v>
      </c>
      <c r="I653">
        <v>3868</v>
      </c>
      <c r="J653" t="s">
        <v>99</v>
      </c>
      <c r="K653" t="s">
        <v>100</v>
      </c>
      <c r="L653">
        <v>1393048800</v>
      </c>
      <c r="M653">
        <v>1394344800</v>
      </c>
      <c r="N653" s="9">
        <f t="shared" si="62"/>
        <v>41692.25</v>
      </c>
      <c r="O653" s="7">
        <f t="shared" si="63"/>
        <v>41707.25</v>
      </c>
      <c r="P653" t="b">
        <v>0</v>
      </c>
      <c r="Q653" t="b">
        <v>0</v>
      </c>
      <c r="R653" t="s">
        <v>92</v>
      </c>
      <c r="S653" t="str">
        <f t="shared" si="64"/>
        <v>film &amp; video</v>
      </c>
      <c r="T653" t="str">
        <f t="shared" si="65"/>
        <v>shorts</v>
      </c>
    </row>
    <row r="654" spans="1:20" ht="18" x14ac:dyDescent="0.25">
      <c r="A654">
        <v>652</v>
      </c>
      <c r="B654" t="s">
        <v>1338</v>
      </c>
      <c r="C654" s="3" t="s">
        <v>1339</v>
      </c>
      <c r="D654">
        <v>10000</v>
      </c>
      <c r="E654">
        <v>12684</v>
      </c>
      <c r="F654" s="5">
        <f t="shared" si="60"/>
        <v>126.84</v>
      </c>
      <c r="G654" t="s">
        <v>12</v>
      </c>
      <c r="H654" s="5">
        <f t="shared" si="61"/>
        <v>31.012224938875306</v>
      </c>
      <c r="I654">
        <v>409</v>
      </c>
      <c r="J654" t="s">
        <v>13</v>
      </c>
      <c r="K654" t="s">
        <v>14</v>
      </c>
      <c r="L654">
        <v>1470373200</v>
      </c>
      <c r="M654">
        <v>1474088400</v>
      </c>
      <c r="N654" s="9">
        <f t="shared" si="62"/>
        <v>42587.208333333328</v>
      </c>
      <c r="O654" s="7">
        <f t="shared" si="63"/>
        <v>42630.208333333328</v>
      </c>
      <c r="P654" t="b">
        <v>0</v>
      </c>
      <c r="Q654" t="b">
        <v>0</v>
      </c>
      <c r="R654" t="s">
        <v>20</v>
      </c>
      <c r="S654" t="str">
        <f t="shared" si="64"/>
        <v>technology</v>
      </c>
      <c r="T654" t="str">
        <f t="shared" si="65"/>
        <v>web</v>
      </c>
    </row>
    <row r="655" spans="1:20" ht="18" x14ac:dyDescent="0.25">
      <c r="A655">
        <v>653</v>
      </c>
      <c r="B655" t="s">
        <v>1340</v>
      </c>
      <c r="C655" s="3" t="s">
        <v>1341</v>
      </c>
      <c r="D655">
        <v>600</v>
      </c>
      <c r="E655">
        <v>14033</v>
      </c>
      <c r="F655" s="5">
        <f t="shared" si="60"/>
        <v>2338.833333333333</v>
      </c>
      <c r="G655" t="s">
        <v>12</v>
      </c>
      <c r="H655" s="5">
        <f t="shared" si="61"/>
        <v>59.970085470085472</v>
      </c>
      <c r="I655">
        <v>234</v>
      </c>
      <c r="J655" t="s">
        <v>13</v>
      </c>
      <c r="K655" t="s">
        <v>14</v>
      </c>
      <c r="L655">
        <v>1460091600</v>
      </c>
      <c r="M655">
        <v>1460264400</v>
      </c>
      <c r="N655" s="9">
        <f t="shared" si="62"/>
        <v>42468.208333333328</v>
      </c>
      <c r="O655" s="7">
        <f t="shared" si="63"/>
        <v>42470.208333333328</v>
      </c>
      <c r="P655" t="b">
        <v>0</v>
      </c>
      <c r="Q655" t="b">
        <v>0</v>
      </c>
      <c r="R655" t="s">
        <v>20</v>
      </c>
      <c r="S655" t="str">
        <f t="shared" si="64"/>
        <v>technology</v>
      </c>
      <c r="T655" t="str">
        <f t="shared" si="65"/>
        <v>web</v>
      </c>
    </row>
    <row r="656" spans="1:20" ht="18" x14ac:dyDescent="0.25">
      <c r="A656">
        <v>654</v>
      </c>
      <c r="B656" t="s">
        <v>1342</v>
      </c>
      <c r="C656" s="3" t="s">
        <v>1343</v>
      </c>
      <c r="D656">
        <v>35000</v>
      </c>
      <c r="E656">
        <v>177936</v>
      </c>
      <c r="F656" s="5">
        <f t="shared" si="60"/>
        <v>508.38857142857148</v>
      </c>
      <c r="G656" t="s">
        <v>12</v>
      </c>
      <c r="H656" s="5">
        <f t="shared" si="61"/>
        <v>58.9973474801061</v>
      </c>
      <c r="I656">
        <v>3016</v>
      </c>
      <c r="J656" t="s">
        <v>13</v>
      </c>
      <c r="K656" t="s">
        <v>14</v>
      </c>
      <c r="L656">
        <v>1440392400</v>
      </c>
      <c r="M656">
        <v>1440824400</v>
      </c>
      <c r="N656" s="9">
        <f t="shared" si="62"/>
        <v>42240.208333333328</v>
      </c>
      <c r="O656" s="7">
        <f t="shared" si="63"/>
        <v>42245.208333333328</v>
      </c>
      <c r="P656" t="b">
        <v>0</v>
      </c>
      <c r="Q656" t="b">
        <v>0</v>
      </c>
      <c r="R656" t="s">
        <v>140</v>
      </c>
      <c r="S656" t="str">
        <f t="shared" si="64"/>
        <v>music</v>
      </c>
      <c r="T656" t="str">
        <f t="shared" si="65"/>
        <v>metal</v>
      </c>
    </row>
    <row r="657" spans="1:20" ht="18" x14ac:dyDescent="0.25">
      <c r="A657">
        <v>655</v>
      </c>
      <c r="B657" t="s">
        <v>1344</v>
      </c>
      <c r="C657" s="3" t="s">
        <v>1345</v>
      </c>
      <c r="D657">
        <v>6900</v>
      </c>
      <c r="E657">
        <v>13212</v>
      </c>
      <c r="F657" s="5">
        <f t="shared" si="60"/>
        <v>191.47826086956522</v>
      </c>
      <c r="G657" t="s">
        <v>12</v>
      </c>
      <c r="H657" s="5">
        <f t="shared" si="61"/>
        <v>50.045454545454547</v>
      </c>
      <c r="I657">
        <v>264</v>
      </c>
      <c r="J657" t="s">
        <v>13</v>
      </c>
      <c r="K657" t="s">
        <v>14</v>
      </c>
      <c r="L657">
        <v>1488434400</v>
      </c>
      <c r="M657">
        <v>1489554000</v>
      </c>
      <c r="N657" s="9">
        <f t="shared" si="62"/>
        <v>42796.25</v>
      </c>
      <c r="O657" s="7">
        <f t="shared" si="63"/>
        <v>42809.208333333328</v>
      </c>
      <c r="P657" t="b">
        <v>1</v>
      </c>
      <c r="Q657" t="b">
        <v>0</v>
      </c>
      <c r="R657" t="s">
        <v>114</v>
      </c>
      <c r="S657" t="str">
        <f t="shared" si="64"/>
        <v>photography</v>
      </c>
      <c r="T657" t="str">
        <f t="shared" si="65"/>
        <v>photography books</v>
      </c>
    </row>
    <row r="658" spans="1:20" ht="35" x14ac:dyDescent="0.25">
      <c r="A658">
        <v>656</v>
      </c>
      <c r="B658" t="s">
        <v>1346</v>
      </c>
      <c r="C658" s="3" t="s">
        <v>1347</v>
      </c>
      <c r="D658">
        <v>118400</v>
      </c>
      <c r="E658">
        <v>49879</v>
      </c>
      <c r="F658" s="5">
        <f t="shared" si="60"/>
        <v>42.127533783783782</v>
      </c>
      <c r="G658" t="s">
        <v>6</v>
      </c>
      <c r="H658" s="5">
        <f t="shared" si="61"/>
        <v>98.966269841269835</v>
      </c>
      <c r="I658">
        <v>504</v>
      </c>
      <c r="J658" t="s">
        <v>18</v>
      </c>
      <c r="K658" t="s">
        <v>19</v>
      </c>
      <c r="L658">
        <v>1514440800</v>
      </c>
      <c r="M658">
        <v>1514872800</v>
      </c>
      <c r="N658" s="9">
        <f t="shared" si="62"/>
        <v>43097.25</v>
      </c>
      <c r="O658" s="7">
        <f t="shared" si="63"/>
        <v>43102.25</v>
      </c>
      <c r="P658" t="b">
        <v>0</v>
      </c>
      <c r="Q658" t="b">
        <v>0</v>
      </c>
      <c r="R658" t="s">
        <v>9</v>
      </c>
      <c r="S658" t="str">
        <f t="shared" si="64"/>
        <v>food</v>
      </c>
      <c r="T658" t="str">
        <f t="shared" si="65"/>
        <v>food trucks</v>
      </c>
    </row>
    <row r="659" spans="1:20" ht="18" x14ac:dyDescent="0.25">
      <c r="A659">
        <v>657</v>
      </c>
      <c r="B659" t="s">
        <v>1348</v>
      </c>
      <c r="C659" s="3" t="s">
        <v>1349</v>
      </c>
      <c r="D659">
        <v>10000</v>
      </c>
      <c r="E659">
        <v>824</v>
      </c>
      <c r="F659" s="5">
        <f t="shared" si="60"/>
        <v>8.24</v>
      </c>
      <c r="G659" t="s">
        <v>6</v>
      </c>
      <c r="H659" s="5">
        <f t="shared" si="61"/>
        <v>58.857142857142854</v>
      </c>
      <c r="I659">
        <v>14</v>
      </c>
      <c r="J659" t="s">
        <v>13</v>
      </c>
      <c r="K659" t="s">
        <v>14</v>
      </c>
      <c r="L659">
        <v>1514354400</v>
      </c>
      <c r="M659">
        <v>1515736800</v>
      </c>
      <c r="N659" s="9">
        <f t="shared" si="62"/>
        <v>43096.25</v>
      </c>
      <c r="O659" s="7">
        <f t="shared" si="63"/>
        <v>43112.25</v>
      </c>
      <c r="P659" t="b">
        <v>0</v>
      </c>
      <c r="Q659" t="b">
        <v>0</v>
      </c>
      <c r="R659" t="s">
        <v>466</v>
      </c>
      <c r="S659" t="str">
        <f t="shared" si="64"/>
        <v>film &amp; video</v>
      </c>
      <c r="T659" t="str">
        <f t="shared" si="65"/>
        <v>science fiction</v>
      </c>
    </row>
    <row r="660" spans="1:20" ht="18" x14ac:dyDescent="0.25">
      <c r="A660">
        <v>658</v>
      </c>
      <c r="B660" t="s">
        <v>1350</v>
      </c>
      <c r="C660" s="3" t="s">
        <v>1351</v>
      </c>
      <c r="D660">
        <v>52600</v>
      </c>
      <c r="E660">
        <v>31594</v>
      </c>
      <c r="F660" s="5">
        <f t="shared" si="60"/>
        <v>60.064638783269963</v>
      </c>
      <c r="G660" t="s">
        <v>66</v>
      </c>
      <c r="H660" s="5">
        <f t="shared" si="61"/>
        <v>81.010256410256417</v>
      </c>
      <c r="I660">
        <v>390</v>
      </c>
      <c r="J660" t="s">
        <v>13</v>
      </c>
      <c r="K660" t="s">
        <v>14</v>
      </c>
      <c r="L660">
        <v>1440910800</v>
      </c>
      <c r="M660">
        <v>1442898000</v>
      </c>
      <c r="N660" s="9">
        <f t="shared" si="62"/>
        <v>42246.208333333328</v>
      </c>
      <c r="O660" s="7">
        <f t="shared" si="63"/>
        <v>42269.208333333328</v>
      </c>
      <c r="P660" t="b">
        <v>0</v>
      </c>
      <c r="Q660" t="b">
        <v>0</v>
      </c>
      <c r="R660" t="s">
        <v>15</v>
      </c>
      <c r="S660" t="str">
        <f t="shared" si="64"/>
        <v>music</v>
      </c>
      <c r="T660" t="str">
        <f t="shared" si="65"/>
        <v>rock</v>
      </c>
    </row>
    <row r="661" spans="1:20" ht="18" x14ac:dyDescent="0.25">
      <c r="A661">
        <v>659</v>
      </c>
      <c r="B661" t="s">
        <v>1352</v>
      </c>
      <c r="C661" s="3" t="s">
        <v>1353</v>
      </c>
      <c r="D661">
        <v>120700</v>
      </c>
      <c r="E661">
        <v>57010</v>
      </c>
      <c r="F661" s="5">
        <f t="shared" si="60"/>
        <v>47.232808616404313</v>
      </c>
      <c r="G661" t="s">
        <v>6</v>
      </c>
      <c r="H661" s="5">
        <f t="shared" si="61"/>
        <v>76.013333333333335</v>
      </c>
      <c r="I661">
        <v>750</v>
      </c>
      <c r="J661" t="s">
        <v>32</v>
      </c>
      <c r="K661" t="s">
        <v>33</v>
      </c>
      <c r="L661">
        <v>1296108000</v>
      </c>
      <c r="M661">
        <v>1296194400</v>
      </c>
      <c r="N661" s="9">
        <f t="shared" si="62"/>
        <v>40570.25</v>
      </c>
      <c r="O661" s="7">
        <f t="shared" si="63"/>
        <v>40571.25</v>
      </c>
      <c r="P661" t="b">
        <v>0</v>
      </c>
      <c r="Q661" t="b">
        <v>0</v>
      </c>
      <c r="R661" t="s">
        <v>34</v>
      </c>
      <c r="S661" t="str">
        <f t="shared" si="64"/>
        <v>film &amp; video</v>
      </c>
      <c r="T661" t="str">
        <f t="shared" si="65"/>
        <v>documentary</v>
      </c>
    </row>
    <row r="662" spans="1:20" ht="18" x14ac:dyDescent="0.25">
      <c r="A662">
        <v>660</v>
      </c>
      <c r="B662" t="s">
        <v>1354</v>
      </c>
      <c r="C662" s="3" t="s">
        <v>1355</v>
      </c>
      <c r="D662">
        <v>9100</v>
      </c>
      <c r="E662">
        <v>7438</v>
      </c>
      <c r="F662" s="5">
        <f t="shared" si="60"/>
        <v>81.736263736263737</v>
      </c>
      <c r="G662" t="s">
        <v>6</v>
      </c>
      <c r="H662" s="5">
        <f t="shared" si="61"/>
        <v>96.597402597402592</v>
      </c>
      <c r="I662">
        <v>77</v>
      </c>
      <c r="J662" t="s">
        <v>13</v>
      </c>
      <c r="K662" t="s">
        <v>14</v>
      </c>
      <c r="L662">
        <v>1440133200</v>
      </c>
      <c r="M662">
        <v>1440910800</v>
      </c>
      <c r="N662" s="9">
        <f t="shared" si="62"/>
        <v>42237.208333333328</v>
      </c>
      <c r="O662" s="7">
        <f t="shared" si="63"/>
        <v>42246.208333333328</v>
      </c>
      <c r="P662" t="b">
        <v>1</v>
      </c>
      <c r="Q662" t="b">
        <v>0</v>
      </c>
      <c r="R662" t="s">
        <v>25</v>
      </c>
      <c r="S662" t="str">
        <f t="shared" si="64"/>
        <v>theater</v>
      </c>
      <c r="T662" t="str">
        <f t="shared" si="65"/>
        <v>plays</v>
      </c>
    </row>
    <row r="663" spans="1:20" ht="18" x14ac:dyDescent="0.25">
      <c r="A663">
        <v>661</v>
      </c>
      <c r="B663" t="s">
        <v>1356</v>
      </c>
      <c r="C663" s="3" t="s">
        <v>1357</v>
      </c>
      <c r="D663">
        <v>106800</v>
      </c>
      <c r="E663">
        <v>57872</v>
      </c>
      <c r="F663" s="5">
        <f t="shared" si="60"/>
        <v>54.187265917603</v>
      </c>
      <c r="G663" t="s">
        <v>6</v>
      </c>
      <c r="H663" s="5">
        <f t="shared" si="61"/>
        <v>76.957446808510639</v>
      </c>
      <c r="I663">
        <v>752</v>
      </c>
      <c r="J663" t="s">
        <v>28</v>
      </c>
      <c r="K663" t="s">
        <v>29</v>
      </c>
      <c r="L663">
        <v>1332910800</v>
      </c>
      <c r="M663">
        <v>1335502800</v>
      </c>
      <c r="N663" s="9">
        <f t="shared" si="62"/>
        <v>40996.208333333336</v>
      </c>
      <c r="O663" s="7">
        <f t="shared" si="63"/>
        <v>41026.208333333336</v>
      </c>
      <c r="P663" t="b">
        <v>0</v>
      </c>
      <c r="Q663" t="b">
        <v>0</v>
      </c>
      <c r="R663" t="s">
        <v>151</v>
      </c>
      <c r="S663" t="str">
        <f t="shared" si="64"/>
        <v>music</v>
      </c>
      <c r="T663" t="str">
        <f t="shared" si="65"/>
        <v>jazz</v>
      </c>
    </row>
    <row r="664" spans="1:20" ht="18" x14ac:dyDescent="0.25">
      <c r="A664">
        <v>662</v>
      </c>
      <c r="B664" t="s">
        <v>1358</v>
      </c>
      <c r="C664" s="3" t="s">
        <v>1359</v>
      </c>
      <c r="D664">
        <v>9100</v>
      </c>
      <c r="E664">
        <v>8906</v>
      </c>
      <c r="F664" s="5">
        <f t="shared" si="60"/>
        <v>97.868131868131869</v>
      </c>
      <c r="G664" t="s">
        <v>6</v>
      </c>
      <c r="H664" s="5">
        <f t="shared" si="61"/>
        <v>67.984732824427482</v>
      </c>
      <c r="I664">
        <v>131</v>
      </c>
      <c r="J664" t="s">
        <v>13</v>
      </c>
      <c r="K664" t="s">
        <v>14</v>
      </c>
      <c r="L664">
        <v>1544335200</v>
      </c>
      <c r="M664">
        <v>1544680800</v>
      </c>
      <c r="N664" s="9">
        <f t="shared" si="62"/>
        <v>43443.25</v>
      </c>
      <c r="O664" s="7">
        <f t="shared" si="63"/>
        <v>43447.25</v>
      </c>
      <c r="P664" t="b">
        <v>0</v>
      </c>
      <c r="Q664" t="b">
        <v>0</v>
      </c>
      <c r="R664" t="s">
        <v>25</v>
      </c>
      <c r="S664" t="str">
        <f t="shared" si="64"/>
        <v>theater</v>
      </c>
      <c r="T664" t="str">
        <f t="shared" si="65"/>
        <v>plays</v>
      </c>
    </row>
    <row r="665" spans="1:20" ht="18" x14ac:dyDescent="0.25">
      <c r="A665">
        <v>663</v>
      </c>
      <c r="B665" t="s">
        <v>1360</v>
      </c>
      <c r="C665" s="3" t="s">
        <v>1361</v>
      </c>
      <c r="D665">
        <v>10000</v>
      </c>
      <c r="E665">
        <v>7724</v>
      </c>
      <c r="F665" s="5">
        <f t="shared" si="60"/>
        <v>77.239999999999995</v>
      </c>
      <c r="G665" t="s">
        <v>6</v>
      </c>
      <c r="H665" s="5">
        <f t="shared" si="61"/>
        <v>88.781609195402297</v>
      </c>
      <c r="I665">
        <v>87</v>
      </c>
      <c r="J665" t="s">
        <v>13</v>
      </c>
      <c r="K665" t="s">
        <v>14</v>
      </c>
      <c r="L665">
        <v>1286427600</v>
      </c>
      <c r="M665">
        <v>1288414800</v>
      </c>
      <c r="N665" s="9">
        <f t="shared" si="62"/>
        <v>40458.208333333336</v>
      </c>
      <c r="O665" s="7">
        <f t="shared" si="63"/>
        <v>40481.208333333336</v>
      </c>
      <c r="P665" t="b">
        <v>0</v>
      </c>
      <c r="Q665" t="b">
        <v>0</v>
      </c>
      <c r="R665" t="s">
        <v>25</v>
      </c>
      <c r="S665" t="str">
        <f t="shared" si="64"/>
        <v>theater</v>
      </c>
      <c r="T665" t="str">
        <f t="shared" si="65"/>
        <v>plays</v>
      </c>
    </row>
    <row r="666" spans="1:20" ht="18" x14ac:dyDescent="0.25">
      <c r="A666">
        <v>664</v>
      </c>
      <c r="B666" t="s">
        <v>700</v>
      </c>
      <c r="C666" s="3" t="s">
        <v>1362</v>
      </c>
      <c r="D666">
        <v>79400</v>
      </c>
      <c r="E666">
        <v>26571</v>
      </c>
      <c r="F666" s="5">
        <f t="shared" si="60"/>
        <v>33.464735516372798</v>
      </c>
      <c r="G666" t="s">
        <v>6</v>
      </c>
      <c r="H666" s="5">
        <f t="shared" si="61"/>
        <v>24.99623706491063</v>
      </c>
      <c r="I666">
        <v>1063</v>
      </c>
      <c r="J666" t="s">
        <v>13</v>
      </c>
      <c r="K666" t="s">
        <v>14</v>
      </c>
      <c r="L666">
        <v>1329717600</v>
      </c>
      <c r="M666">
        <v>1330581600</v>
      </c>
      <c r="N666" s="9">
        <f t="shared" si="62"/>
        <v>40959.25</v>
      </c>
      <c r="O666" s="7">
        <f t="shared" si="63"/>
        <v>40969.25</v>
      </c>
      <c r="P666" t="b">
        <v>0</v>
      </c>
      <c r="Q666" t="b">
        <v>0</v>
      </c>
      <c r="R666" t="s">
        <v>151</v>
      </c>
      <c r="S666" t="str">
        <f t="shared" si="64"/>
        <v>music</v>
      </c>
      <c r="T666" t="str">
        <f t="shared" si="65"/>
        <v>jazz</v>
      </c>
    </row>
    <row r="667" spans="1:20" ht="18" x14ac:dyDescent="0.25">
      <c r="A667">
        <v>665</v>
      </c>
      <c r="B667" t="s">
        <v>1363</v>
      </c>
      <c r="C667" s="3" t="s">
        <v>1364</v>
      </c>
      <c r="D667">
        <v>5100</v>
      </c>
      <c r="E667">
        <v>12219</v>
      </c>
      <c r="F667" s="5">
        <f t="shared" si="60"/>
        <v>239.58823529411765</v>
      </c>
      <c r="G667" t="s">
        <v>12</v>
      </c>
      <c r="H667" s="5">
        <f t="shared" si="61"/>
        <v>44.922794117647058</v>
      </c>
      <c r="I667">
        <v>272</v>
      </c>
      <c r="J667" t="s">
        <v>13</v>
      </c>
      <c r="K667" t="s">
        <v>14</v>
      </c>
      <c r="L667">
        <v>1310187600</v>
      </c>
      <c r="M667">
        <v>1311397200</v>
      </c>
      <c r="N667" s="9">
        <f t="shared" si="62"/>
        <v>40733.208333333336</v>
      </c>
      <c r="O667" s="7">
        <f t="shared" si="63"/>
        <v>40747.208333333336</v>
      </c>
      <c r="P667" t="b">
        <v>0</v>
      </c>
      <c r="Q667" t="b">
        <v>1</v>
      </c>
      <c r="R667" t="s">
        <v>34</v>
      </c>
      <c r="S667" t="str">
        <f t="shared" si="64"/>
        <v>film &amp; video</v>
      </c>
      <c r="T667" t="str">
        <f t="shared" si="65"/>
        <v>documentary</v>
      </c>
    </row>
    <row r="668" spans="1:20" ht="18" x14ac:dyDescent="0.25">
      <c r="A668">
        <v>666</v>
      </c>
      <c r="B668" t="s">
        <v>1365</v>
      </c>
      <c r="C668" s="3" t="s">
        <v>1366</v>
      </c>
      <c r="D668">
        <v>3100</v>
      </c>
      <c r="E668">
        <v>1985</v>
      </c>
      <c r="F668" s="5">
        <f t="shared" si="60"/>
        <v>64.032258064516128</v>
      </c>
      <c r="G668" t="s">
        <v>66</v>
      </c>
      <c r="H668" s="5">
        <f t="shared" si="61"/>
        <v>79.400000000000006</v>
      </c>
      <c r="I668">
        <v>25</v>
      </c>
      <c r="J668" t="s">
        <v>13</v>
      </c>
      <c r="K668" t="s">
        <v>14</v>
      </c>
      <c r="L668">
        <v>1377838800</v>
      </c>
      <c r="M668">
        <v>1378357200</v>
      </c>
      <c r="N668" s="9">
        <f t="shared" si="62"/>
        <v>41516.208333333336</v>
      </c>
      <c r="O668" s="7">
        <f t="shared" si="63"/>
        <v>41522.208333333336</v>
      </c>
      <c r="P668" t="b">
        <v>0</v>
      </c>
      <c r="Q668" t="b">
        <v>1</v>
      </c>
      <c r="R668" t="s">
        <v>25</v>
      </c>
      <c r="S668" t="str">
        <f t="shared" si="64"/>
        <v>theater</v>
      </c>
      <c r="T668" t="str">
        <f t="shared" si="65"/>
        <v>plays</v>
      </c>
    </row>
    <row r="669" spans="1:20" ht="35" x14ac:dyDescent="0.25">
      <c r="A669">
        <v>667</v>
      </c>
      <c r="B669" t="s">
        <v>1367</v>
      </c>
      <c r="C669" s="3" t="s">
        <v>1368</v>
      </c>
      <c r="D669">
        <v>6900</v>
      </c>
      <c r="E669">
        <v>12155</v>
      </c>
      <c r="F669" s="5">
        <f t="shared" si="60"/>
        <v>176.15942028985506</v>
      </c>
      <c r="G669" t="s">
        <v>12</v>
      </c>
      <c r="H669" s="5">
        <f t="shared" si="61"/>
        <v>29.009546539379475</v>
      </c>
      <c r="I669">
        <v>419</v>
      </c>
      <c r="J669" t="s">
        <v>13</v>
      </c>
      <c r="K669" t="s">
        <v>14</v>
      </c>
      <c r="L669">
        <v>1410325200</v>
      </c>
      <c r="M669">
        <v>1411102800</v>
      </c>
      <c r="N669" s="9">
        <f t="shared" si="62"/>
        <v>41892.208333333336</v>
      </c>
      <c r="O669" s="7">
        <f t="shared" si="63"/>
        <v>41901.208333333336</v>
      </c>
      <c r="P669" t="b">
        <v>0</v>
      </c>
      <c r="Q669" t="b">
        <v>0</v>
      </c>
      <c r="R669" t="s">
        <v>1021</v>
      </c>
      <c r="S669" t="str">
        <f t="shared" si="64"/>
        <v>journalism</v>
      </c>
      <c r="T669" t="str">
        <f t="shared" si="65"/>
        <v>audio</v>
      </c>
    </row>
    <row r="670" spans="1:20" ht="35" x14ac:dyDescent="0.25">
      <c r="A670">
        <v>668</v>
      </c>
      <c r="B670" t="s">
        <v>1369</v>
      </c>
      <c r="C670" s="3" t="s">
        <v>1370</v>
      </c>
      <c r="D670">
        <v>27500</v>
      </c>
      <c r="E670">
        <v>5593</v>
      </c>
      <c r="F670" s="5">
        <f t="shared" si="60"/>
        <v>20.33818181818182</v>
      </c>
      <c r="G670" t="s">
        <v>6</v>
      </c>
      <c r="H670" s="5">
        <f t="shared" si="61"/>
        <v>73.59210526315789</v>
      </c>
      <c r="I670">
        <v>76</v>
      </c>
      <c r="J670" t="s">
        <v>13</v>
      </c>
      <c r="K670" t="s">
        <v>14</v>
      </c>
      <c r="L670">
        <v>1343797200</v>
      </c>
      <c r="M670">
        <v>1344834000</v>
      </c>
      <c r="N670" s="9">
        <f t="shared" si="62"/>
        <v>41122.208333333336</v>
      </c>
      <c r="O670" s="7">
        <f t="shared" si="63"/>
        <v>41134.208333333336</v>
      </c>
      <c r="P670" t="b">
        <v>0</v>
      </c>
      <c r="Q670" t="b">
        <v>0</v>
      </c>
      <c r="R670" t="s">
        <v>25</v>
      </c>
      <c r="S670" t="str">
        <f t="shared" si="64"/>
        <v>theater</v>
      </c>
      <c r="T670" t="str">
        <f t="shared" si="65"/>
        <v>plays</v>
      </c>
    </row>
    <row r="671" spans="1:20" ht="18" x14ac:dyDescent="0.25">
      <c r="A671">
        <v>669</v>
      </c>
      <c r="B671" t="s">
        <v>1371</v>
      </c>
      <c r="C671" s="3" t="s">
        <v>1372</v>
      </c>
      <c r="D671">
        <v>48800</v>
      </c>
      <c r="E671">
        <v>175020</v>
      </c>
      <c r="F671" s="5">
        <f t="shared" si="60"/>
        <v>358.64754098360658</v>
      </c>
      <c r="G671" t="s">
        <v>12</v>
      </c>
      <c r="H671" s="5">
        <f t="shared" si="61"/>
        <v>107.97038864898211</v>
      </c>
      <c r="I671">
        <v>1621</v>
      </c>
      <c r="J671" t="s">
        <v>99</v>
      </c>
      <c r="K671" t="s">
        <v>100</v>
      </c>
      <c r="L671">
        <v>1498453200</v>
      </c>
      <c r="M671">
        <v>1499230800</v>
      </c>
      <c r="N671" s="9">
        <f t="shared" si="62"/>
        <v>42912.208333333328</v>
      </c>
      <c r="O671" s="7">
        <f t="shared" si="63"/>
        <v>42921.208333333328</v>
      </c>
      <c r="P671" t="b">
        <v>0</v>
      </c>
      <c r="Q671" t="b">
        <v>0</v>
      </c>
      <c r="R671" t="s">
        <v>25</v>
      </c>
      <c r="S671" t="str">
        <f t="shared" si="64"/>
        <v>theater</v>
      </c>
      <c r="T671" t="str">
        <f t="shared" si="65"/>
        <v>plays</v>
      </c>
    </row>
    <row r="672" spans="1:20" ht="35" x14ac:dyDescent="0.25">
      <c r="A672">
        <v>670</v>
      </c>
      <c r="B672" t="s">
        <v>1326</v>
      </c>
      <c r="C672" s="3" t="s">
        <v>1373</v>
      </c>
      <c r="D672">
        <v>16200</v>
      </c>
      <c r="E672">
        <v>75955</v>
      </c>
      <c r="F672" s="5">
        <f t="shared" si="60"/>
        <v>468.85802469135803</v>
      </c>
      <c r="G672" t="s">
        <v>12</v>
      </c>
      <c r="H672" s="5">
        <f t="shared" si="61"/>
        <v>68.987284287011803</v>
      </c>
      <c r="I672">
        <v>1101</v>
      </c>
      <c r="J672" t="s">
        <v>13</v>
      </c>
      <c r="K672" t="s">
        <v>14</v>
      </c>
      <c r="L672">
        <v>1456380000</v>
      </c>
      <c r="M672">
        <v>1457416800</v>
      </c>
      <c r="N672" s="9">
        <f t="shared" si="62"/>
        <v>42425.25</v>
      </c>
      <c r="O672" s="7">
        <f t="shared" si="63"/>
        <v>42437.25</v>
      </c>
      <c r="P672" t="b">
        <v>0</v>
      </c>
      <c r="Q672" t="b">
        <v>0</v>
      </c>
      <c r="R672" t="s">
        <v>52</v>
      </c>
      <c r="S672" t="str">
        <f t="shared" si="64"/>
        <v>music</v>
      </c>
      <c r="T672" t="str">
        <f t="shared" si="65"/>
        <v>indie rock</v>
      </c>
    </row>
    <row r="673" spans="1:20" ht="35" x14ac:dyDescent="0.25">
      <c r="A673">
        <v>671</v>
      </c>
      <c r="B673" t="s">
        <v>1374</v>
      </c>
      <c r="C673" s="3" t="s">
        <v>1375</v>
      </c>
      <c r="D673">
        <v>97600</v>
      </c>
      <c r="E673">
        <v>119127</v>
      </c>
      <c r="F673" s="5">
        <f t="shared" si="60"/>
        <v>122.05635245901641</v>
      </c>
      <c r="G673" t="s">
        <v>12</v>
      </c>
      <c r="H673" s="5">
        <f t="shared" si="61"/>
        <v>111.02236719478098</v>
      </c>
      <c r="I673">
        <v>1073</v>
      </c>
      <c r="J673" t="s">
        <v>13</v>
      </c>
      <c r="K673" t="s">
        <v>14</v>
      </c>
      <c r="L673">
        <v>1280552400</v>
      </c>
      <c r="M673">
        <v>1280898000</v>
      </c>
      <c r="N673" s="9">
        <f t="shared" si="62"/>
        <v>40390.208333333336</v>
      </c>
      <c r="O673" s="7">
        <f t="shared" si="63"/>
        <v>40394.208333333336</v>
      </c>
      <c r="P673" t="b">
        <v>0</v>
      </c>
      <c r="Q673" t="b">
        <v>1</v>
      </c>
      <c r="R673" t="s">
        <v>25</v>
      </c>
      <c r="S673" t="str">
        <f t="shared" si="64"/>
        <v>theater</v>
      </c>
      <c r="T673" t="str">
        <f t="shared" si="65"/>
        <v>plays</v>
      </c>
    </row>
    <row r="674" spans="1:20" ht="18" x14ac:dyDescent="0.25">
      <c r="A674">
        <v>672</v>
      </c>
      <c r="B674" t="s">
        <v>1376</v>
      </c>
      <c r="C674" s="3" t="s">
        <v>1377</v>
      </c>
      <c r="D674">
        <v>197900</v>
      </c>
      <c r="E674">
        <v>110689</v>
      </c>
      <c r="F674" s="5">
        <f t="shared" si="60"/>
        <v>55.931783729156137</v>
      </c>
      <c r="G674" t="s">
        <v>6</v>
      </c>
      <c r="H674" s="5">
        <f t="shared" si="61"/>
        <v>24.997515808491418</v>
      </c>
      <c r="I674">
        <v>4428</v>
      </c>
      <c r="J674" t="s">
        <v>18</v>
      </c>
      <c r="K674" t="s">
        <v>19</v>
      </c>
      <c r="L674">
        <v>1521608400</v>
      </c>
      <c r="M674">
        <v>1522472400</v>
      </c>
      <c r="N674" s="9">
        <f t="shared" si="62"/>
        <v>43180.208333333328</v>
      </c>
      <c r="O674" s="7">
        <f t="shared" si="63"/>
        <v>43190.208333333328</v>
      </c>
      <c r="P674" t="b">
        <v>0</v>
      </c>
      <c r="Q674" t="b">
        <v>0</v>
      </c>
      <c r="R674" t="s">
        <v>25</v>
      </c>
      <c r="S674" t="str">
        <f t="shared" si="64"/>
        <v>theater</v>
      </c>
      <c r="T674" t="str">
        <f t="shared" si="65"/>
        <v>plays</v>
      </c>
    </row>
    <row r="675" spans="1:20" ht="18" x14ac:dyDescent="0.25">
      <c r="A675">
        <v>673</v>
      </c>
      <c r="B675" t="s">
        <v>1378</v>
      </c>
      <c r="C675" s="3" t="s">
        <v>1379</v>
      </c>
      <c r="D675">
        <v>5600</v>
      </c>
      <c r="E675">
        <v>2445</v>
      </c>
      <c r="F675" s="5">
        <f t="shared" si="60"/>
        <v>43.660714285714285</v>
      </c>
      <c r="G675" t="s">
        <v>6</v>
      </c>
      <c r="H675" s="5">
        <f t="shared" si="61"/>
        <v>42.155172413793103</v>
      </c>
      <c r="I675">
        <v>58</v>
      </c>
      <c r="J675" t="s">
        <v>99</v>
      </c>
      <c r="K675" t="s">
        <v>100</v>
      </c>
      <c r="L675">
        <v>1460696400</v>
      </c>
      <c r="M675">
        <v>1462510800</v>
      </c>
      <c r="N675" s="9">
        <f t="shared" si="62"/>
        <v>42475.208333333328</v>
      </c>
      <c r="O675" s="7">
        <f t="shared" si="63"/>
        <v>42496.208333333328</v>
      </c>
      <c r="P675" t="b">
        <v>0</v>
      </c>
      <c r="Q675" t="b">
        <v>0</v>
      </c>
      <c r="R675" t="s">
        <v>52</v>
      </c>
      <c r="S675" t="str">
        <f t="shared" si="64"/>
        <v>music</v>
      </c>
      <c r="T675" t="str">
        <f t="shared" si="65"/>
        <v>indie rock</v>
      </c>
    </row>
    <row r="676" spans="1:20" ht="18" x14ac:dyDescent="0.25">
      <c r="A676">
        <v>674</v>
      </c>
      <c r="B676" t="s">
        <v>1380</v>
      </c>
      <c r="C676" s="3" t="s">
        <v>1381</v>
      </c>
      <c r="D676">
        <v>170700</v>
      </c>
      <c r="E676">
        <v>57250</v>
      </c>
      <c r="F676" s="5">
        <f t="shared" si="60"/>
        <v>33.53837141183363</v>
      </c>
      <c r="G676" t="s">
        <v>66</v>
      </c>
      <c r="H676" s="5">
        <f t="shared" si="61"/>
        <v>47.003284072249592</v>
      </c>
      <c r="I676">
        <v>1218</v>
      </c>
      <c r="J676" t="s">
        <v>13</v>
      </c>
      <c r="K676" t="s">
        <v>14</v>
      </c>
      <c r="L676">
        <v>1313730000</v>
      </c>
      <c r="M676">
        <v>1317790800</v>
      </c>
      <c r="N676" s="9">
        <f t="shared" si="62"/>
        <v>40774.208333333336</v>
      </c>
      <c r="O676" s="7">
        <f t="shared" si="63"/>
        <v>40821.208333333336</v>
      </c>
      <c r="P676" t="b">
        <v>0</v>
      </c>
      <c r="Q676" t="b">
        <v>0</v>
      </c>
      <c r="R676" t="s">
        <v>114</v>
      </c>
      <c r="S676" t="str">
        <f t="shared" si="64"/>
        <v>photography</v>
      </c>
      <c r="T676" t="str">
        <f t="shared" si="65"/>
        <v>photography books</v>
      </c>
    </row>
    <row r="677" spans="1:20" ht="18" x14ac:dyDescent="0.25">
      <c r="A677">
        <v>675</v>
      </c>
      <c r="B677" t="s">
        <v>1382</v>
      </c>
      <c r="C677" s="3" t="s">
        <v>1383</v>
      </c>
      <c r="D677">
        <v>9700</v>
      </c>
      <c r="E677">
        <v>11929</v>
      </c>
      <c r="F677" s="5">
        <f t="shared" si="60"/>
        <v>122.97938144329896</v>
      </c>
      <c r="G677" t="s">
        <v>12</v>
      </c>
      <c r="H677" s="5">
        <f t="shared" si="61"/>
        <v>36.0392749244713</v>
      </c>
      <c r="I677">
        <v>331</v>
      </c>
      <c r="J677" t="s">
        <v>13</v>
      </c>
      <c r="K677" t="s">
        <v>14</v>
      </c>
      <c r="L677">
        <v>1568178000</v>
      </c>
      <c r="M677">
        <v>1568782800</v>
      </c>
      <c r="N677" s="9">
        <f t="shared" si="62"/>
        <v>43719.208333333328</v>
      </c>
      <c r="O677" s="7">
        <f t="shared" si="63"/>
        <v>43726.208333333328</v>
      </c>
      <c r="P677" t="b">
        <v>0</v>
      </c>
      <c r="Q677" t="b">
        <v>0</v>
      </c>
      <c r="R677" t="s">
        <v>1021</v>
      </c>
      <c r="S677" t="str">
        <f t="shared" si="64"/>
        <v>journalism</v>
      </c>
      <c r="T677" t="str">
        <f t="shared" si="65"/>
        <v>audio</v>
      </c>
    </row>
    <row r="678" spans="1:20" ht="18" x14ac:dyDescent="0.25">
      <c r="A678">
        <v>676</v>
      </c>
      <c r="B678" t="s">
        <v>1384</v>
      </c>
      <c r="C678" s="3" t="s">
        <v>1385</v>
      </c>
      <c r="D678">
        <v>62300</v>
      </c>
      <c r="E678">
        <v>118214</v>
      </c>
      <c r="F678" s="5">
        <f t="shared" si="60"/>
        <v>189.74959871589084</v>
      </c>
      <c r="G678" t="s">
        <v>12</v>
      </c>
      <c r="H678" s="5">
        <f t="shared" si="61"/>
        <v>101.03760683760684</v>
      </c>
      <c r="I678">
        <v>1170</v>
      </c>
      <c r="J678" t="s">
        <v>13</v>
      </c>
      <c r="K678" t="s">
        <v>14</v>
      </c>
      <c r="L678">
        <v>1348635600</v>
      </c>
      <c r="M678">
        <v>1349413200</v>
      </c>
      <c r="N678" s="9">
        <f t="shared" si="62"/>
        <v>41178.208333333336</v>
      </c>
      <c r="O678" s="7">
        <f t="shared" si="63"/>
        <v>41187.208333333336</v>
      </c>
      <c r="P678" t="b">
        <v>0</v>
      </c>
      <c r="Q678" t="b">
        <v>0</v>
      </c>
      <c r="R678" t="s">
        <v>114</v>
      </c>
      <c r="S678" t="str">
        <f t="shared" si="64"/>
        <v>photography</v>
      </c>
      <c r="T678" t="str">
        <f t="shared" si="65"/>
        <v>photography books</v>
      </c>
    </row>
    <row r="679" spans="1:20" ht="18" x14ac:dyDescent="0.25">
      <c r="A679">
        <v>677</v>
      </c>
      <c r="B679" t="s">
        <v>1386</v>
      </c>
      <c r="C679" s="3" t="s">
        <v>1387</v>
      </c>
      <c r="D679">
        <v>5300</v>
      </c>
      <c r="E679">
        <v>4432</v>
      </c>
      <c r="F679" s="5">
        <f t="shared" si="60"/>
        <v>83.622641509433961</v>
      </c>
      <c r="G679" t="s">
        <v>6</v>
      </c>
      <c r="H679" s="5">
        <f t="shared" si="61"/>
        <v>39.927927927927925</v>
      </c>
      <c r="I679">
        <v>111</v>
      </c>
      <c r="J679" t="s">
        <v>13</v>
      </c>
      <c r="K679" t="s">
        <v>14</v>
      </c>
      <c r="L679">
        <v>1468126800</v>
      </c>
      <c r="M679">
        <v>1472446800</v>
      </c>
      <c r="N679" s="9">
        <f t="shared" si="62"/>
        <v>42561.208333333328</v>
      </c>
      <c r="O679" s="7">
        <f t="shared" si="63"/>
        <v>42611.208333333328</v>
      </c>
      <c r="P679" t="b">
        <v>0</v>
      </c>
      <c r="Q679" t="b">
        <v>0</v>
      </c>
      <c r="R679" t="s">
        <v>111</v>
      </c>
      <c r="S679" t="str">
        <f t="shared" si="64"/>
        <v>publishing</v>
      </c>
      <c r="T679" t="str">
        <f t="shared" si="65"/>
        <v>fiction</v>
      </c>
    </row>
    <row r="680" spans="1:20" ht="18" x14ac:dyDescent="0.25">
      <c r="A680">
        <v>678</v>
      </c>
      <c r="B680" t="s">
        <v>1388</v>
      </c>
      <c r="C680" s="3" t="s">
        <v>1389</v>
      </c>
      <c r="D680">
        <v>99500</v>
      </c>
      <c r="E680">
        <v>17879</v>
      </c>
      <c r="F680" s="5">
        <f t="shared" si="60"/>
        <v>17.968844221105527</v>
      </c>
      <c r="G680" t="s">
        <v>66</v>
      </c>
      <c r="H680" s="5">
        <f t="shared" si="61"/>
        <v>83.158139534883716</v>
      </c>
      <c r="I680">
        <v>215</v>
      </c>
      <c r="J680" t="s">
        <v>13</v>
      </c>
      <c r="K680" t="s">
        <v>14</v>
      </c>
      <c r="L680">
        <v>1547877600</v>
      </c>
      <c r="M680">
        <v>1548050400</v>
      </c>
      <c r="N680" s="9">
        <f t="shared" si="62"/>
        <v>43484.25</v>
      </c>
      <c r="O680" s="7">
        <f t="shared" si="63"/>
        <v>43486.25</v>
      </c>
      <c r="P680" t="b">
        <v>0</v>
      </c>
      <c r="Q680" t="b">
        <v>0</v>
      </c>
      <c r="R680" t="s">
        <v>45</v>
      </c>
      <c r="S680" t="str">
        <f t="shared" si="64"/>
        <v>film &amp; video</v>
      </c>
      <c r="T680" t="str">
        <f t="shared" si="65"/>
        <v>drama</v>
      </c>
    </row>
    <row r="681" spans="1:20" ht="18" x14ac:dyDescent="0.25">
      <c r="A681">
        <v>679</v>
      </c>
      <c r="B681" t="s">
        <v>660</v>
      </c>
      <c r="C681" s="3" t="s">
        <v>1390</v>
      </c>
      <c r="D681">
        <v>1400</v>
      </c>
      <c r="E681">
        <v>14511</v>
      </c>
      <c r="F681" s="5">
        <f t="shared" si="60"/>
        <v>1036.5</v>
      </c>
      <c r="G681" t="s">
        <v>12</v>
      </c>
      <c r="H681" s="5">
        <f t="shared" si="61"/>
        <v>39.97520661157025</v>
      </c>
      <c r="I681">
        <v>363</v>
      </c>
      <c r="J681" t="s">
        <v>13</v>
      </c>
      <c r="K681" t="s">
        <v>14</v>
      </c>
      <c r="L681">
        <v>1571374800</v>
      </c>
      <c r="M681">
        <v>1571806800</v>
      </c>
      <c r="N681" s="9">
        <f t="shared" si="62"/>
        <v>43756.208333333328</v>
      </c>
      <c r="O681" s="7">
        <f t="shared" si="63"/>
        <v>43761.208333333328</v>
      </c>
      <c r="P681" t="b">
        <v>0</v>
      </c>
      <c r="Q681" t="b">
        <v>1</v>
      </c>
      <c r="R681" t="s">
        <v>9</v>
      </c>
      <c r="S681" t="str">
        <f t="shared" si="64"/>
        <v>food</v>
      </c>
      <c r="T681" t="str">
        <f t="shared" si="65"/>
        <v>food trucks</v>
      </c>
    </row>
    <row r="682" spans="1:20" ht="35" x14ac:dyDescent="0.25">
      <c r="A682">
        <v>680</v>
      </c>
      <c r="B682" t="s">
        <v>1391</v>
      </c>
      <c r="C682" s="3" t="s">
        <v>1392</v>
      </c>
      <c r="D682">
        <v>145600</v>
      </c>
      <c r="E682">
        <v>141822</v>
      </c>
      <c r="F682" s="5">
        <f t="shared" si="60"/>
        <v>97.405219780219781</v>
      </c>
      <c r="G682" t="s">
        <v>6</v>
      </c>
      <c r="H682" s="5">
        <f t="shared" si="61"/>
        <v>47.993908629441627</v>
      </c>
      <c r="I682">
        <v>2955</v>
      </c>
      <c r="J682" t="s">
        <v>13</v>
      </c>
      <c r="K682" t="s">
        <v>14</v>
      </c>
      <c r="L682">
        <v>1576303200</v>
      </c>
      <c r="M682">
        <v>1576476000</v>
      </c>
      <c r="N682" s="9">
        <f t="shared" si="62"/>
        <v>43813.25</v>
      </c>
      <c r="O682" s="7">
        <f t="shared" si="63"/>
        <v>43815.25</v>
      </c>
      <c r="P682" t="b">
        <v>0</v>
      </c>
      <c r="Q682" t="b">
        <v>1</v>
      </c>
      <c r="R682" t="s">
        <v>284</v>
      </c>
      <c r="S682" t="str">
        <f t="shared" si="64"/>
        <v>games</v>
      </c>
      <c r="T682" t="str">
        <f t="shared" si="65"/>
        <v>mobile games</v>
      </c>
    </row>
    <row r="683" spans="1:20" ht="35" x14ac:dyDescent="0.25">
      <c r="A683">
        <v>681</v>
      </c>
      <c r="B683" t="s">
        <v>1393</v>
      </c>
      <c r="C683" s="3" t="s">
        <v>1394</v>
      </c>
      <c r="D683">
        <v>184100</v>
      </c>
      <c r="E683">
        <v>159037</v>
      </c>
      <c r="F683" s="5">
        <f t="shared" si="60"/>
        <v>86.386203150461711</v>
      </c>
      <c r="G683" t="s">
        <v>6</v>
      </c>
      <c r="H683" s="5">
        <f t="shared" si="61"/>
        <v>95.978877489438744</v>
      </c>
      <c r="I683">
        <v>1657</v>
      </c>
      <c r="J683" t="s">
        <v>13</v>
      </c>
      <c r="K683" t="s">
        <v>14</v>
      </c>
      <c r="L683">
        <v>1324447200</v>
      </c>
      <c r="M683">
        <v>1324965600</v>
      </c>
      <c r="N683" s="9">
        <f t="shared" si="62"/>
        <v>40898.25</v>
      </c>
      <c r="O683" s="7">
        <f t="shared" si="63"/>
        <v>40904.25</v>
      </c>
      <c r="P683" t="b">
        <v>0</v>
      </c>
      <c r="Q683" t="b">
        <v>0</v>
      </c>
      <c r="R683" t="s">
        <v>25</v>
      </c>
      <c r="S683" t="str">
        <f t="shared" si="64"/>
        <v>theater</v>
      </c>
      <c r="T683" t="str">
        <f t="shared" si="65"/>
        <v>plays</v>
      </c>
    </row>
    <row r="684" spans="1:20" ht="18" x14ac:dyDescent="0.25">
      <c r="A684">
        <v>682</v>
      </c>
      <c r="B684" t="s">
        <v>1395</v>
      </c>
      <c r="C684" s="3" t="s">
        <v>1396</v>
      </c>
      <c r="D684">
        <v>5400</v>
      </c>
      <c r="E684">
        <v>8109</v>
      </c>
      <c r="F684" s="5">
        <f t="shared" si="60"/>
        <v>150.16666666666666</v>
      </c>
      <c r="G684" t="s">
        <v>12</v>
      </c>
      <c r="H684" s="5">
        <f t="shared" si="61"/>
        <v>78.728155339805824</v>
      </c>
      <c r="I684">
        <v>103</v>
      </c>
      <c r="J684" t="s">
        <v>13</v>
      </c>
      <c r="K684" t="s">
        <v>14</v>
      </c>
      <c r="L684">
        <v>1386741600</v>
      </c>
      <c r="M684">
        <v>1387519200</v>
      </c>
      <c r="N684" s="9">
        <f t="shared" si="62"/>
        <v>41619.25</v>
      </c>
      <c r="O684" s="7">
        <f t="shared" si="63"/>
        <v>41628.25</v>
      </c>
      <c r="P684" t="b">
        <v>0</v>
      </c>
      <c r="Q684" t="b">
        <v>0</v>
      </c>
      <c r="R684" t="s">
        <v>25</v>
      </c>
      <c r="S684" t="str">
        <f t="shared" si="64"/>
        <v>theater</v>
      </c>
      <c r="T684" t="str">
        <f t="shared" si="65"/>
        <v>plays</v>
      </c>
    </row>
    <row r="685" spans="1:20" ht="18" x14ac:dyDescent="0.25">
      <c r="A685">
        <v>683</v>
      </c>
      <c r="B685" t="s">
        <v>1397</v>
      </c>
      <c r="C685" s="3" t="s">
        <v>1398</v>
      </c>
      <c r="D685">
        <v>2300</v>
      </c>
      <c r="E685">
        <v>8244</v>
      </c>
      <c r="F685" s="5">
        <f t="shared" si="60"/>
        <v>358.43478260869563</v>
      </c>
      <c r="G685" t="s">
        <v>12</v>
      </c>
      <c r="H685" s="5">
        <f t="shared" si="61"/>
        <v>56.081632653061227</v>
      </c>
      <c r="I685">
        <v>147</v>
      </c>
      <c r="J685" t="s">
        <v>13</v>
      </c>
      <c r="K685" t="s">
        <v>14</v>
      </c>
      <c r="L685">
        <v>1537074000</v>
      </c>
      <c r="M685">
        <v>1537246800</v>
      </c>
      <c r="N685" s="9">
        <f t="shared" si="62"/>
        <v>43359.208333333328</v>
      </c>
      <c r="O685" s="7">
        <f t="shared" si="63"/>
        <v>43361.208333333328</v>
      </c>
      <c r="P685" t="b">
        <v>0</v>
      </c>
      <c r="Q685" t="b">
        <v>0</v>
      </c>
      <c r="R685" t="s">
        <v>25</v>
      </c>
      <c r="S685" t="str">
        <f t="shared" si="64"/>
        <v>theater</v>
      </c>
      <c r="T685" t="str">
        <f t="shared" si="65"/>
        <v>plays</v>
      </c>
    </row>
    <row r="686" spans="1:20" ht="18" x14ac:dyDescent="0.25">
      <c r="A686">
        <v>684</v>
      </c>
      <c r="B686" t="s">
        <v>1399</v>
      </c>
      <c r="C686" s="3" t="s">
        <v>1400</v>
      </c>
      <c r="D686">
        <v>1400</v>
      </c>
      <c r="E686">
        <v>7600</v>
      </c>
      <c r="F686" s="5">
        <f t="shared" si="60"/>
        <v>542.85714285714289</v>
      </c>
      <c r="G686" t="s">
        <v>12</v>
      </c>
      <c r="H686" s="5">
        <f t="shared" si="61"/>
        <v>69.090909090909093</v>
      </c>
      <c r="I686">
        <v>110</v>
      </c>
      <c r="J686" t="s">
        <v>7</v>
      </c>
      <c r="K686" t="s">
        <v>8</v>
      </c>
      <c r="L686">
        <v>1277787600</v>
      </c>
      <c r="M686">
        <v>1279515600</v>
      </c>
      <c r="N686" s="9">
        <f t="shared" si="62"/>
        <v>40358.208333333336</v>
      </c>
      <c r="O686" s="7">
        <f t="shared" si="63"/>
        <v>40378.208333333336</v>
      </c>
      <c r="P686" t="b">
        <v>0</v>
      </c>
      <c r="Q686" t="b">
        <v>0</v>
      </c>
      <c r="R686" t="s">
        <v>60</v>
      </c>
      <c r="S686" t="str">
        <f t="shared" si="64"/>
        <v>publishing</v>
      </c>
      <c r="T686" t="str">
        <f t="shared" si="65"/>
        <v>nonfiction</v>
      </c>
    </row>
    <row r="687" spans="1:20" ht="18" x14ac:dyDescent="0.25">
      <c r="A687">
        <v>685</v>
      </c>
      <c r="B687" t="s">
        <v>1401</v>
      </c>
      <c r="C687" s="3" t="s">
        <v>1402</v>
      </c>
      <c r="D687">
        <v>140000</v>
      </c>
      <c r="E687">
        <v>94501</v>
      </c>
      <c r="F687" s="5">
        <f t="shared" si="60"/>
        <v>67.500714285714281</v>
      </c>
      <c r="G687" t="s">
        <v>6</v>
      </c>
      <c r="H687" s="5">
        <f t="shared" si="61"/>
        <v>102.05291576673866</v>
      </c>
      <c r="I687">
        <v>926</v>
      </c>
      <c r="J687" t="s">
        <v>7</v>
      </c>
      <c r="K687" t="s">
        <v>8</v>
      </c>
      <c r="L687">
        <v>1440306000</v>
      </c>
      <c r="M687">
        <v>1442379600</v>
      </c>
      <c r="N687" s="9">
        <f t="shared" si="62"/>
        <v>42239.208333333328</v>
      </c>
      <c r="O687" s="7">
        <f t="shared" si="63"/>
        <v>42263.208333333328</v>
      </c>
      <c r="P687" t="b">
        <v>0</v>
      </c>
      <c r="Q687" t="b">
        <v>0</v>
      </c>
      <c r="R687" t="s">
        <v>25</v>
      </c>
      <c r="S687" t="str">
        <f t="shared" si="64"/>
        <v>theater</v>
      </c>
      <c r="T687" t="str">
        <f t="shared" si="65"/>
        <v>plays</v>
      </c>
    </row>
    <row r="688" spans="1:20" ht="18" x14ac:dyDescent="0.25">
      <c r="A688">
        <v>686</v>
      </c>
      <c r="B688" t="s">
        <v>1403</v>
      </c>
      <c r="C688" s="3" t="s">
        <v>1404</v>
      </c>
      <c r="D688">
        <v>7500</v>
      </c>
      <c r="E688">
        <v>14381</v>
      </c>
      <c r="F688" s="5">
        <f t="shared" si="60"/>
        <v>191.74666666666667</v>
      </c>
      <c r="G688" t="s">
        <v>12</v>
      </c>
      <c r="H688" s="5">
        <f t="shared" si="61"/>
        <v>107.32089552238806</v>
      </c>
      <c r="I688">
        <v>134</v>
      </c>
      <c r="J688" t="s">
        <v>13</v>
      </c>
      <c r="K688" t="s">
        <v>14</v>
      </c>
      <c r="L688">
        <v>1522126800</v>
      </c>
      <c r="M688">
        <v>1523077200</v>
      </c>
      <c r="N688" s="9">
        <f t="shared" si="62"/>
        <v>43186.208333333328</v>
      </c>
      <c r="O688" s="7">
        <f t="shared" si="63"/>
        <v>43197.208333333328</v>
      </c>
      <c r="P688" t="b">
        <v>0</v>
      </c>
      <c r="Q688" t="b">
        <v>0</v>
      </c>
      <c r="R688" t="s">
        <v>57</v>
      </c>
      <c r="S688" t="str">
        <f t="shared" si="64"/>
        <v>technology</v>
      </c>
      <c r="T688" t="str">
        <f t="shared" si="65"/>
        <v>wearables</v>
      </c>
    </row>
    <row r="689" spans="1:20" ht="18" x14ac:dyDescent="0.25">
      <c r="A689">
        <v>687</v>
      </c>
      <c r="B689" t="s">
        <v>1405</v>
      </c>
      <c r="C689" s="3" t="s">
        <v>1406</v>
      </c>
      <c r="D689">
        <v>1500</v>
      </c>
      <c r="E689">
        <v>13980</v>
      </c>
      <c r="F689" s="5">
        <f t="shared" si="60"/>
        <v>932</v>
      </c>
      <c r="G689" t="s">
        <v>12</v>
      </c>
      <c r="H689" s="5">
        <f t="shared" si="61"/>
        <v>51.970260223048328</v>
      </c>
      <c r="I689">
        <v>269</v>
      </c>
      <c r="J689" t="s">
        <v>13</v>
      </c>
      <c r="K689" t="s">
        <v>14</v>
      </c>
      <c r="L689">
        <v>1489298400</v>
      </c>
      <c r="M689">
        <v>1489554000</v>
      </c>
      <c r="N689" s="9">
        <f t="shared" si="62"/>
        <v>42806.25</v>
      </c>
      <c r="O689" s="7">
        <f t="shared" si="63"/>
        <v>42809.208333333328</v>
      </c>
      <c r="P689" t="b">
        <v>0</v>
      </c>
      <c r="Q689" t="b">
        <v>0</v>
      </c>
      <c r="R689" t="s">
        <v>25</v>
      </c>
      <c r="S689" t="str">
        <f t="shared" si="64"/>
        <v>theater</v>
      </c>
      <c r="T689" t="str">
        <f t="shared" si="65"/>
        <v>plays</v>
      </c>
    </row>
    <row r="690" spans="1:20" ht="18" x14ac:dyDescent="0.25">
      <c r="A690">
        <v>688</v>
      </c>
      <c r="B690" t="s">
        <v>1407</v>
      </c>
      <c r="C690" s="3" t="s">
        <v>1408</v>
      </c>
      <c r="D690">
        <v>2900</v>
      </c>
      <c r="E690">
        <v>12449</v>
      </c>
      <c r="F690" s="5">
        <f t="shared" si="60"/>
        <v>429.27586206896552</v>
      </c>
      <c r="G690" t="s">
        <v>12</v>
      </c>
      <c r="H690" s="5">
        <f t="shared" si="61"/>
        <v>71.137142857142862</v>
      </c>
      <c r="I690">
        <v>175</v>
      </c>
      <c r="J690" t="s">
        <v>13</v>
      </c>
      <c r="K690" t="s">
        <v>14</v>
      </c>
      <c r="L690">
        <v>1547100000</v>
      </c>
      <c r="M690">
        <v>1548482400</v>
      </c>
      <c r="N690" s="9">
        <f t="shared" si="62"/>
        <v>43475.25</v>
      </c>
      <c r="O690" s="7">
        <f t="shared" si="63"/>
        <v>43491.25</v>
      </c>
      <c r="P690" t="b">
        <v>0</v>
      </c>
      <c r="Q690" t="b">
        <v>1</v>
      </c>
      <c r="R690" t="s">
        <v>261</v>
      </c>
      <c r="S690" t="str">
        <f t="shared" si="64"/>
        <v>film &amp; video</v>
      </c>
      <c r="T690" t="str">
        <f t="shared" si="65"/>
        <v>television</v>
      </c>
    </row>
    <row r="691" spans="1:20" ht="18" x14ac:dyDescent="0.25">
      <c r="A691">
        <v>689</v>
      </c>
      <c r="B691" t="s">
        <v>1409</v>
      </c>
      <c r="C691" s="3" t="s">
        <v>1410</v>
      </c>
      <c r="D691">
        <v>7300</v>
      </c>
      <c r="E691">
        <v>7348</v>
      </c>
      <c r="F691" s="5">
        <f t="shared" si="60"/>
        <v>100.65753424657535</v>
      </c>
      <c r="G691" t="s">
        <v>12</v>
      </c>
      <c r="H691" s="5">
        <f t="shared" si="61"/>
        <v>106.49275362318841</v>
      </c>
      <c r="I691">
        <v>69</v>
      </c>
      <c r="J691" t="s">
        <v>13</v>
      </c>
      <c r="K691" t="s">
        <v>14</v>
      </c>
      <c r="L691">
        <v>1383022800</v>
      </c>
      <c r="M691">
        <v>1384063200</v>
      </c>
      <c r="N691" s="9">
        <f t="shared" si="62"/>
        <v>41576.208333333336</v>
      </c>
      <c r="O691" s="7">
        <f t="shared" si="63"/>
        <v>41588.25</v>
      </c>
      <c r="P691" t="b">
        <v>0</v>
      </c>
      <c r="Q691" t="b">
        <v>0</v>
      </c>
      <c r="R691" t="s">
        <v>20</v>
      </c>
      <c r="S691" t="str">
        <f t="shared" si="64"/>
        <v>technology</v>
      </c>
      <c r="T691" t="str">
        <f t="shared" si="65"/>
        <v>web</v>
      </c>
    </row>
    <row r="692" spans="1:20" ht="18" x14ac:dyDescent="0.25">
      <c r="A692">
        <v>690</v>
      </c>
      <c r="B692" t="s">
        <v>1411</v>
      </c>
      <c r="C692" s="3" t="s">
        <v>1412</v>
      </c>
      <c r="D692">
        <v>3600</v>
      </c>
      <c r="E692">
        <v>8158</v>
      </c>
      <c r="F692" s="5">
        <f t="shared" si="60"/>
        <v>226.61111111111109</v>
      </c>
      <c r="G692" t="s">
        <v>12</v>
      </c>
      <c r="H692" s="5">
        <f t="shared" si="61"/>
        <v>42.93684210526316</v>
      </c>
      <c r="I692">
        <v>190</v>
      </c>
      <c r="J692" t="s">
        <v>13</v>
      </c>
      <c r="K692" t="s">
        <v>14</v>
      </c>
      <c r="L692">
        <v>1322373600</v>
      </c>
      <c r="M692">
        <v>1322892000</v>
      </c>
      <c r="N692" s="9">
        <f t="shared" si="62"/>
        <v>40874.25</v>
      </c>
      <c r="O692" s="7">
        <f t="shared" si="63"/>
        <v>40880.25</v>
      </c>
      <c r="P692" t="b">
        <v>0</v>
      </c>
      <c r="Q692" t="b">
        <v>1</v>
      </c>
      <c r="R692" t="s">
        <v>34</v>
      </c>
      <c r="S692" t="str">
        <f t="shared" si="64"/>
        <v>film &amp; video</v>
      </c>
      <c r="T692" t="str">
        <f t="shared" si="65"/>
        <v>documentary</v>
      </c>
    </row>
    <row r="693" spans="1:20" ht="18" x14ac:dyDescent="0.25">
      <c r="A693">
        <v>691</v>
      </c>
      <c r="B693" t="s">
        <v>1413</v>
      </c>
      <c r="C693" s="3" t="s">
        <v>1414</v>
      </c>
      <c r="D693">
        <v>5000</v>
      </c>
      <c r="E693">
        <v>7119</v>
      </c>
      <c r="F693" s="5">
        <f t="shared" si="60"/>
        <v>142.38</v>
      </c>
      <c r="G693" t="s">
        <v>12</v>
      </c>
      <c r="H693" s="5">
        <f t="shared" si="61"/>
        <v>30.037974683544302</v>
      </c>
      <c r="I693">
        <v>237</v>
      </c>
      <c r="J693" t="s">
        <v>13</v>
      </c>
      <c r="K693" t="s">
        <v>14</v>
      </c>
      <c r="L693">
        <v>1349240400</v>
      </c>
      <c r="M693">
        <v>1350709200</v>
      </c>
      <c r="N693" s="9">
        <f t="shared" si="62"/>
        <v>41185.208333333336</v>
      </c>
      <c r="O693" s="7">
        <f t="shared" si="63"/>
        <v>41202.208333333336</v>
      </c>
      <c r="P693" t="b">
        <v>1</v>
      </c>
      <c r="Q693" t="b">
        <v>1</v>
      </c>
      <c r="R693" t="s">
        <v>34</v>
      </c>
      <c r="S693" t="str">
        <f t="shared" si="64"/>
        <v>film &amp; video</v>
      </c>
      <c r="T693" t="str">
        <f t="shared" si="65"/>
        <v>documentary</v>
      </c>
    </row>
    <row r="694" spans="1:20" ht="18" x14ac:dyDescent="0.25">
      <c r="A694">
        <v>692</v>
      </c>
      <c r="B694" t="s">
        <v>1415</v>
      </c>
      <c r="C694" s="3" t="s">
        <v>1416</v>
      </c>
      <c r="D694">
        <v>6000</v>
      </c>
      <c r="E694">
        <v>5438</v>
      </c>
      <c r="F694" s="5">
        <f t="shared" si="60"/>
        <v>90.633333333333326</v>
      </c>
      <c r="G694" t="s">
        <v>6</v>
      </c>
      <c r="H694" s="5">
        <f t="shared" si="61"/>
        <v>70.623376623376629</v>
      </c>
      <c r="I694">
        <v>77</v>
      </c>
      <c r="J694" t="s">
        <v>32</v>
      </c>
      <c r="K694" t="s">
        <v>33</v>
      </c>
      <c r="L694">
        <v>1562648400</v>
      </c>
      <c r="M694">
        <v>1564203600</v>
      </c>
      <c r="N694" s="9">
        <f t="shared" si="62"/>
        <v>43655.208333333328</v>
      </c>
      <c r="O694" s="7">
        <f t="shared" si="63"/>
        <v>43673.208333333328</v>
      </c>
      <c r="P694" t="b">
        <v>0</v>
      </c>
      <c r="Q694" t="b">
        <v>0</v>
      </c>
      <c r="R694" t="s">
        <v>15</v>
      </c>
      <c r="S694" t="str">
        <f t="shared" si="64"/>
        <v>music</v>
      </c>
      <c r="T694" t="str">
        <f t="shared" si="65"/>
        <v>rock</v>
      </c>
    </row>
    <row r="695" spans="1:20" ht="35" x14ac:dyDescent="0.25">
      <c r="A695">
        <v>693</v>
      </c>
      <c r="B695" t="s">
        <v>1417</v>
      </c>
      <c r="C695" s="3" t="s">
        <v>1418</v>
      </c>
      <c r="D695">
        <v>180400</v>
      </c>
      <c r="E695">
        <v>115396</v>
      </c>
      <c r="F695" s="5">
        <f t="shared" si="60"/>
        <v>63.966740576496676</v>
      </c>
      <c r="G695" t="s">
        <v>6</v>
      </c>
      <c r="H695" s="5">
        <f t="shared" si="61"/>
        <v>66.016018306636155</v>
      </c>
      <c r="I695">
        <v>1748</v>
      </c>
      <c r="J695" t="s">
        <v>13</v>
      </c>
      <c r="K695" t="s">
        <v>14</v>
      </c>
      <c r="L695">
        <v>1508216400</v>
      </c>
      <c r="M695">
        <v>1509685200</v>
      </c>
      <c r="N695" s="9">
        <f t="shared" si="62"/>
        <v>43025.208333333328</v>
      </c>
      <c r="O695" s="7">
        <f t="shared" si="63"/>
        <v>43042.208333333328</v>
      </c>
      <c r="P695" t="b">
        <v>0</v>
      </c>
      <c r="Q695" t="b">
        <v>0</v>
      </c>
      <c r="R695" t="s">
        <v>25</v>
      </c>
      <c r="S695" t="str">
        <f t="shared" si="64"/>
        <v>theater</v>
      </c>
      <c r="T695" t="str">
        <f t="shared" si="65"/>
        <v>plays</v>
      </c>
    </row>
    <row r="696" spans="1:20" ht="18" x14ac:dyDescent="0.25">
      <c r="A696">
        <v>694</v>
      </c>
      <c r="B696" t="s">
        <v>1419</v>
      </c>
      <c r="C696" s="3" t="s">
        <v>1420</v>
      </c>
      <c r="D696">
        <v>9100</v>
      </c>
      <c r="E696">
        <v>7656</v>
      </c>
      <c r="F696" s="5">
        <f t="shared" si="60"/>
        <v>84.131868131868131</v>
      </c>
      <c r="G696" t="s">
        <v>6</v>
      </c>
      <c r="H696" s="5">
        <f t="shared" si="61"/>
        <v>96.911392405063296</v>
      </c>
      <c r="I696">
        <v>79</v>
      </c>
      <c r="J696" t="s">
        <v>13</v>
      </c>
      <c r="K696" t="s">
        <v>14</v>
      </c>
      <c r="L696">
        <v>1511762400</v>
      </c>
      <c r="M696">
        <v>1514959200</v>
      </c>
      <c r="N696" s="9">
        <f t="shared" si="62"/>
        <v>43066.25</v>
      </c>
      <c r="O696" s="7">
        <f t="shared" si="63"/>
        <v>43103.25</v>
      </c>
      <c r="P696" t="b">
        <v>0</v>
      </c>
      <c r="Q696" t="b">
        <v>0</v>
      </c>
      <c r="R696" t="s">
        <v>25</v>
      </c>
      <c r="S696" t="str">
        <f t="shared" si="64"/>
        <v>theater</v>
      </c>
      <c r="T696" t="str">
        <f t="shared" si="65"/>
        <v>plays</v>
      </c>
    </row>
    <row r="697" spans="1:20" ht="18" x14ac:dyDescent="0.25">
      <c r="A697">
        <v>695</v>
      </c>
      <c r="B697" t="s">
        <v>1421</v>
      </c>
      <c r="C697" s="3" t="s">
        <v>1422</v>
      </c>
      <c r="D697">
        <v>9200</v>
      </c>
      <c r="E697">
        <v>12322</v>
      </c>
      <c r="F697" s="5">
        <f t="shared" si="60"/>
        <v>133.93478260869566</v>
      </c>
      <c r="G697" t="s">
        <v>12</v>
      </c>
      <c r="H697" s="5">
        <f t="shared" si="61"/>
        <v>62.867346938775512</v>
      </c>
      <c r="I697">
        <v>196</v>
      </c>
      <c r="J697" t="s">
        <v>99</v>
      </c>
      <c r="K697" t="s">
        <v>100</v>
      </c>
      <c r="L697">
        <v>1447480800</v>
      </c>
      <c r="M697">
        <v>1448863200</v>
      </c>
      <c r="N697" s="9">
        <f t="shared" si="62"/>
        <v>42322.25</v>
      </c>
      <c r="O697" s="7">
        <f t="shared" si="63"/>
        <v>42338.25</v>
      </c>
      <c r="P697" t="b">
        <v>1</v>
      </c>
      <c r="Q697" t="b">
        <v>0</v>
      </c>
      <c r="R697" t="s">
        <v>15</v>
      </c>
      <c r="S697" t="str">
        <f t="shared" si="64"/>
        <v>music</v>
      </c>
      <c r="T697" t="str">
        <f t="shared" si="65"/>
        <v>rock</v>
      </c>
    </row>
    <row r="698" spans="1:20" ht="18" x14ac:dyDescent="0.25">
      <c r="A698">
        <v>696</v>
      </c>
      <c r="B698" t="s">
        <v>1423</v>
      </c>
      <c r="C698" s="3" t="s">
        <v>1424</v>
      </c>
      <c r="D698">
        <v>164100</v>
      </c>
      <c r="E698">
        <v>96888</v>
      </c>
      <c r="F698" s="5">
        <f t="shared" si="60"/>
        <v>59.042047531992694</v>
      </c>
      <c r="G698" t="s">
        <v>6</v>
      </c>
      <c r="H698" s="5">
        <f t="shared" si="61"/>
        <v>108.98537682789652</v>
      </c>
      <c r="I698">
        <v>889</v>
      </c>
      <c r="J698" t="s">
        <v>13</v>
      </c>
      <c r="K698" t="s">
        <v>14</v>
      </c>
      <c r="L698">
        <v>1429506000</v>
      </c>
      <c r="M698">
        <v>1429592400</v>
      </c>
      <c r="N698" s="9">
        <f t="shared" si="62"/>
        <v>42114.208333333328</v>
      </c>
      <c r="O698" s="7">
        <f t="shared" si="63"/>
        <v>42115.208333333328</v>
      </c>
      <c r="P698" t="b">
        <v>0</v>
      </c>
      <c r="Q698" t="b">
        <v>1</v>
      </c>
      <c r="R698" t="s">
        <v>25</v>
      </c>
      <c r="S698" t="str">
        <f t="shared" si="64"/>
        <v>theater</v>
      </c>
      <c r="T698" t="str">
        <f t="shared" si="65"/>
        <v>plays</v>
      </c>
    </row>
    <row r="699" spans="1:20" ht="35" x14ac:dyDescent="0.25">
      <c r="A699">
        <v>697</v>
      </c>
      <c r="B699" t="s">
        <v>1425</v>
      </c>
      <c r="C699" s="3" t="s">
        <v>1426</v>
      </c>
      <c r="D699">
        <v>128900</v>
      </c>
      <c r="E699">
        <v>196960</v>
      </c>
      <c r="F699" s="5">
        <f t="shared" si="60"/>
        <v>152.80062063615205</v>
      </c>
      <c r="G699" t="s">
        <v>12</v>
      </c>
      <c r="H699" s="5">
        <f t="shared" si="61"/>
        <v>26.999314599040439</v>
      </c>
      <c r="I699">
        <v>7295</v>
      </c>
      <c r="J699" t="s">
        <v>13</v>
      </c>
      <c r="K699" t="s">
        <v>14</v>
      </c>
      <c r="L699">
        <v>1522472400</v>
      </c>
      <c r="M699">
        <v>1522645200</v>
      </c>
      <c r="N699" s="9">
        <f t="shared" si="62"/>
        <v>43190.208333333328</v>
      </c>
      <c r="O699" s="7">
        <f t="shared" si="63"/>
        <v>43192.208333333328</v>
      </c>
      <c r="P699" t="b">
        <v>0</v>
      </c>
      <c r="Q699" t="b">
        <v>0</v>
      </c>
      <c r="R699" t="s">
        <v>42</v>
      </c>
      <c r="S699" t="str">
        <f t="shared" si="64"/>
        <v>music</v>
      </c>
      <c r="T699" t="str">
        <f t="shared" si="65"/>
        <v>electric music</v>
      </c>
    </row>
    <row r="700" spans="1:20" ht="18" x14ac:dyDescent="0.25">
      <c r="A700">
        <v>698</v>
      </c>
      <c r="B700" t="s">
        <v>1427</v>
      </c>
      <c r="C700" s="3" t="s">
        <v>1428</v>
      </c>
      <c r="D700">
        <v>42100</v>
      </c>
      <c r="E700">
        <v>188057</v>
      </c>
      <c r="F700" s="5">
        <f t="shared" si="60"/>
        <v>446.69121140142522</v>
      </c>
      <c r="G700" t="s">
        <v>12</v>
      </c>
      <c r="H700" s="5">
        <f t="shared" si="61"/>
        <v>65.004147943311438</v>
      </c>
      <c r="I700">
        <v>2893</v>
      </c>
      <c r="J700" t="s">
        <v>7</v>
      </c>
      <c r="K700" t="s">
        <v>8</v>
      </c>
      <c r="L700">
        <v>1322114400</v>
      </c>
      <c r="M700">
        <v>1323324000</v>
      </c>
      <c r="N700" s="9">
        <f t="shared" si="62"/>
        <v>40871.25</v>
      </c>
      <c r="O700" s="7">
        <f t="shared" si="63"/>
        <v>40885.25</v>
      </c>
      <c r="P700" t="b">
        <v>0</v>
      </c>
      <c r="Q700" t="b">
        <v>0</v>
      </c>
      <c r="R700" t="s">
        <v>57</v>
      </c>
      <c r="S700" t="str">
        <f t="shared" si="64"/>
        <v>technology</v>
      </c>
      <c r="T700" t="str">
        <f t="shared" si="65"/>
        <v>wearables</v>
      </c>
    </row>
    <row r="701" spans="1:20" ht="18" x14ac:dyDescent="0.25">
      <c r="A701">
        <v>699</v>
      </c>
      <c r="B701" t="s">
        <v>436</v>
      </c>
      <c r="C701" s="3" t="s">
        <v>1429</v>
      </c>
      <c r="D701">
        <v>7400</v>
      </c>
      <c r="E701">
        <v>6245</v>
      </c>
      <c r="F701" s="5">
        <f t="shared" si="60"/>
        <v>84.391891891891888</v>
      </c>
      <c r="G701" t="s">
        <v>6</v>
      </c>
      <c r="H701" s="5">
        <f t="shared" si="61"/>
        <v>111.51785714285714</v>
      </c>
      <c r="I701">
        <v>56</v>
      </c>
      <c r="J701" t="s">
        <v>13</v>
      </c>
      <c r="K701" t="s">
        <v>14</v>
      </c>
      <c r="L701">
        <v>1561438800</v>
      </c>
      <c r="M701">
        <v>1561525200</v>
      </c>
      <c r="N701" s="9">
        <f t="shared" si="62"/>
        <v>43641.208333333328</v>
      </c>
      <c r="O701" s="7">
        <f t="shared" si="63"/>
        <v>43642.208333333328</v>
      </c>
      <c r="P701" t="b">
        <v>0</v>
      </c>
      <c r="Q701" t="b">
        <v>0</v>
      </c>
      <c r="R701" t="s">
        <v>45</v>
      </c>
      <c r="S701" t="str">
        <f t="shared" si="64"/>
        <v>film &amp; video</v>
      </c>
      <c r="T701" t="str">
        <f t="shared" si="65"/>
        <v>drama</v>
      </c>
    </row>
    <row r="702" spans="1:20" ht="35" x14ac:dyDescent="0.25">
      <c r="A702">
        <v>700</v>
      </c>
      <c r="B702" t="s">
        <v>1430</v>
      </c>
      <c r="C702" s="3" t="s">
        <v>1431</v>
      </c>
      <c r="D702">
        <v>100</v>
      </c>
      <c r="E702">
        <v>3</v>
      </c>
      <c r="F702" s="5">
        <f t="shared" si="60"/>
        <v>3</v>
      </c>
      <c r="G702" t="s">
        <v>6</v>
      </c>
      <c r="H702" s="5">
        <f t="shared" si="61"/>
        <v>3</v>
      </c>
      <c r="I702">
        <v>1</v>
      </c>
      <c r="J702" t="s">
        <v>13</v>
      </c>
      <c r="K702" t="s">
        <v>14</v>
      </c>
      <c r="L702">
        <v>1264399200</v>
      </c>
      <c r="M702">
        <v>1265695200</v>
      </c>
      <c r="N702" s="9">
        <f t="shared" si="62"/>
        <v>40203.25</v>
      </c>
      <c r="O702" s="7">
        <f t="shared" si="63"/>
        <v>40218.25</v>
      </c>
      <c r="P702" t="b">
        <v>0</v>
      </c>
      <c r="Q702" t="b">
        <v>0</v>
      </c>
      <c r="R702" t="s">
        <v>57</v>
      </c>
      <c r="S702" t="str">
        <f t="shared" si="64"/>
        <v>technology</v>
      </c>
      <c r="T702" t="str">
        <f t="shared" si="65"/>
        <v>wearables</v>
      </c>
    </row>
    <row r="703" spans="1:20" ht="35" x14ac:dyDescent="0.25">
      <c r="A703">
        <v>701</v>
      </c>
      <c r="B703" t="s">
        <v>1432</v>
      </c>
      <c r="C703" s="3" t="s">
        <v>1433</v>
      </c>
      <c r="D703">
        <v>52000</v>
      </c>
      <c r="E703">
        <v>91014</v>
      </c>
      <c r="F703" s="5">
        <f t="shared" si="60"/>
        <v>175.02692307692308</v>
      </c>
      <c r="G703" t="s">
        <v>12</v>
      </c>
      <c r="H703" s="5">
        <f t="shared" si="61"/>
        <v>110.99268292682927</v>
      </c>
      <c r="I703">
        <v>820</v>
      </c>
      <c r="J703" t="s">
        <v>13</v>
      </c>
      <c r="K703" t="s">
        <v>14</v>
      </c>
      <c r="L703">
        <v>1301202000</v>
      </c>
      <c r="M703">
        <v>1301806800</v>
      </c>
      <c r="N703" s="9">
        <f t="shared" si="62"/>
        <v>40629.208333333336</v>
      </c>
      <c r="O703" s="7">
        <f t="shared" si="63"/>
        <v>40636.208333333336</v>
      </c>
      <c r="P703" t="b">
        <v>1</v>
      </c>
      <c r="Q703" t="b">
        <v>0</v>
      </c>
      <c r="R703" t="s">
        <v>25</v>
      </c>
      <c r="S703" t="str">
        <f t="shared" si="64"/>
        <v>theater</v>
      </c>
      <c r="T703" t="str">
        <f t="shared" si="65"/>
        <v>plays</v>
      </c>
    </row>
    <row r="704" spans="1:20" ht="35" x14ac:dyDescent="0.25">
      <c r="A704">
        <v>702</v>
      </c>
      <c r="B704" t="s">
        <v>1434</v>
      </c>
      <c r="C704" s="3" t="s">
        <v>1435</v>
      </c>
      <c r="D704">
        <v>8700</v>
      </c>
      <c r="E704">
        <v>4710</v>
      </c>
      <c r="F704" s="5">
        <f t="shared" si="60"/>
        <v>54.137931034482754</v>
      </c>
      <c r="G704" t="s">
        <v>6</v>
      </c>
      <c r="H704" s="5">
        <f t="shared" si="61"/>
        <v>56.746987951807228</v>
      </c>
      <c r="I704">
        <v>83</v>
      </c>
      <c r="J704" t="s">
        <v>13</v>
      </c>
      <c r="K704" t="s">
        <v>14</v>
      </c>
      <c r="L704">
        <v>1374469200</v>
      </c>
      <c r="M704">
        <v>1374901200</v>
      </c>
      <c r="N704" s="9">
        <f t="shared" si="62"/>
        <v>41477.208333333336</v>
      </c>
      <c r="O704" s="7">
        <f t="shared" si="63"/>
        <v>41482.208333333336</v>
      </c>
      <c r="P704" t="b">
        <v>0</v>
      </c>
      <c r="Q704" t="b">
        <v>0</v>
      </c>
      <c r="R704" t="s">
        <v>57</v>
      </c>
      <c r="S704" t="str">
        <f t="shared" si="64"/>
        <v>technology</v>
      </c>
      <c r="T704" t="str">
        <f t="shared" si="65"/>
        <v>wearables</v>
      </c>
    </row>
    <row r="705" spans="1:20" ht="18" x14ac:dyDescent="0.25">
      <c r="A705">
        <v>703</v>
      </c>
      <c r="B705" t="s">
        <v>1436</v>
      </c>
      <c r="C705" s="3" t="s">
        <v>1437</v>
      </c>
      <c r="D705">
        <v>63400</v>
      </c>
      <c r="E705">
        <v>197728</v>
      </c>
      <c r="F705" s="5">
        <f t="shared" si="60"/>
        <v>311.87381703470032</v>
      </c>
      <c r="G705" t="s">
        <v>12</v>
      </c>
      <c r="H705" s="5">
        <f t="shared" si="61"/>
        <v>97.020608439646708</v>
      </c>
      <c r="I705">
        <v>2038</v>
      </c>
      <c r="J705" t="s">
        <v>13</v>
      </c>
      <c r="K705" t="s">
        <v>14</v>
      </c>
      <c r="L705">
        <v>1334984400</v>
      </c>
      <c r="M705">
        <v>1336453200</v>
      </c>
      <c r="N705" s="9">
        <f t="shared" si="62"/>
        <v>41020.208333333336</v>
      </c>
      <c r="O705" s="7">
        <f t="shared" si="63"/>
        <v>41037.208333333336</v>
      </c>
      <c r="P705" t="b">
        <v>1</v>
      </c>
      <c r="Q705" t="b">
        <v>1</v>
      </c>
      <c r="R705" t="s">
        <v>198</v>
      </c>
      <c r="S705" t="str">
        <f t="shared" si="64"/>
        <v>publishing</v>
      </c>
      <c r="T705" t="str">
        <f t="shared" si="65"/>
        <v>translations</v>
      </c>
    </row>
    <row r="706" spans="1:20" ht="35" x14ac:dyDescent="0.25">
      <c r="A706">
        <v>704</v>
      </c>
      <c r="B706" t="s">
        <v>1438</v>
      </c>
      <c r="C706" s="3" t="s">
        <v>1439</v>
      </c>
      <c r="D706">
        <v>8700</v>
      </c>
      <c r="E706">
        <v>10682</v>
      </c>
      <c r="F706" s="5">
        <f t="shared" si="60"/>
        <v>122.78160919540231</v>
      </c>
      <c r="G706" t="s">
        <v>12</v>
      </c>
      <c r="H706" s="5">
        <f t="shared" si="61"/>
        <v>92.08620689655173</v>
      </c>
      <c r="I706">
        <v>116</v>
      </c>
      <c r="J706" t="s">
        <v>13</v>
      </c>
      <c r="K706" t="s">
        <v>14</v>
      </c>
      <c r="L706">
        <v>1467608400</v>
      </c>
      <c r="M706">
        <v>1468904400</v>
      </c>
      <c r="N706" s="9">
        <f t="shared" si="62"/>
        <v>42555.208333333328</v>
      </c>
      <c r="O706" s="7">
        <f t="shared" si="63"/>
        <v>42570.208333333328</v>
      </c>
      <c r="P706" t="b">
        <v>0</v>
      </c>
      <c r="Q706" t="b">
        <v>0</v>
      </c>
      <c r="R706" t="s">
        <v>63</v>
      </c>
      <c r="S706" t="str">
        <f t="shared" si="64"/>
        <v>film &amp; video</v>
      </c>
      <c r="T706" t="str">
        <f t="shared" si="65"/>
        <v>animation</v>
      </c>
    </row>
    <row r="707" spans="1:20" ht="18" x14ac:dyDescent="0.25">
      <c r="A707">
        <v>705</v>
      </c>
      <c r="B707" t="s">
        <v>1440</v>
      </c>
      <c r="C707" s="3" t="s">
        <v>1441</v>
      </c>
      <c r="D707">
        <v>169700</v>
      </c>
      <c r="E707">
        <v>168048</v>
      </c>
      <c r="F707" s="5">
        <f t="shared" ref="F707:F770" si="66">(E707/D707)*100</f>
        <v>99.026517383618156</v>
      </c>
      <c r="G707" t="s">
        <v>6</v>
      </c>
      <c r="H707" s="5">
        <f t="shared" ref="H707:H770" si="67">IFERROR(E707/I707,0)</f>
        <v>82.986666666666665</v>
      </c>
      <c r="I707">
        <v>2025</v>
      </c>
      <c r="J707" t="s">
        <v>32</v>
      </c>
      <c r="K707" t="s">
        <v>33</v>
      </c>
      <c r="L707">
        <v>1386741600</v>
      </c>
      <c r="M707">
        <v>1387087200</v>
      </c>
      <c r="N707" s="9">
        <f t="shared" ref="N707:N770" si="68">(((L707/60)/60)/24)+DATE(1970,1,1)</f>
        <v>41619.25</v>
      </c>
      <c r="O707" s="7">
        <f t="shared" ref="O707:O770" si="69">(((M707/60)/60)/24)+DATE(1970,1,1)</f>
        <v>41623.25</v>
      </c>
      <c r="P707" t="b">
        <v>0</v>
      </c>
      <c r="Q707" t="b">
        <v>0</v>
      </c>
      <c r="R707" t="s">
        <v>60</v>
      </c>
      <c r="S707" t="str">
        <f t="shared" ref="S707:S770" si="70">IFERROR(LEFT(R707, FIND("/", R707) - 1), R707)</f>
        <v>publishing</v>
      </c>
      <c r="T707" t="str">
        <f t="shared" ref="T707:T770" si="71">IFERROR(MID(R707, FIND("/", R707) + 1, LEN(R707)), "")</f>
        <v>nonfiction</v>
      </c>
    </row>
    <row r="708" spans="1:20" ht="35" x14ac:dyDescent="0.25">
      <c r="A708">
        <v>706</v>
      </c>
      <c r="B708" t="s">
        <v>1442</v>
      </c>
      <c r="C708" s="3" t="s">
        <v>1443</v>
      </c>
      <c r="D708">
        <v>108400</v>
      </c>
      <c r="E708">
        <v>138586</v>
      </c>
      <c r="F708" s="5">
        <f t="shared" si="66"/>
        <v>127.84686346863469</v>
      </c>
      <c r="G708" t="s">
        <v>12</v>
      </c>
      <c r="H708" s="5">
        <f t="shared" si="67"/>
        <v>103.03791821561339</v>
      </c>
      <c r="I708">
        <v>1345</v>
      </c>
      <c r="J708" t="s">
        <v>18</v>
      </c>
      <c r="K708" t="s">
        <v>19</v>
      </c>
      <c r="L708">
        <v>1546754400</v>
      </c>
      <c r="M708">
        <v>1547445600</v>
      </c>
      <c r="N708" s="9">
        <f t="shared" si="68"/>
        <v>43471.25</v>
      </c>
      <c r="O708" s="7">
        <f t="shared" si="69"/>
        <v>43479.25</v>
      </c>
      <c r="P708" t="b">
        <v>0</v>
      </c>
      <c r="Q708" t="b">
        <v>1</v>
      </c>
      <c r="R708" t="s">
        <v>20</v>
      </c>
      <c r="S708" t="str">
        <f t="shared" si="70"/>
        <v>technology</v>
      </c>
      <c r="T708" t="str">
        <f t="shared" si="71"/>
        <v>web</v>
      </c>
    </row>
    <row r="709" spans="1:20" ht="35" x14ac:dyDescent="0.25">
      <c r="A709">
        <v>707</v>
      </c>
      <c r="B709" t="s">
        <v>1444</v>
      </c>
      <c r="C709" s="3" t="s">
        <v>1445</v>
      </c>
      <c r="D709">
        <v>7300</v>
      </c>
      <c r="E709">
        <v>11579</v>
      </c>
      <c r="F709" s="5">
        <f t="shared" si="66"/>
        <v>158.61643835616439</v>
      </c>
      <c r="G709" t="s">
        <v>12</v>
      </c>
      <c r="H709" s="5">
        <f t="shared" si="67"/>
        <v>68.922619047619051</v>
      </c>
      <c r="I709">
        <v>168</v>
      </c>
      <c r="J709" t="s">
        <v>13</v>
      </c>
      <c r="K709" t="s">
        <v>14</v>
      </c>
      <c r="L709">
        <v>1544248800</v>
      </c>
      <c r="M709">
        <v>1547359200</v>
      </c>
      <c r="N709" s="9">
        <f t="shared" si="68"/>
        <v>43442.25</v>
      </c>
      <c r="O709" s="7">
        <f t="shared" si="69"/>
        <v>43478.25</v>
      </c>
      <c r="P709" t="b">
        <v>0</v>
      </c>
      <c r="Q709" t="b">
        <v>0</v>
      </c>
      <c r="R709" t="s">
        <v>45</v>
      </c>
      <c r="S709" t="str">
        <f t="shared" si="70"/>
        <v>film &amp; video</v>
      </c>
      <c r="T709" t="str">
        <f t="shared" si="71"/>
        <v>drama</v>
      </c>
    </row>
    <row r="710" spans="1:20" ht="18" x14ac:dyDescent="0.25">
      <c r="A710">
        <v>708</v>
      </c>
      <c r="B710" t="s">
        <v>1446</v>
      </c>
      <c r="C710" s="3" t="s">
        <v>1447</v>
      </c>
      <c r="D710">
        <v>1700</v>
      </c>
      <c r="E710">
        <v>12020</v>
      </c>
      <c r="F710" s="5">
        <f t="shared" si="66"/>
        <v>707.05882352941171</v>
      </c>
      <c r="G710" t="s">
        <v>12</v>
      </c>
      <c r="H710" s="5">
        <f t="shared" si="67"/>
        <v>87.737226277372258</v>
      </c>
      <c r="I710">
        <v>137</v>
      </c>
      <c r="J710" t="s">
        <v>90</v>
      </c>
      <c r="K710" t="s">
        <v>91</v>
      </c>
      <c r="L710">
        <v>1495429200</v>
      </c>
      <c r="M710">
        <v>1496293200</v>
      </c>
      <c r="N710" s="9">
        <f t="shared" si="68"/>
        <v>42877.208333333328</v>
      </c>
      <c r="O710" s="7">
        <f t="shared" si="69"/>
        <v>42887.208333333328</v>
      </c>
      <c r="P710" t="b">
        <v>0</v>
      </c>
      <c r="Q710" t="b">
        <v>0</v>
      </c>
      <c r="R710" t="s">
        <v>25</v>
      </c>
      <c r="S710" t="str">
        <f t="shared" si="70"/>
        <v>theater</v>
      </c>
      <c r="T710" t="str">
        <f t="shared" si="71"/>
        <v>plays</v>
      </c>
    </row>
    <row r="711" spans="1:20" ht="18" x14ac:dyDescent="0.25">
      <c r="A711">
        <v>709</v>
      </c>
      <c r="B711" t="s">
        <v>1448</v>
      </c>
      <c r="C711" s="3" t="s">
        <v>1449</v>
      </c>
      <c r="D711">
        <v>9800</v>
      </c>
      <c r="E711">
        <v>13954</v>
      </c>
      <c r="F711" s="5">
        <f t="shared" si="66"/>
        <v>142.38775510204081</v>
      </c>
      <c r="G711" t="s">
        <v>12</v>
      </c>
      <c r="H711" s="5">
        <f t="shared" si="67"/>
        <v>75.021505376344081</v>
      </c>
      <c r="I711">
        <v>186</v>
      </c>
      <c r="J711" t="s">
        <v>99</v>
      </c>
      <c r="K711" t="s">
        <v>100</v>
      </c>
      <c r="L711">
        <v>1334811600</v>
      </c>
      <c r="M711">
        <v>1335416400</v>
      </c>
      <c r="N711" s="9">
        <f t="shared" si="68"/>
        <v>41018.208333333336</v>
      </c>
      <c r="O711" s="7">
        <f t="shared" si="69"/>
        <v>41025.208333333336</v>
      </c>
      <c r="P711" t="b">
        <v>0</v>
      </c>
      <c r="Q711" t="b">
        <v>0</v>
      </c>
      <c r="R711" t="s">
        <v>25</v>
      </c>
      <c r="S711" t="str">
        <f t="shared" si="70"/>
        <v>theater</v>
      </c>
      <c r="T711" t="str">
        <f t="shared" si="71"/>
        <v>plays</v>
      </c>
    </row>
    <row r="712" spans="1:20" ht="35" x14ac:dyDescent="0.25">
      <c r="A712">
        <v>710</v>
      </c>
      <c r="B712" t="s">
        <v>1450</v>
      </c>
      <c r="C712" s="3" t="s">
        <v>1451</v>
      </c>
      <c r="D712">
        <v>4300</v>
      </c>
      <c r="E712">
        <v>6358</v>
      </c>
      <c r="F712" s="5">
        <f t="shared" si="66"/>
        <v>147.86046511627907</v>
      </c>
      <c r="G712" t="s">
        <v>12</v>
      </c>
      <c r="H712" s="5">
        <f t="shared" si="67"/>
        <v>50.863999999999997</v>
      </c>
      <c r="I712">
        <v>125</v>
      </c>
      <c r="J712" t="s">
        <v>13</v>
      </c>
      <c r="K712" t="s">
        <v>14</v>
      </c>
      <c r="L712">
        <v>1531544400</v>
      </c>
      <c r="M712">
        <v>1532149200</v>
      </c>
      <c r="N712" s="9">
        <f t="shared" si="68"/>
        <v>43295.208333333328</v>
      </c>
      <c r="O712" s="7">
        <f t="shared" si="69"/>
        <v>43302.208333333328</v>
      </c>
      <c r="P712" t="b">
        <v>0</v>
      </c>
      <c r="Q712" t="b">
        <v>1</v>
      </c>
      <c r="R712" t="s">
        <v>25</v>
      </c>
      <c r="S712" t="str">
        <f t="shared" si="70"/>
        <v>theater</v>
      </c>
      <c r="T712" t="str">
        <f t="shared" si="71"/>
        <v>plays</v>
      </c>
    </row>
    <row r="713" spans="1:20" ht="35" x14ac:dyDescent="0.25">
      <c r="A713">
        <v>711</v>
      </c>
      <c r="B713" t="s">
        <v>1452</v>
      </c>
      <c r="C713" s="3" t="s">
        <v>1453</v>
      </c>
      <c r="D713">
        <v>6200</v>
      </c>
      <c r="E713">
        <v>1260</v>
      </c>
      <c r="F713" s="5">
        <f t="shared" si="66"/>
        <v>20.322580645161288</v>
      </c>
      <c r="G713" t="s">
        <v>6</v>
      </c>
      <c r="H713" s="5">
        <f t="shared" si="67"/>
        <v>90</v>
      </c>
      <c r="I713">
        <v>14</v>
      </c>
      <c r="J713" t="s">
        <v>99</v>
      </c>
      <c r="K713" t="s">
        <v>100</v>
      </c>
      <c r="L713">
        <v>1453615200</v>
      </c>
      <c r="M713">
        <v>1453788000</v>
      </c>
      <c r="N713" s="9">
        <f t="shared" si="68"/>
        <v>42393.25</v>
      </c>
      <c r="O713" s="7">
        <f t="shared" si="69"/>
        <v>42395.25</v>
      </c>
      <c r="P713" t="b">
        <v>1</v>
      </c>
      <c r="Q713" t="b">
        <v>1</v>
      </c>
      <c r="R713" t="s">
        <v>25</v>
      </c>
      <c r="S713" t="str">
        <f t="shared" si="70"/>
        <v>theater</v>
      </c>
      <c r="T713" t="str">
        <f t="shared" si="71"/>
        <v>plays</v>
      </c>
    </row>
    <row r="714" spans="1:20" ht="35" x14ac:dyDescent="0.25">
      <c r="A714">
        <v>712</v>
      </c>
      <c r="B714" t="s">
        <v>1454</v>
      </c>
      <c r="C714" s="3" t="s">
        <v>1455</v>
      </c>
      <c r="D714">
        <v>800</v>
      </c>
      <c r="E714">
        <v>14725</v>
      </c>
      <c r="F714" s="5">
        <f t="shared" si="66"/>
        <v>1840.625</v>
      </c>
      <c r="G714" t="s">
        <v>12</v>
      </c>
      <c r="H714" s="5">
        <f t="shared" si="67"/>
        <v>72.896039603960389</v>
      </c>
      <c r="I714">
        <v>202</v>
      </c>
      <c r="J714" t="s">
        <v>13</v>
      </c>
      <c r="K714" t="s">
        <v>14</v>
      </c>
      <c r="L714">
        <v>1467954000</v>
      </c>
      <c r="M714">
        <v>1471496400</v>
      </c>
      <c r="N714" s="9">
        <f t="shared" si="68"/>
        <v>42559.208333333328</v>
      </c>
      <c r="O714" s="7">
        <f t="shared" si="69"/>
        <v>42600.208333333328</v>
      </c>
      <c r="P714" t="b">
        <v>0</v>
      </c>
      <c r="Q714" t="b">
        <v>0</v>
      </c>
      <c r="R714" t="s">
        <v>25</v>
      </c>
      <c r="S714" t="str">
        <f t="shared" si="70"/>
        <v>theater</v>
      </c>
      <c r="T714" t="str">
        <f t="shared" si="71"/>
        <v>plays</v>
      </c>
    </row>
    <row r="715" spans="1:20" ht="18" x14ac:dyDescent="0.25">
      <c r="A715">
        <v>713</v>
      </c>
      <c r="B715" t="s">
        <v>1456</v>
      </c>
      <c r="C715" s="3" t="s">
        <v>1457</v>
      </c>
      <c r="D715">
        <v>6900</v>
      </c>
      <c r="E715">
        <v>11174</v>
      </c>
      <c r="F715" s="5">
        <f t="shared" si="66"/>
        <v>161.94202898550725</v>
      </c>
      <c r="G715" t="s">
        <v>12</v>
      </c>
      <c r="H715" s="5">
        <f t="shared" si="67"/>
        <v>108.48543689320388</v>
      </c>
      <c r="I715">
        <v>103</v>
      </c>
      <c r="J715" t="s">
        <v>13</v>
      </c>
      <c r="K715" t="s">
        <v>14</v>
      </c>
      <c r="L715">
        <v>1471842000</v>
      </c>
      <c r="M715">
        <v>1472878800</v>
      </c>
      <c r="N715" s="9">
        <f t="shared" si="68"/>
        <v>42604.208333333328</v>
      </c>
      <c r="O715" s="7">
        <f t="shared" si="69"/>
        <v>42616.208333333328</v>
      </c>
      <c r="P715" t="b">
        <v>0</v>
      </c>
      <c r="Q715" t="b">
        <v>0</v>
      </c>
      <c r="R715" t="s">
        <v>125</v>
      </c>
      <c r="S715" t="str">
        <f t="shared" si="70"/>
        <v>publishing</v>
      </c>
      <c r="T715" t="str">
        <f t="shared" si="71"/>
        <v>radio &amp; podcasts</v>
      </c>
    </row>
    <row r="716" spans="1:20" ht="18" x14ac:dyDescent="0.25">
      <c r="A716">
        <v>714</v>
      </c>
      <c r="B716" t="s">
        <v>1458</v>
      </c>
      <c r="C716" s="3" t="s">
        <v>1459</v>
      </c>
      <c r="D716">
        <v>38500</v>
      </c>
      <c r="E716">
        <v>182036</v>
      </c>
      <c r="F716" s="5">
        <f t="shared" si="66"/>
        <v>472.82077922077923</v>
      </c>
      <c r="G716" t="s">
        <v>12</v>
      </c>
      <c r="H716" s="5">
        <f t="shared" si="67"/>
        <v>101.98095238095237</v>
      </c>
      <c r="I716">
        <v>1785</v>
      </c>
      <c r="J716" t="s">
        <v>13</v>
      </c>
      <c r="K716" t="s">
        <v>14</v>
      </c>
      <c r="L716">
        <v>1408424400</v>
      </c>
      <c r="M716">
        <v>1408510800</v>
      </c>
      <c r="N716" s="9">
        <f t="shared" si="68"/>
        <v>41870.208333333336</v>
      </c>
      <c r="O716" s="7">
        <f t="shared" si="69"/>
        <v>41871.208333333336</v>
      </c>
      <c r="P716" t="b">
        <v>0</v>
      </c>
      <c r="Q716" t="b">
        <v>0</v>
      </c>
      <c r="R716" t="s">
        <v>15</v>
      </c>
      <c r="S716" t="str">
        <f t="shared" si="70"/>
        <v>music</v>
      </c>
      <c r="T716" t="str">
        <f t="shared" si="71"/>
        <v>rock</v>
      </c>
    </row>
    <row r="717" spans="1:20" ht="18" x14ac:dyDescent="0.25">
      <c r="A717">
        <v>715</v>
      </c>
      <c r="B717" t="s">
        <v>1460</v>
      </c>
      <c r="C717" s="3" t="s">
        <v>1461</v>
      </c>
      <c r="D717">
        <v>118000</v>
      </c>
      <c r="E717">
        <v>28870</v>
      </c>
      <c r="F717" s="5">
        <f t="shared" si="66"/>
        <v>24.466101694915253</v>
      </c>
      <c r="G717" t="s">
        <v>6</v>
      </c>
      <c r="H717" s="5">
        <f t="shared" si="67"/>
        <v>44.009146341463413</v>
      </c>
      <c r="I717">
        <v>656</v>
      </c>
      <c r="J717" t="s">
        <v>13</v>
      </c>
      <c r="K717" t="s">
        <v>14</v>
      </c>
      <c r="L717">
        <v>1281157200</v>
      </c>
      <c r="M717">
        <v>1281589200</v>
      </c>
      <c r="N717" s="9">
        <f t="shared" si="68"/>
        <v>40397.208333333336</v>
      </c>
      <c r="O717" s="7">
        <f t="shared" si="69"/>
        <v>40402.208333333336</v>
      </c>
      <c r="P717" t="b">
        <v>0</v>
      </c>
      <c r="Q717" t="b">
        <v>0</v>
      </c>
      <c r="R717" t="s">
        <v>284</v>
      </c>
      <c r="S717" t="str">
        <f t="shared" si="70"/>
        <v>games</v>
      </c>
      <c r="T717" t="str">
        <f t="shared" si="71"/>
        <v>mobile games</v>
      </c>
    </row>
    <row r="718" spans="1:20" ht="18" x14ac:dyDescent="0.25">
      <c r="A718">
        <v>716</v>
      </c>
      <c r="B718" t="s">
        <v>1462</v>
      </c>
      <c r="C718" s="3" t="s">
        <v>1463</v>
      </c>
      <c r="D718">
        <v>2000</v>
      </c>
      <c r="E718">
        <v>10353</v>
      </c>
      <c r="F718" s="5">
        <f t="shared" si="66"/>
        <v>517.65</v>
      </c>
      <c r="G718" t="s">
        <v>12</v>
      </c>
      <c r="H718" s="5">
        <f t="shared" si="67"/>
        <v>65.942675159235662</v>
      </c>
      <c r="I718">
        <v>157</v>
      </c>
      <c r="J718" t="s">
        <v>13</v>
      </c>
      <c r="K718" t="s">
        <v>14</v>
      </c>
      <c r="L718">
        <v>1373432400</v>
      </c>
      <c r="M718">
        <v>1375851600</v>
      </c>
      <c r="N718" s="9">
        <f t="shared" si="68"/>
        <v>41465.208333333336</v>
      </c>
      <c r="O718" s="7">
        <f t="shared" si="69"/>
        <v>41493.208333333336</v>
      </c>
      <c r="P718" t="b">
        <v>0</v>
      </c>
      <c r="Q718" t="b">
        <v>1</v>
      </c>
      <c r="R718" t="s">
        <v>25</v>
      </c>
      <c r="S718" t="str">
        <f t="shared" si="70"/>
        <v>theater</v>
      </c>
      <c r="T718" t="str">
        <f t="shared" si="71"/>
        <v>plays</v>
      </c>
    </row>
    <row r="719" spans="1:20" ht="35" x14ac:dyDescent="0.25">
      <c r="A719">
        <v>717</v>
      </c>
      <c r="B719" t="s">
        <v>1464</v>
      </c>
      <c r="C719" s="3" t="s">
        <v>1465</v>
      </c>
      <c r="D719">
        <v>5600</v>
      </c>
      <c r="E719">
        <v>13868</v>
      </c>
      <c r="F719" s="5">
        <f t="shared" si="66"/>
        <v>247.64285714285714</v>
      </c>
      <c r="G719" t="s">
        <v>12</v>
      </c>
      <c r="H719" s="5">
        <f t="shared" si="67"/>
        <v>24.987387387387386</v>
      </c>
      <c r="I719">
        <v>555</v>
      </c>
      <c r="J719" t="s">
        <v>13</v>
      </c>
      <c r="K719" t="s">
        <v>14</v>
      </c>
      <c r="L719">
        <v>1313989200</v>
      </c>
      <c r="M719">
        <v>1315803600</v>
      </c>
      <c r="N719" s="9">
        <f t="shared" si="68"/>
        <v>40777.208333333336</v>
      </c>
      <c r="O719" s="7">
        <f t="shared" si="69"/>
        <v>40798.208333333336</v>
      </c>
      <c r="P719" t="b">
        <v>0</v>
      </c>
      <c r="Q719" t="b">
        <v>0</v>
      </c>
      <c r="R719" t="s">
        <v>34</v>
      </c>
      <c r="S719" t="str">
        <f t="shared" si="70"/>
        <v>film &amp; video</v>
      </c>
      <c r="T719" t="str">
        <f t="shared" si="71"/>
        <v>documentary</v>
      </c>
    </row>
    <row r="720" spans="1:20" ht="18" x14ac:dyDescent="0.25">
      <c r="A720">
        <v>718</v>
      </c>
      <c r="B720" t="s">
        <v>1466</v>
      </c>
      <c r="C720" s="3" t="s">
        <v>1467</v>
      </c>
      <c r="D720">
        <v>8300</v>
      </c>
      <c r="E720">
        <v>8317</v>
      </c>
      <c r="F720" s="5">
        <f t="shared" si="66"/>
        <v>100.20481927710843</v>
      </c>
      <c r="G720" t="s">
        <v>12</v>
      </c>
      <c r="H720" s="5">
        <f t="shared" si="67"/>
        <v>28.003367003367003</v>
      </c>
      <c r="I720">
        <v>297</v>
      </c>
      <c r="J720" t="s">
        <v>13</v>
      </c>
      <c r="K720" t="s">
        <v>14</v>
      </c>
      <c r="L720">
        <v>1371445200</v>
      </c>
      <c r="M720">
        <v>1373691600</v>
      </c>
      <c r="N720" s="9">
        <f t="shared" si="68"/>
        <v>41442.208333333336</v>
      </c>
      <c r="O720" s="7">
        <f t="shared" si="69"/>
        <v>41468.208333333336</v>
      </c>
      <c r="P720" t="b">
        <v>0</v>
      </c>
      <c r="Q720" t="b">
        <v>0</v>
      </c>
      <c r="R720" t="s">
        <v>57</v>
      </c>
      <c r="S720" t="str">
        <f t="shared" si="70"/>
        <v>technology</v>
      </c>
      <c r="T720" t="str">
        <f t="shared" si="71"/>
        <v>wearables</v>
      </c>
    </row>
    <row r="721" spans="1:20" ht="18" x14ac:dyDescent="0.25">
      <c r="A721">
        <v>719</v>
      </c>
      <c r="B721" t="s">
        <v>1468</v>
      </c>
      <c r="C721" s="3" t="s">
        <v>1469</v>
      </c>
      <c r="D721">
        <v>6900</v>
      </c>
      <c r="E721">
        <v>10557</v>
      </c>
      <c r="F721" s="5">
        <f t="shared" si="66"/>
        <v>153</v>
      </c>
      <c r="G721" t="s">
        <v>12</v>
      </c>
      <c r="H721" s="5">
        <f t="shared" si="67"/>
        <v>85.829268292682926</v>
      </c>
      <c r="I721">
        <v>123</v>
      </c>
      <c r="J721" t="s">
        <v>13</v>
      </c>
      <c r="K721" t="s">
        <v>14</v>
      </c>
      <c r="L721">
        <v>1338267600</v>
      </c>
      <c r="M721">
        <v>1339218000</v>
      </c>
      <c r="N721" s="9">
        <f t="shared" si="68"/>
        <v>41058.208333333336</v>
      </c>
      <c r="O721" s="7">
        <f t="shared" si="69"/>
        <v>41069.208333333336</v>
      </c>
      <c r="P721" t="b">
        <v>0</v>
      </c>
      <c r="Q721" t="b">
        <v>0</v>
      </c>
      <c r="R721" t="s">
        <v>111</v>
      </c>
      <c r="S721" t="str">
        <f t="shared" si="70"/>
        <v>publishing</v>
      </c>
      <c r="T721" t="str">
        <f t="shared" si="71"/>
        <v>fiction</v>
      </c>
    </row>
    <row r="722" spans="1:20" ht="35" x14ac:dyDescent="0.25">
      <c r="A722">
        <v>720</v>
      </c>
      <c r="B722" t="s">
        <v>1470</v>
      </c>
      <c r="C722" s="3" t="s">
        <v>1471</v>
      </c>
      <c r="D722">
        <v>8700</v>
      </c>
      <c r="E722">
        <v>3227</v>
      </c>
      <c r="F722" s="5">
        <f t="shared" si="66"/>
        <v>37.091954022988503</v>
      </c>
      <c r="G722" t="s">
        <v>66</v>
      </c>
      <c r="H722" s="5">
        <f t="shared" si="67"/>
        <v>84.921052631578945</v>
      </c>
      <c r="I722">
        <v>38</v>
      </c>
      <c r="J722" t="s">
        <v>28</v>
      </c>
      <c r="K722" t="s">
        <v>29</v>
      </c>
      <c r="L722">
        <v>1519192800</v>
      </c>
      <c r="M722">
        <v>1520402400</v>
      </c>
      <c r="N722" s="9">
        <f t="shared" si="68"/>
        <v>43152.25</v>
      </c>
      <c r="O722" s="7">
        <f t="shared" si="69"/>
        <v>43166.25</v>
      </c>
      <c r="P722" t="b">
        <v>0</v>
      </c>
      <c r="Q722" t="b">
        <v>1</v>
      </c>
      <c r="R722" t="s">
        <v>25</v>
      </c>
      <c r="S722" t="str">
        <f t="shared" si="70"/>
        <v>theater</v>
      </c>
      <c r="T722" t="str">
        <f t="shared" si="71"/>
        <v>plays</v>
      </c>
    </row>
    <row r="723" spans="1:20" ht="18" x14ac:dyDescent="0.25">
      <c r="A723">
        <v>721</v>
      </c>
      <c r="B723" t="s">
        <v>1472</v>
      </c>
      <c r="C723" s="3" t="s">
        <v>1473</v>
      </c>
      <c r="D723">
        <v>123600</v>
      </c>
      <c r="E723">
        <v>5429</v>
      </c>
      <c r="F723" s="5">
        <f t="shared" si="66"/>
        <v>4.392394822006473</v>
      </c>
      <c r="G723" t="s">
        <v>66</v>
      </c>
      <c r="H723" s="5">
        <f t="shared" si="67"/>
        <v>90.483333333333334</v>
      </c>
      <c r="I723">
        <v>60</v>
      </c>
      <c r="J723" t="s">
        <v>13</v>
      </c>
      <c r="K723" t="s">
        <v>14</v>
      </c>
      <c r="L723">
        <v>1522818000</v>
      </c>
      <c r="M723">
        <v>1523336400</v>
      </c>
      <c r="N723" s="9">
        <f t="shared" si="68"/>
        <v>43194.208333333328</v>
      </c>
      <c r="O723" s="7">
        <f t="shared" si="69"/>
        <v>43200.208333333328</v>
      </c>
      <c r="P723" t="b">
        <v>0</v>
      </c>
      <c r="Q723" t="b">
        <v>0</v>
      </c>
      <c r="R723" t="s">
        <v>15</v>
      </c>
      <c r="S723" t="str">
        <f t="shared" si="70"/>
        <v>music</v>
      </c>
      <c r="T723" t="str">
        <f t="shared" si="71"/>
        <v>rock</v>
      </c>
    </row>
    <row r="724" spans="1:20" ht="18" x14ac:dyDescent="0.25">
      <c r="A724">
        <v>722</v>
      </c>
      <c r="B724" t="s">
        <v>1474</v>
      </c>
      <c r="C724" s="3" t="s">
        <v>1475</v>
      </c>
      <c r="D724">
        <v>48500</v>
      </c>
      <c r="E724">
        <v>75906</v>
      </c>
      <c r="F724" s="5">
        <f t="shared" si="66"/>
        <v>156.50721649484535</v>
      </c>
      <c r="G724" t="s">
        <v>12</v>
      </c>
      <c r="H724" s="5">
        <f t="shared" si="67"/>
        <v>25.00197628458498</v>
      </c>
      <c r="I724">
        <v>3036</v>
      </c>
      <c r="J724" t="s">
        <v>13</v>
      </c>
      <c r="K724" t="s">
        <v>14</v>
      </c>
      <c r="L724">
        <v>1509948000</v>
      </c>
      <c r="M724">
        <v>1512280800</v>
      </c>
      <c r="N724" s="9">
        <f t="shared" si="68"/>
        <v>43045.25</v>
      </c>
      <c r="O724" s="7">
        <f t="shared" si="69"/>
        <v>43072.25</v>
      </c>
      <c r="P724" t="b">
        <v>0</v>
      </c>
      <c r="Q724" t="b">
        <v>0</v>
      </c>
      <c r="R724" t="s">
        <v>34</v>
      </c>
      <c r="S724" t="str">
        <f t="shared" si="70"/>
        <v>film &amp; video</v>
      </c>
      <c r="T724" t="str">
        <f t="shared" si="71"/>
        <v>documentary</v>
      </c>
    </row>
    <row r="725" spans="1:20" ht="18" x14ac:dyDescent="0.25">
      <c r="A725">
        <v>723</v>
      </c>
      <c r="B725" t="s">
        <v>1476</v>
      </c>
      <c r="C725" s="3" t="s">
        <v>1477</v>
      </c>
      <c r="D725">
        <v>4900</v>
      </c>
      <c r="E725">
        <v>13250</v>
      </c>
      <c r="F725" s="5">
        <f t="shared" si="66"/>
        <v>270.40816326530609</v>
      </c>
      <c r="G725" t="s">
        <v>12</v>
      </c>
      <c r="H725" s="5">
        <f t="shared" si="67"/>
        <v>92.013888888888886</v>
      </c>
      <c r="I725">
        <v>144</v>
      </c>
      <c r="J725" t="s">
        <v>18</v>
      </c>
      <c r="K725" t="s">
        <v>19</v>
      </c>
      <c r="L725">
        <v>1456898400</v>
      </c>
      <c r="M725">
        <v>1458709200</v>
      </c>
      <c r="N725" s="9">
        <f t="shared" si="68"/>
        <v>42431.25</v>
      </c>
      <c r="O725" s="7">
        <f t="shared" si="69"/>
        <v>42452.208333333328</v>
      </c>
      <c r="P725" t="b">
        <v>0</v>
      </c>
      <c r="Q725" t="b">
        <v>0</v>
      </c>
      <c r="R725" t="s">
        <v>25</v>
      </c>
      <c r="S725" t="str">
        <f t="shared" si="70"/>
        <v>theater</v>
      </c>
      <c r="T725" t="str">
        <f t="shared" si="71"/>
        <v>plays</v>
      </c>
    </row>
    <row r="726" spans="1:20" ht="35" x14ac:dyDescent="0.25">
      <c r="A726">
        <v>724</v>
      </c>
      <c r="B726" t="s">
        <v>1478</v>
      </c>
      <c r="C726" s="3" t="s">
        <v>1479</v>
      </c>
      <c r="D726">
        <v>8400</v>
      </c>
      <c r="E726">
        <v>11261</v>
      </c>
      <c r="F726" s="5">
        <f t="shared" si="66"/>
        <v>134.05952380952382</v>
      </c>
      <c r="G726" t="s">
        <v>12</v>
      </c>
      <c r="H726" s="5">
        <f t="shared" si="67"/>
        <v>93.066115702479337</v>
      </c>
      <c r="I726">
        <v>121</v>
      </c>
      <c r="J726" t="s">
        <v>32</v>
      </c>
      <c r="K726" t="s">
        <v>33</v>
      </c>
      <c r="L726">
        <v>1413954000</v>
      </c>
      <c r="M726">
        <v>1414126800</v>
      </c>
      <c r="N726" s="9">
        <f t="shared" si="68"/>
        <v>41934.208333333336</v>
      </c>
      <c r="O726" s="7">
        <f t="shared" si="69"/>
        <v>41936.208333333336</v>
      </c>
      <c r="P726" t="b">
        <v>0</v>
      </c>
      <c r="Q726" t="b">
        <v>1</v>
      </c>
      <c r="R726" t="s">
        <v>25</v>
      </c>
      <c r="S726" t="str">
        <f t="shared" si="70"/>
        <v>theater</v>
      </c>
      <c r="T726" t="str">
        <f t="shared" si="71"/>
        <v>plays</v>
      </c>
    </row>
    <row r="727" spans="1:20" ht="18" x14ac:dyDescent="0.25">
      <c r="A727">
        <v>725</v>
      </c>
      <c r="B727" t="s">
        <v>1480</v>
      </c>
      <c r="C727" s="3" t="s">
        <v>1481</v>
      </c>
      <c r="D727">
        <v>193200</v>
      </c>
      <c r="E727">
        <v>97369</v>
      </c>
      <c r="F727" s="5">
        <f t="shared" si="66"/>
        <v>50.398033126293996</v>
      </c>
      <c r="G727" t="s">
        <v>6</v>
      </c>
      <c r="H727" s="5">
        <f t="shared" si="67"/>
        <v>61.008145363408524</v>
      </c>
      <c r="I727">
        <v>1596</v>
      </c>
      <c r="J727" t="s">
        <v>13</v>
      </c>
      <c r="K727" t="s">
        <v>14</v>
      </c>
      <c r="L727">
        <v>1416031200</v>
      </c>
      <c r="M727">
        <v>1416204000</v>
      </c>
      <c r="N727" s="9">
        <f t="shared" si="68"/>
        <v>41958.25</v>
      </c>
      <c r="O727" s="7">
        <f t="shared" si="69"/>
        <v>41960.25</v>
      </c>
      <c r="P727" t="b">
        <v>0</v>
      </c>
      <c r="Q727" t="b">
        <v>0</v>
      </c>
      <c r="R727" t="s">
        <v>284</v>
      </c>
      <c r="S727" t="str">
        <f t="shared" si="70"/>
        <v>games</v>
      </c>
      <c r="T727" t="str">
        <f t="shared" si="71"/>
        <v>mobile games</v>
      </c>
    </row>
    <row r="728" spans="1:20" ht="18" x14ac:dyDescent="0.25">
      <c r="A728">
        <v>726</v>
      </c>
      <c r="B728" t="s">
        <v>1482</v>
      </c>
      <c r="C728" s="3" t="s">
        <v>1483</v>
      </c>
      <c r="D728">
        <v>54300</v>
      </c>
      <c r="E728">
        <v>48227</v>
      </c>
      <c r="F728" s="5">
        <f t="shared" si="66"/>
        <v>88.815837937384899</v>
      </c>
      <c r="G728" t="s">
        <v>66</v>
      </c>
      <c r="H728" s="5">
        <f t="shared" si="67"/>
        <v>92.036259541984734</v>
      </c>
      <c r="I728">
        <v>524</v>
      </c>
      <c r="J728" t="s">
        <v>13</v>
      </c>
      <c r="K728" t="s">
        <v>14</v>
      </c>
      <c r="L728">
        <v>1287982800</v>
      </c>
      <c r="M728">
        <v>1288501200</v>
      </c>
      <c r="N728" s="9">
        <f t="shared" si="68"/>
        <v>40476.208333333336</v>
      </c>
      <c r="O728" s="7">
        <f t="shared" si="69"/>
        <v>40482.208333333336</v>
      </c>
      <c r="P728" t="b">
        <v>0</v>
      </c>
      <c r="Q728" t="b">
        <v>1</v>
      </c>
      <c r="R728" t="s">
        <v>25</v>
      </c>
      <c r="S728" t="str">
        <f t="shared" si="70"/>
        <v>theater</v>
      </c>
      <c r="T728" t="str">
        <f t="shared" si="71"/>
        <v>plays</v>
      </c>
    </row>
    <row r="729" spans="1:20" ht="18" x14ac:dyDescent="0.25">
      <c r="A729">
        <v>727</v>
      </c>
      <c r="B729" t="s">
        <v>1484</v>
      </c>
      <c r="C729" s="3" t="s">
        <v>1485</v>
      </c>
      <c r="D729">
        <v>8900</v>
      </c>
      <c r="E729">
        <v>14685</v>
      </c>
      <c r="F729" s="5">
        <f t="shared" si="66"/>
        <v>165</v>
      </c>
      <c r="G729" t="s">
        <v>12</v>
      </c>
      <c r="H729" s="5">
        <f t="shared" si="67"/>
        <v>81.132596685082873</v>
      </c>
      <c r="I729">
        <v>181</v>
      </c>
      <c r="J729" t="s">
        <v>13</v>
      </c>
      <c r="K729" t="s">
        <v>14</v>
      </c>
      <c r="L729">
        <v>1547964000</v>
      </c>
      <c r="M729">
        <v>1552971600</v>
      </c>
      <c r="N729" s="9">
        <f t="shared" si="68"/>
        <v>43485.25</v>
      </c>
      <c r="O729" s="7">
        <f t="shared" si="69"/>
        <v>43543.208333333328</v>
      </c>
      <c r="P729" t="b">
        <v>0</v>
      </c>
      <c r="Q729" t="b">
        <v>0</v>
      </c>
      <c r="R729" t="s">
        <v>20</v>
      </c>
      <c r="S729" t="str">
        <f t="shared" si="70"/>
        <v>technology</v>
      </c>
      <c r="T729" t="str">
        <f t="shared" si="71"/>
        <v>web</v>
      </c>
    </row>
    <row r="730" spans="1:20" ht="35" x14ac:dyDescent="0.25">
      <c r="A730">
        <v>728</v>
      </c>
      <c r="B730" t="s">
        <v>1486</v>
      </c>
      <c r="C730" s="3" t="s">
        <v>1487</v>
      </c>
      <c r="D730">
        <v>4200</v>
      </c>
      <c r="E730">
        <v>735</v>
      </c>
      <c r="F730" s="5">
        <f t="shared" si="66"/>
        <v>17.5</v>
      </c>
      <c r="G730" t="s">
        <v>6</v>
      </c>
      <c r="H730" s="5">
        <f t="shared" si="67"/>
        <v>73.5</v>
      </c>
      <c r="I730">
        <v>10</v>
      </c>
      <c r="J730" t="s">
        <v>13</v>
      </c>
      <c r="K730" t="s">
        <v>14</v>
      </c>
      <c r="L730">
        <v>1464152400</v>
      </c>
      <c r="M730">
        <v>1465102800</v>
      </c>
      <c r="N730" s="9">
        <f t="shared" si="68"/>
        <v>42515.208333333328</v>
      </c>
      <c r="O730" s="7">
        <f t="shared" si="69"/>
        <v>42526.208333333328</v>
      </c>
      <c r="P730" t="b">
        <v>0</v>
      </c>
      <c r="Q730" t="b">
        <v>0</v>
      </c>
      <c r="R730" t="s">
        <v>25</v>
      </c>
      <c r="S730" t="str">
        <f t="shared" si="70"/>
        <v>theater</v>
      </c>
      <c r="T730" t="str">
        <f t="shared" si="71"/>
        <v>plays</v>
      </c>
    </row>
    <row r="731" spans="1:20" ht="35" x14ac:dyDescent="0.25">
      <c r="A731">
        <v>729</v>
      </c>
      <c r="B731" t="s">
        <v>1488</v>
      </c>
      <c r="C731" s="3" t="s">
        <v>1489</v>
      </c>
      <c r="D731">
        <v>5600</v>
      </c>
      <c r="E731">
        <v>10397</v>
      </c>
      <c r="F731" s="5">
        <f t="shared" si="66"/>
        <v>185.66071428571428</v>
      </c>
      <c r="G731" t="s">
        <v>12</v>
      </c>
      <c r="H731" s="5">
        <f t="shared" si="67"/>
        <v>85.221311475409834</v>
      </c>
      <c r="I731">
        <v>122</v>
      </c>
      <c r="J731" t="s">
        <v>13</v>
      </c>
      <c r="K731" t="s">
        <v>14</v>
      </c>
      <c r="L731">
        <v>1359957600</v>
      </c>
      <c r="M731">
        <v>1360130400</v>
      </c>
      <c r="N731" s="9">
        <f t="shared" si="68"/>
        <v>41309.25</v>
      </c>
      <c r="O731" s="7">
        <f t="shared" si="69"/>
        <v>41311.25</v>
      </c>
      <c r="P731" t="b">
        <v>0</v>
      </c>
      <c r="Q731" t="b">
        <v>0</v>
      </c>
      <c r="R731" t="s">
        <v>45</v>
      </c>
      <c r="S731" t="str">
        <f t="shared" si="70"/>
        <v>film &amp; video</v>
      </c>
      <c r="T731" t="str">
        <f t="shared" si="71"/>
        <v>drama</v>
      </c>
    </row>
    <row r="732" spans="1:20" ht="18" x14ac:dyDescent="0.25">
      <c r="A732">
        <v>730</v>
      </c>
      <c r="B732" t="s">
        <v>1490</v>
      </c>
      <c r="C732" s="3" t="s">
        <v>1491</v>
      </c>
      <c r="D732">
        <v>28800</v>
      </c>
      <c r="E732">
        <v>118847</v>
      </c>
      <c r="F732" s="5">
        <f t="shared" si="66"/>
        <v>412.6631944444444</v>
      </c>
      <c r="G732" t="s">
        <v>12</v>
      </c>
      <c r="H732" s="5">
        <f t="shared" si="67"/>
        <v>110.96825396825396</v>
      </c>
      <c r="I732">
        <v>1071</v>
      </c>
      <c r="J732" t="s">
        <v>7</v>
      </c>
      <c r="K732" t="s">
        <v>8</v>
      </c>
      <c r="L732">
        <v>1432357200</v>
      </c>
      <c r="M732">
        <v>1432875600</v>
      </c>
      <c r="N732" s="9">
        <f t="shared" si="68"/>
        <v>42147.208333333328</v>
      </c>
      <c r="O732" s="7">
        <f t="shared" si="69"/>
        <v>42153.208333333328</v>
      </c>
      <c r="P732" t="b">
        <v>0</v>
      </c>
      <c r="Q732" t="b">
        <v>0</v>
      </c>
      <c r="R732" t="s">
        <v>57</v>
      </c>
      <c r="S732" t="str">
        <f t="shared" si="70"/>
        <v>technology</v>
      </c>
      <c r="T732" t="str">
        <f t="shared" si="71"/>
        <v>wearables</v>
      </c>
    </row>
    <row r="733" spans="1:20" ht="18" x14ac:dyDescent="0.25">
      <c r="A733">
        <v>731</v>
      </c>
      <c r="B733" t="s">
        <v>1492</v>
      </c>
      <c r="C733" s="3" t="s">
        <v>1493</v>
      </c>
      <c r="D733">
        <v>8000</v>
      </c>
      <c r="E733">
        <v>7220</v>
      </c>
      <c r="F733" s="5">
        <f t="shared" si="66"/>
        <v>90.25</v>
      </c>
      <c r="G733" t="s">
        <v>66</v>
      </c>
      <c r="H733" s="5">
        <f t="shared" si="67"/>
        <v>32.968036529680369</v>
      </c>
      <c r="I733">
        <v>219</v>
      </c>
      <c r="J733" t="s">
        <v>13</v>
      </c>
      <c r="K733" t="s">
        <v>14</v>
      </c>
      <c r="L733">
        <v>1500786000</v>
      </c>
      <c r="M733">
        <v>1500872400</v>
      </c>
      <c r="N733" s="9">
        <f t="shared" si="68"/>
        <v>42939.208333333328</v>
      </c>
      <c r="O733" s="7">
        <f t="shared" si="69"/>
        <v>42940.208333333328</v>
      </c>
      <c r="P733" t="b">
        <v>0</v>
      </c>
      <c r="Q733" t="b">
        <v>0</v>
      </c>
      <c r="R733" t="s">
        <v>20</v>
      </c>
      <c r="S733" t="str">
        <f t="shared" si="70"/>
        <v>technology</v>
      </c>
      <c r="T733" t="str">
        <f t="shared" si="71"/>
        <v>web</v>
      </c>
    </row>
    <row r="734" spans="1:20" ht="18" x14ac:dyDescent="0.25">
      <c r="A734">
        <v>732</v>
      </c>
      <c r="B734" t="s">
        <v>1494</v>
      </c>
      <c r="C734" s="3" t="s">
        <v>1495</v>
      </c>
      <c r="D734">
        <v>117000</v>
      </c>
      <c r="E734">
        <v>107622</v>
      </c>
      <c r="F734" s="5">
        <f t="shared" si="66"/>
        <v>91.984615384615381</v>
      </c>
      <c r="G734" t="s">
        <v>6</v>
      </c>
      <c r="H734" s="5">
        <f t="shared" si="67"/>
        <v>96.005352363960753</v>
      </c>
      <c r="I734">
        <v>1121</v>
      </c>
      <c r="J734" t="s">
        <v>13</v>
      </c>
      <c r="K734" t="s">
        <v>14</v>
      </c>
      <c r="L734">
        <v>1490158800</v>
      </c>
      <c r="M734">
        <v>1492146000</v>
      </c>
      <c r="N734" s="9">
        <f t="shared" si="68"/>
        <v>42816.208333333328</v>
      </c>
      <c r="O734" s="7">
        <f t="shared" si="69"/>
        <v>42839.208333333328</v>
      </c>
      <c r="P734" t="b">
        <v>0</v>
      </c>
      <c r="Q734" t="b">
        <v>1</v>
      </c>
      <c r="R734" t="s">
        <v>15</v>
      </c>
      <c r="S734" t="str">
        <f t="shared" si="70"/>
        <v>music</v>
      </c>
      <c r="T734" t="str">
        <f t="shared" si="71"/>
        <v>rock</v>
      </c>
    </row>
    <row r="735" spans="1:20" ht="18" x14ac:dyDescent="0.25">
      <c r="A735">
        <v>733</v>
      </c>
      <c r="B735" t="s">
        <v>1496</v>
      </c>
      <c r="C735" s="3" t="s">
        <v>1497</v>
      </c>
      <c r="D735">
        <v>15800</v>
      </c>
      <c r="E735">
        <v>83267</v>
      </c>
      <c r="F735" s="5">
        <f t="shared" si="66"/>
        <v>527.00632911392404</v>
      </c>
      <c r="G735" t="s">
        <v>12</v>
      </c>
      <c r="H735" s="5">
        <f t="shared" si="67"/>
        <v>84.96632653061225</v>
      </c>
      <c r="I735">
        <v>980</v>
      </c>
      <c r="J735" t="s">
        <v>13</v>
      </c>
      <c r="K735" t="s">
        <v>14</v>
      </c>
      <c r="L735">
        <v>1406178000</v>
      </c>
      <c r="M735">
        <v>1407301200</v>
      </c>
      <c r="N735" s="9">
        <f t="shared" si="68"/>
        <v>41844.208333333336</v>
      </c>
      <c r="O735" s="7">
        <f t="shared" si="69"/>
        <v>41857.208333333336</v>
      </c>
      <c r="P735" t="b">
        <v>0</v>
      </c>
      <c r="Q735" t="b">
        <v>0</v>
      </c>
      <c r="R735" t="s">
        <v>140</v>
      </c>
      <c r="S735" t="str">
        <f t="shared" si="70"/>
        <v>music</v>
      </c>
      <c r="T735" t="str">
        <f t="shared" si="71"/>
        <v>metal</v>
      </c>
    </row>
    <row r="736" spans="1:20" ht="18" x14ac:dyDescent="0.25">
      <c r="A736">
        <v>734</v>
      </c>
      <c r="B736" t="s">
        <v>1498</v>
      </c>
      <c r="C736" s="3" t="s">
        <v>1499</v>
      </c>
      <c r="D736">
        <v>4200</v>
      </c>
      <c r="E736">
        <v>13404</v>
      </c>
      <c r="F736" s="5">
        <f t="shared" si="66"/>
        <v>319.14285714285711</v>
      </c>
      <c r="G736" t="s">
        <v>12</v>
      </c>
      <c r="H736" s="5">
        <f t="shared" si="67"/>
        <v>25.007462686567163</v>
      </c>
      <c r="I736">
        <v>536</v>
      </c>
      <c r="J736" t="s">
        <v>13</v>
      </c>
      <c r="K736" t="s">
        <v>14</v>
      </c>
      <c r="L736">
        <v>1485583200</v>
      </c>
      <c r="M736">
        <v>1486620000</v>
      </c>
      <c r="N736" s="9">
        <f t="shared" si="68"/>
        <v>42763.25</v>
      </c>
      <c r="O736" s="7">
        <f t="shared" si="69"/>
        <v>42775.25</v>
      </c>
      <c r="P736" t="b">
        <v>0</v>
      </c>
      <c r="Q736" t="b">
        <v>1</v>
      </c>
      <c r="R736" t="s">
        <v>25</v>
      </c>
      <c r="S736" t="str">
        <f t="shared" si="70"/>
        <v>theater</v>
      </c>
      <c r="T736" t="str">
        <f t="shared" si="71"/>
        <v>plays</v>
      </c>
    </row>
    <row r="737" spans="1:20" ht="35" x14ac:dyDescent="0.25">
      <c r="A737">
        <v>735</v>
      </c>
      <c r="B737" t="s">
        <v>1500</v>
      </c>
      <c r="C737" s="3" t="s">
        <v>1501</v>
      </c>
      <c r="D737">
        <v>37100</v>
      </c>
      <c r="E737">
        <v>131404</v>
      </c>
      <c r="F737" s="5">
        <f t="shared" si="66"/>
        <v>354.18867924528303</v>
      </c>
      <c r="G737" t="s">
        <v>12</v>
      </c>
      <c r="H737" s="5">
        <f t="shared" si="67"/>
        <v>65.998995479658461</v>
      </c>
      <c r="I737">
        <v>1991</v>
      </c>
      <c r="J737" t="s">
        <v>13</v>
      </c>
      <c r="K737" t="s">
        <v>14</v>
      </c>
      <c r="L737">
        <v>1459314000</v>
      </c>
      <c r="M737">
        <v>1459918800</v>
      </c>
      <c r="N737" s="9">
        <f t="shared" si="68"/>
        <v>42459.208333333328</v>
      </c>
      <c r="O737" s="7">
        <f t="shared" si="69"/>
        <v>42466.208333333328</v>
      </c>
      <c r="P737" t="b">
        <v>0</v>
      </c>
      <c r="Q737" t="b">
        <v>0</v>
      </c>
      <c r="R737" t="s">
        <v>114</v>
      </c>
      <c r="S737" t="str">
        <f t="shared" si="70"/>
        <v>photography</v>
      </c>
      <c r="T737" t="str">
        <f t="shared" si="71"/>
        <v>photography books</v>
      </c>
    </row>
    <row r="738" spans="1:20" ht="18" x14ac:dyDescent="0.25">
      <c r="A738">
        <v>736</v>
      </c>
      <c r="B738" t="s">
        <v>1502</v>
      </c>
      <c r="C738" s="3" t="s">
        <v>1503</v>
      </c>
      <c r="D738">
        <v>7700</v>
      </c>
      <c r="E738">
        <v>2533</v>
      </c>
      <c r="F738" s="5">
        <f t="shared" si="66"/>
        <v>32.896103896103895</v>
      </c>
      <c r="G738" t="s">
        <v>66</v>
      </c>
      <c r="H738" s="5">
        <f t="shared" si="67"/>
        <v>87.34482758620689</v>
      </c>
      <c r="I738">
        <v>29</v>
      </c>
      <c r="J738" t="s">
        <v>13</v>
      </c>
      <c r="K738" t="s">
        <v>14</v>
      </c>
      <c r="L738">
        <v>1424412000</v>
      </c>
      <c r="M738">
        <v>1424757600</v>
      </c>
      <c r="N738" s="9">
        <f t="shared" si="68"/>
        <v>42055.25</v>
      </c>
      <c r="O738" s="7">
        <f t="shared" si="69"/>
        <v>42059.25</v>
      </c>
      <c r="P738" t="b">
        <v>0</v>
      </c>
      <c r="Q738" t="b">
        <v>0</v>
      </c>
      <c r="R738" t="s">
        <v>60</v>
      </c>
      <c r="S738" t="str">
        <f t="shared" si="70"/>
        <v>publishing</v>
      </c>
      <c r="T738" t="str">
        <f t="shared" si="71"/>
        <v>nonfiction</v>
      </c>
    </row>
    <row r="739" spans="1:20" ht="35" x14ac:dyDescent="0.25">
      <c r="A739">
        <v>737</v>
      </c>
      <c r="B739" t="s">
        <v>1504</v>
      </c>
      <c r="C739" s="3" t="s">
        <v>1505</v>
      </c>
      <c r="D739">
        <v>3700</v>
      </c>
      <c r="E739">
        <v>5028</v>
      </c>
      <c r="F739" s="5">
        <f t="shared" si="66"/>
        <v>135.8918918918919</v>
      </c>
      <c r="G739" t="s">
        <v>12</v>
      </c>
      <c r="H739" s="5">
        <f t="shared" si="67"/>
        <v>27.933333333333334</v>
      </c>
      <c r="I739">
        <v>180</v>
      </c>
      <c r="J739" t="s">
        <v>13</v>
      </c>
      <c r="K739" t="s">
        <v>14</v>
      </c>
      <c r="L739">
        <v>1478844000</v>
      </c>
      <c r="M739">
        <v>1479880800</v>
      </c>
      <c r="N739" s="9">
        <f t="shared" si="68"/>
        <v>42685.25</v>
      </c>
      <c r="O739" s="7">
        <f t="shared" si="69"/>
        <v>42697.25</v>
      </c>
      <c r="P739" t="b">
        <v>0</v>
      </c>
      <c r="Q739" t="b">
        <v>0</v>
      </c>
      <c r="R739" t="s">
        <v>52</v>
      </c>
      <c r="S739" t="str">
        <f t="shared" si="70"/>
        <v>music</v>
      </c>
      <c r="T739" t="str">
        <f t="shared" si="71"/>
        <v>indie rock</v>
      </c>
    </row>
    <row r="740" spans="1:20" ht="35" x14ac:dyDescent="0.25">
      <c r="A740">
        <v>738</v>
      </c>
      <c r="B740" t="s">
        <v>1024</v>
      </c>
      <c r="C740" s="3" t="s">
        <v>1506</v>
      </c>
      <c r="D740">
        <v>74700</v>
      </c>
      <c r="E740">
        <v>1557</v>
      </c>
      <c r="F740" s="5">
        <f t="shared" si="66"/>
        <v>2.0843373493975905</v>
      </c>
      <c r="G740" t="s">
        <v>6</v>
      </c>
      <c r="H740" s="5">
        <f t="shared" si="67"/>
        <v>103.8</v>
      </c>
      <c r="I740">
        <v>15</v>
      </c>
      <c r="J740" t="s">
        <v>13</v>
      </c>
      <c r="K740" t="s">
        <v>14</v>
      </c>
      <c r="L740">
        <v>1416117600</v>
      </c>
      <c r="M740">
        <v>1418018400</v>
      </c>
      <c r="N740" s="9">
        <f t="shared" si="68"/>
        <v>41959.25</v>
      </c>
      <c r="O740" s="7">
        <f t="shared" si="69"/>
        <v>41981.25</v>
      </c>
      <c r="P740" t="b">
        <v>0</v>
      </c>
      <c r="Q740" t="b">
        <v>1</v>
      </c>
      <c r="R740" t="s">
        <v>25</v>
      </c>
      <c r="S740" t="str">
        <f t="shared" si="70"/>
        <v>theater</v>
      </c>
      <c r="T740" t="str">
        <f t="shared" si="71"/>
        <v>plays</v>
      </c>
    </row>
    <row r="741" spans="1:20" ht="18" x14ac:dyDescent="0.25">
      <c r="A741">
        <v>739</v>
      </c>
      <c r="B741" t="s">
        <v>1507</v>
      </c>
      <c r="C741" s="3" t="s">
        <v>1508</v>
      </c>
      <c r="D741">
        <v>10000</v>
      </c>
      <c r="E741">
        <v>6100</v>
      </c>
      <c r="F741" s="5">
        <f t="shared" si="66"/>
        <v>61</v>
      </c>
      <c r="G741" t="s">
        <v>6</v>
      </c>
      <c r="H741" s="5">
        <f t="shared" si="67"/>
        <v>31.937172774869111</v>
      </c>
      <c r="I741">
        <v>191</v>
      </c>
      <c r="J741" t="s">
        <v>13</v>
      </c>
      <c r="K741" t="s">
        <v>14</v>
      </c>
      <c r="L741">
        <v>1340946000</v>
      </c>
      <c r="M741">
        <v>1341032400</v>
      </c>
      <c r="N741" s="9">
        <f t="shared" si="68"/>
        <v>41089.208333333336</v>
      </c>
      <c r="O741" s="7">
        <f t="shared" si="69"/>
        <v>41090.208333333336</v>
      </c>
      <c r="P741" t="b">
        <v>0</v>
      </c>
      <c r="Q741" t="b">
        <v>0</v>
      </c>
      <c r="R741" t="s">
        <v>52</v>
      </c>
      <c r="S741" t="str">
        <f t="shared" si="70"/>
        <v>music</v>
      </c>
      <c r="T741" t="str">
        <f t="shared" si="71"/>
        <v>indie rock</v>
      </c>
    </row>
    <row r="742" spans="1:20" ht="35" x14ac:dyDescent="0.25">
      <c r="A742">
        <v>740</v>
      </c>
      <c r="B742" t="s">
        <v>1509</v>
      </c>
      <c r="C742" s="3" t="s">
        <v>1510</v>
      </c>
      <c r="D742">
        <v>5300</v>
      </c>
      <c r="E742">
        <v>1592</v>
      </c>
      <c r="F742" s="5">
        <f t="shared" si="66"/>
        <v>30.037735849056602</v>
      </c>
      <c r="G742" t="s">
        <v>6</v>
      </c>
      <c r="H742" s="5">
        <f t="shared" si="67"/>
        <v>99.5</v>
      </c>
      <c r="I742">
        <v>16</v>
      </c>
      <c r="J742" t="s">
        <v>13</v>
      </c>
      <c r="K742" t="s">
        <v>14</v>
      </c>
      <c r="L742">
        <v>1486101600</v>
      </c>
      <c r="M742">
        <v>1486360800</v>
      </c>
      <c r="N742" s="9">
        <f t="shared" si="68"/>
        <v>42769.25</v>
      </c>
      <c r="O742" s="7">
        <f t="shared" si="69"/>
        <v>42772.25</v>
      </c>
      <c r="P742" t="b">
        <v>0</v>
      </c>
      <c r="Q742" t="b">
        <v>0</v>
      </c>
      <c r="R742" t="s">
        <v>25</v>
      </c>
      <c r="S742" t="str">
        <f t="shared" si="70"/>
        <v>theater</v>
      </c>
      <c r="T742" t="str">
        <f t="shared" si="71"/>
        <v>plays</v>
      </c>
    </row>
    <row r="743" spans="1:20" ht="18" x14ac:dyDescent="0.25">
      <c r="A743">
        <v>741</v>
      </c>
      <c r="B743" t="s">
        <v>620</v>
      </c>
      <c r="C743" s="3" t="s">
        <v>1511</v>
      </c>
      <c r="D743">
        <v>1200</v>
      </c>
      <c r="E743">
        <v>14150</v>
      </c>
      <c r="F743" s="5">
        <f t="shared" si="66"/>
        <v>1179.1666666666665</v>
      </c>
      <c r="G743" t="s">
        <v>12</v>
      </c>
      <c r="H743" s="5">
        <f t="shared" si="67"/>
        <v>108.84615384615384</v>
      </c>
      <c r="I743">
        <v>130</v>
      </c>
      <c r="J743" t="s">
        <v>13</v>
      </c>
      <c r="K743" t="s">
        <v>14</v>
      </c>
      <c r="L743">
        <v>1274590800</v>
      </c>
      <c r="M743">
        <v>1274677200</v>
      </c>
      <c r="N743" s="9">
        <f t="shared" si="68"/>
        <v>40321.208333333336</v>
      </c>
      <c r="O743" s="7">
        <f t="shared" si="69"/>
        <v>40322.208333333336</v>
      </c>
      <c r="P743" t="b">
        <v>0</v>
      </c>
      <c r="Q743" t="b">
        <v>0</v>
      </c>
      <c r="R743" t="s">
        <v>25</v>
      </c>
      <c r="S743" t="str">
        <f t="shared" si="70"/>
        <v>theater</v>
      </c>
      <c r="T743" t="str">
        <f t="shared" si="71"/>
        <v>plays</v>
      </c>
    </row>
    <row r="744" spans="1:20" ht="18" x14ac:dyDescent="0.25">
      <c r="A744">
        <v>742</v>
      </c>
      <c r="B744" t="s">
        <v>1512</v>
      </c>
      <c r="C744" s="3" t="s">
        <v>1513</v>
      </c>
      <c r="D744">
        <v>1200</v>
      </c>
      <c r="E744">
        <v>13513</v>
      </c>
      <c r="F744" s="5">
        <f t="shared" si="66"/>
        <v>1126.0833333333335</v>
      </c>
      <c r="G744" t="s">
        <v>12</v>
      </c>
      <c r="H744" s="5">
        <f t="shared" si="67"/>
        <v>110.76229508196721</v>
      </c>
      <c r="I744">
        <v>122</v>
      </c>
      <c r="J744" t="s">
        <v>13</v>
      </c>
      <c r="K744" t="s">
        <v>14</v>
      </c>
      <c r="L744">
        <v>1263880800</v>
      </c>
      <c r="M744">
        <v>1267509600</v>
      </c>
      <c r="N744" s="9">
        <f t="shared" si="68"/>
        <v>40197.25</v>
      </c>
      <c r="O744" s="7">
        <f t="shared" si="69"/>
        <v>40239.25</v>
      </c>
      <c r="P744" t="b">
        <v>0</v>
      </c>
      <c r="Q744" t="b">
        <v>0</v>
      </c>
      <c r="R744" t="s">
        <v>42</v>
      </c>
      <c r="S744" t="str">
        <f t="shared" si="70"/>
        <v>music</v>
      </c>
      <c r="T744" t="str">
        <f t="shared" si="71"/>
        <v>electric music</v>
      </c>
    </row>
    <row r="745" spans="1:20" ht="35" x14ac:dyDescent="0.25">
      <c r="A745">
        <v>743</v>
      </c>
      <c r="B745" t="s">
        <v>1514</v>
      </c>
      <c r="C745" s="3" t="s">
        <v>1515</v>
      </c>
      <c r="D745">
        <v>3900</v>
      </c>
      <c r="E745">
        <v>504</v>
      </c>
      <c r="F745" s="5">
        <f t="shared" si="66"/>
        <v>12.923076923076923</v>
      </c>
      <c r="G745" t="s">
        <v>6</v>
      </c>
      <c r="H745" s="5">
        <f t="shared" si="67"/>
        <v>29.647058823529413</v>
      </c>
      <c r="I745">
        <v>17</v>
      </c>
      <c r="J745" t="s">
        <v>13</v>
      </c>
      <c r="K745" t="s">
        <v>14</v>
      </c>
      <c r="L745">
        <v>1445403600</v>
      </c>
      <c r="M745">
        <v>1445922000</v>
      </c>
      <c r="N745" s="9">
        <f t="shared" si="68"/>
        <v>42298.208333333328</v>
      </c>
      <c r="O745" s="7">
        <f t="shared" si="69"/>
        <v>42304.208333333328</v>
      </c>
      <c r="P745" t="b">
        <v>0</v>
      </c>
      <c r="Q745" t="b">
        <v>1</v>
      </c>
      <c r="R745" t="s">
        <v>25</v>
      </c>
      <c r="S745" t="str">
        <f t="shared" si="70"/>
        <v>theater</v>
      </c>
      <c r="T745" t="str">
        <f t="shared" si="71"/>
        <v>plays</v>
      </c>
    </row>
    <row r="746" spans="1:20" ht="18" x14ac:dyDescent="0.25">
      <c r="A746">
        <v>744</v>
      </c>
      <c r="B746" t="s">
        <v>1516</v>
      </c>
      <c r="C746" s="3" t="s">
        <v>1517</v>
      </c>
      <c r="D746">
        <v>2000</v>
      </c>
      <c r="E746">
        <v>14240</v>
      </c>
      <c r="F746" s="5">
        <f t="shared" si="66"/>
        <v>712</v>
      </c>
      <c r="G746" t="s">
        <v>12</v>
      </c>
      <c r="H746" s="5">
        <f t="shared" si="67"/>
        <v>101.71428571428571</v>
      </c>
      <c r="I746">
        <v>140</v>
      </c>
      <c r="J746" t="s">
        <v>13</v>
      </c>
      <c r="K746" t="s">
        <v>14</v>
      </c>
      <c r="L746">
        <v>1533877200</v>
      </c>
      <c r="M746">
        <v>1534050000</v>
      </c>
      <c r="N746" s="9">
        <f t="shared" si="68"/>
        <v>43322.208333333328</v>
      </c>
      <c r="O746" s="7">
        <f t="shared" si="69"/>
        <v>43324.208333333328</v>
      </c>
      <c r="P746" t="b">
        <v>0</v>
      </c>
      <c r="Q746" t="b">
        <v>1</v>
      </c>
      <c r="R746" t="s">
        <v>25</v>
      </c>
      <c r="S746" t="str">
        <f t="shared" si="70"/>
        <v>theater</v>
      </c>
      <c r="T746" t="str">
        <f t="shared" si="71"/>
        <v>plays</v>
      </c>
    </row>
    <row r="747" spans="1:20" ht="35" x14ac:dyDescent="0.25">
      <c r="A747">
        <v>745</v>
      </c>
      <c r="B747" t="s">
        <v>1518</v>
      </c>
      <c r="C747" s="3" t="s">
        <v>1519</v>
      </c>
      <c r="D747">
        <v>6900</v>
      </c>
      <c r="E747">
        <v>2091</v>
      </c>
      <c r="F747" s="5">
        <f t="shared" si="66"/>
        <v>30.304347826086957</v>
      </c>
      <c r="G747" t="s">
        <v>6</v>
      </c>
      <c r="H747" s="5">
        <f t="shared" si="67"/>
        <v>61.5</v>
      </c>
      <c r="I747">
        <v>34</v>
      </c>
      <c r="J747" t="s">
        <v>13</v>
      </c>
      <c r="K747" t="s">
        <v>14</v>
      </c>
      <c r="L747">
        <v>1275195600</v>
      </c>
      <c r="M747">
        <v>1277528400</v>
      </c>
      <c r="N747" s="9">
        <f t="shared" si="68"/>
        <v>40328.208333333336</v>
      </c>
      <c r="O747" s="7">
        <f t="shared" si="69"/>
        <v>40355.208333333336</v>
      </c>
      <c r="P747" t="b">
        <v>0</v>
      </c>
      <c r="Q747" t="b">
        <v>0</v>
      </c>
      <c r="R747" t="s">
        <v>57</v>
      </c>
      <c r="S747" t="str">
        <f t="shared" si="70"/>
        <v>technology</v>
      </c>
      <c r="T747" t="str">
        <f t="shared" si="71"/>
        <v>wearables</v>
      </c>
    </row>
    <row r="748" spans="1:20" ht="18" x14ac:dyDescent="0.25">
      <c r="A748">
        <v>746</v>
      </c>
      <c r="B748" t="s">
        <v>1520</v>
      </c>
      <c r="C748" s="3" t="s">
        <v>1521</v>
      </c>
      <c r="D748">
        <v>55800</v>
      </c>
      <c r="E748">
        <v>118580</v>
      </c>
      <c r="F748" s="5">
        <f t="shared" si="66"/>
        <v>212.50896057347671</v>
      </c>
      <c r="G748" t="s">
        <v>12</v>
      </c>
      <c r="H748" s="5">
        <f t="shared" si="67"/>
        <v>35</v>
      </c>
      <c r="I748">
        <v>3388</v>
      </c>
      <c r="J748" t="s">
        <v>13</v>
      </c>
      <c r="K748" t="s">
        <v>14</v>
      </c>
      <c r="L748">
        <v>1318136400</v>
      </c>
      <c r="M748">
        <v>1318568400</v>
      </c>
      <c r="N748" s="9">
        <f t="shared" si="68"/>
        <v>40825.208333333336</v>
      </c>
      <c r="O748" s="7">
        <f t="shared" si="69"/>
        <v>40830.208333333336</v>
      </c>
      <c r="P748" t="b">
        <v>0</v>
      </c>
      <c r="Q748" t="b">
        <v>0</v>
      </c>
      <c r="R748" t="s">
        <v>20</v>
      </c>
      <c r="S748" t="str">
        <f t="shared" si="70"/>
        <v>technology</v>
      </c>
      <c r="T748" t="str">
        <f t="shared" si="71"/>
        <v>web</v>
      </c>
    </row>
    <row r="749" spans="1:20" ht="18" x14ac:dyDescent="0.25">
      <c r="A749">
        <v>747</v>
      </c>
      <c r="B749" t="s">
        <v>1522</v>
      </c>
      <c r="C749" s="3" t="s">
        <v>1523</v>
      </c>
      <c r="D749">
        <v>4900</v>
      </c>
      <c r="E749">
        <v>11214</v>
      </c>
      <c r="F749" s="5">
        <f t="shared" si="66"/>
        <v>228.85714285714286</v>
      </c>
      <c r="G749" t="s">
        <v>12</v>
      </c>
      <c r="H749" s="5">
        <f t="shared" si="67"/>
        <v>40.049999999999997</v>
      </c>
      <c r="I749">
        <v>280</v>
      </c>
      <c r="J749" t="s">
        <v>13</v>
      </c>
      <c r="K749" t="s">
        <v>14</v>
      </c>
      <c r="L749">
        <v>1283403600</v>
      </c>
      <c r="M749">
        <v>1284354000</v>
      </c>
      <c r="N749" s="9">
        <f t="shared" si="68"/>
        <v>40423.208333333336</v>
      </c>
      <c r="O749" s="7">
        <f t="shared" si="69"/>
        <v>40434.208333333336</v>
      </c>
      <c r="P749" t="b">
        <v>0</v>
      </c>
      <c r="Q749" t="b">
        <v>0</v>
      </c>
      <c r="R749" t="s">
        <v>25</v>
      </c>
      <c r="S749" t="str">
        <f t="shared" si="70"/>
        <v>theater</v>
      </c>
      <c r="T749" t="str">
        <f t="shared" si="71"/>
        <v>plays</v>
      </c>
    </row>
    <row r="750" spans="1:20" ht="18" x14ac:dyDescent="0.25">
      <c r="A750">
        <v>748</v>
      </c>
      <c r="B750" t="s">
        <v>1524</v>
      </c>
      <c r="C750" s="3" t="s">
        <v>1525</v>
      </c>
      <c r="D750">
        <v>194900</v>
      </c>
      <c r="E750">
        <v>68137</v>
      </c>
      <c r="F750" s="5">
        <f t="shared" si="66"/>
        <v>34.959979476654695</v>
      </c>
      <c r="G750" t="s">
        <v>66</v>
      </c>
      <c r="H750" s="5">
        <f t="shared" si="67"/>
        <v>110.97231270358306</v>
      </c>
      <c r="I750">
        <v>614</v>
      </c>
      <c r="J750" t="s">
        <v>13</v>
      </c>
      <c r="K750" t="s">
        <v>14</v>
      </c>
      <c r="L750">
        <v>1267423200</v>
      </c>
      <c r="M750">
        <v>1269579600</v>
      </c>
      <c r="N750" s="9">
        <f t="shared" si="68"/>
        <v>40238.25</v>
      </c>
      <c r="O750" s="7">
        <f t="shared" si="69"/>
        <v>40263.208333333336</v>
      </c>
      <c r="P750" t="b">
        <v>0</v>
      </c>
      <c r="Q750" t="b">
        <v>1</v>
      </c>
      <c r="R750" t="s">
        <v>63</v>
      </c>
      <c r="S750" t="str">
        <f t="shared" si="70"/>
        <v>film &amp; video</v>
      </c>
      <c r="T750" t="str">
        <f t="shared" si="71"/>
        <v>animation</v>
      </c>
    </row>
    <row r="751" spans="1:20" ht="18" x14ac:dyDescent="0.25">
      <c r="A751">
        <v>749</v>
      </c>
      <c r="B751" t="s">
        <v>1526</v>
      </c>
      <c r="C751" s="3" t="s">
        <v>1527</v>
      </c>
      <c r="D751">
        <v>8600</v>
      </c>
      <c r="E751">
        <v>13527</v>
      </c>
      <c r="F751" s="5">
        <f t="shared" si="66"/>
        <v>157.29069767441862</v>
      </c>
      <c r="G751" t="s">
        <v>12</v>
      </c>
      <c r="H751" s="5">
        <f t="shared" si="67"/>
        <v>36.959016393442624</v>
      </c>
      <c r="I751">
        <v>366</v>
      </c>
      <c r="J751" t="s">
        <v>99</v>
      </c>
      <c r="K751" t="s">
        <v>100</v>
      </c>
      <c r="L751">
        <v>1412744400</v>
      </c>
      <c r="M751">
        <v>1413781200</v>
      </c>
      <c r="N751" s="9">
        <f t="shared" si="68"/>
        <v>41920.208333333336</v>
      </c>
      <c r="O751" s="7">
        <f t="shared" si="69"/>
        <v>41932.208333333336</v>
      </c>
      <c r="P751" t="b">
        <v>0</v>
      </c>
      <c r="Q751" t="b">
        <v>1</v>
      </c>
      <c r="R751" t="s">
        <v>57</v>
      </c>
      <c r="S751" t="str">
        <f t="shared" si="70"/>
        <v>technology</v>
      </c>
      <c r="T751" t="str">
        <f t="shared" si="71"/>
        <v>wearables</v>
      </c>
    </row>
    <row r="752" spans="1:20" ht="18" x14ac:dyDescent="0.25">
      <c r="A752">
        <v>750</v>
      </c>
      <c r="B752" t="s">
        <v>1528</v>
      </c>
      <c r="C752" s="3" t="s">
        <v>1529</v>
      </c>
      <c r="D752">
        <v>100</v>
      </c>
      <c r="E752">
        <v>1</v>
      </c>
      <c r="F752" s="5">
        <f t="shared" si="66"/>
        <v>1</v>
      </c>
      <c r="G752" t="s">
        <v>6</v>
      </c>
      <c r="H752" s="5">
        <f t="shared" si="67"/>
        <v>1</v>
      </c>
      <c r="I752">
        <v>1</v>
      </c>
      <c r="J752" t="s">
        <v>32</v>
      </c>
      <c r="K752" t="s">
        <v>33</v>
      </c>
      <c r="L752">
        <v>1277960400</v>
      </c>
      <c r="M752">
        <v>1280120400</v>
      </c>
      <c r="N752" s="9">
        <f t="shared" si="68"/>
        <v>40360.208333333336</v>
      </c>
      <c r="O752" s="7">
        <f t="shared" si="69"/>
        <v>40385.208333333336</v>
      </c>
      <c r="P752" t="b">
        <v>0</v>
      </c>
      <c r="Q752" t="b">
        <v>0</v>
      </c>
      <c r="R752" t="s">
        <v>42</v>
      </c>
      <c r="S752" t="str">
        <f t="shared" si="70"/>
        <v>music</v>
      </c>
      <c r="T752" t="str">
        <f t="shared" si="71"/>
        <v>electric music</v>
      </c>
    </row>
    <row r="753" spans="1:20" ht="18" x14ac:dyDescent="0.25">
      <c r="A753">
        <v>751</v>
      </c>
      <c r="B753" t="s">
        <v>1530</v>
      </c>
      <c r="C753" s="3" t="s">
        <v>1531</v>
      </c>
      <c r="D753">
        <v>3600</v>
      </c>
      <c r="E753">
        <v>8363</v>
      </c>
      <c r="F753" s="5">
        <f t="shared" si="66"/>
        <v>232.30555555555554</v>
      </c>
      <c r="G753" t="s">
        <v>12</v>
      </c>
      <c r="H753" s="5">
        <f t="shared" si="67"/>
        <v>30.974074074074075</v>
      </c>
      <c r="I753">
        <v>270</v>
      </c>
      <c r="J753" t="s">
        <v>13</v>
      </c>
      <c r="K753" t="s">
        <v>14</v>
      </c>
      <c r="L753">
        <v>1458190800</v>
      </c>
      <c r="M753">
        <v>1459486800</v>
      </c>
      <c r="N753" s="9">
        <f t="shared" si="68"/>
        <v>42446.208333333328</v>
      </c>
      <c r="O753" s="7">
        <f t="shared" si="69"/>
        <v>42461.208333333328</v>
      </c>
      <c r="P753" t="b">
        <v>1</v>
      </c>
      <c r="Q753" t="b">
        <v>1</v>
      </c>
      <c r="R753" t="s">
        <v>60</v>
      </c>
      <c r="S753" t="str">
        <f t="shared" si="70"/>
        <v>publishing</v>
      </c>
      <c r="T753" t="str">
        <f t="shared" si="71"/>
        <v>nonfiction</v>
      </c>
    </row>
    <row r="754" spans="1:20" ht="18" x14ac:dyDescent="0.25">
      <c r="A754">
        <v>752</v>
      </c>
      <c r="B754" t="s">
        <v>1532</v>
      </c>
      <c r="C754" s="3" t="s">
        <v>1533</v>
      </c>
      <c r="D754">
        <v>5800</v>
      </c>
      <c r="E754">
        <v>5362</v>
      </c>
      <c r="F754" s="5">
        <f t="shared" si="66"/>
        <v>92.448275862068968</v>
      </c>
      <c r="G754" t="s">
        <v>66</v>
      </c>
      <c r="H754" s="5">
        <f t="shared" si="67"/>
        <v>47.035087719298247</v>
      </c>
      <c r="I754">
        <v>114</v>
      </c>
      <c r="J754" t="s">
        <v>13</v>
      </c>
      <c r="K754" t="s">
        <v>14</v>
      </c>
      <c r="L754">
        <v>1280984400</v>
      </c>
      <c r="M754">
        <v>1282539600</v>
      </c>
      <c r="N754" s="9">
        <f t="shared" si="68"/>
        <v>40395.208333333336</v>
      </c>
      <c r="O754" s="7">
        <f t="shared" si="69"/>
        <v>40413.208333333336</v>
      </c>
      <c r="P754" t="b">
        <v>0</v>
      </c>
      <c r="Q754" t="b">
        <v>1</v>
      </c>
      <c r="R754" t="s">
        <v>25</v>
      </c>
      <c r="S754" t="str">
        <f t="shared" si="70"/>
        <v>theater</v>
      </c>
      <c r="T754" t="str">
        <f t="shared" si="71"/>
        <v>plays</v>
      </c>
    </row>
    <row r="755" spans="1:20" ht="18" x14ac:dyDescent="0.25">
      <c r="A755">
        <v>753</v>
      </c>
      <c r="B755" t="s">
        <v>1534</v>
      </c>
      <c r="C755" s="3" t="s">
        <v>1535</v>
      </c>
      <c r="D755">
        <v>4700</v>
      </c>
      <c r="E755">
        <v>12065</v>
      </c>
      <c r="F755" s="5">
        <f t="shared" si="66"/>
        <v>256.70212765957444</v>
      </c>
      <c r="G755" t="s">
        <v>12</v>
      </c>
      <c r="H755" s="5">
        <f t="shared" si="67"/>
        <v>88.065693430656935</v>
      </c>
      <c r="I755">
        <v>137</v>
      </c>
      <c r="J755" t="s">
        <v>13</v>
      </c>
      <c r="K755" t="s">
        <v>14</v>
      </c>
      <c r="L755">
        <v>1274590800</v>
      </c>
      <c r="M755">
        <v>1275886800</v>
      </c>
      <c r="N755" s="9">
        <f t="shared" si="68"/>
        <v>40321.208333333336</v>
      </c>
      <c r="O755" s="7">
        <f t="shared" si="69"/>
        <v>40336.208333333336</v>
      </c>
      <c r="P755" t="b">
        <v>0</v>
      </c>
      <c r="Q755" t="b">
        <v>0</v>
      </c>
      <c r="R755" t="s">
        <v>114</v>
      </c>
      <c r="S755" t="str">
        <f t="shared" si="70"/>
        <v>photography</v>
      </c>
      <c r="T755" t="str">
        <f t="shared" si="71"/>
        <v>photography books</v>
      </c>
    </row>
    <row r="756" spans="1:20" ht="18" x14ac:dyDescent="0.25">
      <c r="A756">
        <v>754</v>
      </c>
      <c r="B756" t="s">
        <v>1536</v>
      </c>
      <c r="C756" s="3" t="s">
        <v>1537</v>
      </c>
      <c r="D756">
        <v>70400</v>
      </c>
      <c r="E756">
        <v>118603</v>
      </c>
      <c r="F756" s="5">
        <f t="shared" si="66"/>
        <v>168.47017045454547</v>
      </c>
      <c r="G756" t="s">
        <v>12</v>
      </c>
      <c r="H756" s="5">
        <f t="shared" si="67"/>
        <v>37.005616224648989</v>
      </c>
      <c r="I756">
        <v>3205</v>
      </c>
      <c r="J756" t="s">
        <v>13</v>
      </c>
      <c r="K756" t="s">
        <v>14</v>
      </c>
      <c r="L756">
        <v>1351400400</v>
      </c>
      <c r="M756">
        <v>1355983200</v>
      </c>
      <c r="N756" s="9">
        <f t="shared" si="68"/>
        <v>41210.208333333336</v>
      </c>
      <c r="O756" s="7">
        <f t="shared" si="69"/>
        <v>41263.25</v>
      </c>
      <c r="P756" t="b">
        <v>0</v>
      </c>
      <c r="Q756" t="b">
        <v>0</v>
      </c>
      <c r="R756" t="s">
        <v>25</v>
      </c>
      <c r="S756" t="str">
        <f t="shared" si="70"/>
        <v>theater</v>
      </c>
      <c r="T756" t="str">
        <f t="shared" si="71"/>
        <v>plays</v>
      </c>
    </row>
    <row r="757" spans="1:20" ht="18" x14ac:dyDescent="0.25">
      <c r="A757">
        <v>755</v>
      </c>
      <c r="B757" t="s">
        <v>1538</v>
      </c>
      <c r="C757" s="3" t="s">
        <v>1539</v>
      </c>
      <c r="D757">
        <v>4500</v>
      </c>
      <c r="E757">
        <v>7496</v>
      </c>
      <c r="F757" s="5">
        <f t="shared" si="66"/>
        <v>166.57777777777778</v>
      </c>
      <c r="G757" t="s">
        <v>12</v>
      </c>
      <c r="H757" s="5">
        <f t="shared" si="67"/>
        <v>26.027777777777779</v>
      </c>
      <c r="I757">
        <v>288</v>
      </c>
      <c r="J757" t="s">
        <v>28</v>
      </c>
      <c r="K757" t="s">
        <v>29</v>
      </c>
      <c r="L757">
        <v>1514354400</v>
      </c>
      <c r="M757">
        <v>1515391200</v>
      </c>
      <c r="N757" s="9">
        <f t="shared" si="68"/>
        <v>43096.25</v>
      </c>
      <c r="O757" s="7">
        <f t="shared" si="69"/>
        <v>43108.25</v>
      </c>
      <c r="P757" t="b">
        <v>0</v>
      </c>
      <c r="Q757" t="b">
        <v>1</v>
      </c>
      <c r="R757" t="s">
        <v>25</v>
      </c>
      <c r="S757" t="str">
        <f t="shared" si="70"/>
        <v>theater</v>
      </c>
      <c r="T757" t="str">
        <f t="shared" si="71"/>
        <v>plays</v>
      </c>
    </row>
    <row r="758" spans="1:20" ht="35" x14ac:dyDescent="0.25">
      <c r="A758">
        <v>756</v>
      </c>
      <c r="B758" t="s">
        <v>1540</v>
      </c>
      <c r="C758" s="3" t="s">
        <v>1541</v>
      </c>
      <c r="D758">
        <v>1300</v>
      </c>
      <c r="E758">
        <v>10037</v>
      </c>
      <c r="F758" s="5">
        <f t="shared" si="66"/>
        <v>772.07692307692309</v>
      </c>
      <c r="G758" t="s">
        <v>12</v>
      </c>
      <c r="H758" s="5">
        <f t="shared" si="67"/>
        <v>67.817567567567565</v>
      </c>
      <c r="I758">
        <v>148</v>
      </c>
      <c r="J758" t="s">
        <v>13</v>
      </c>
      <c r="K758" t="s">
        <v>14</v>
      </c>
      <c r="L758">
        <v>1421733600</v>
      </c>
      <c r="M758">
        <v>1422252000</v>
      </c>
      <c r="N758" s="9">
        <f t="shared" si="68"/>
        <v>42024.25</v>
      </c>
      <c r="O758" s="7">
        <f t="shared" si="69"/>
        <v>42030.25</v>
      </c>
      <c r="P758" t="b">
        <v>0</v>
      </c>
      <c r="Q758" t="b">
        <v>0</v>
      </c>
      <c r="R758" t="s">
        <v>25</v>
      </c>
      <c r="S758" t="str">
        <f t="shared" si="70"/>
        <v>theater</v>
      </c>
      <c r="T758" t="str">
        <f t="shared" si="71"/>
        <v>plays</v>
      </c>
    </row>
    <row r="759" spans="1:20" ht="18" x14ac:dyDescent="0.25">
      <c r="A759">
        <v>757</v>
      </c>
      <c r="B759" t="s">
        <v>1542</v>
      </c>
      <c r="C759" s="3" t="s">
        <v>1543</v>
      </c>
      <c r="D759">
        <v>1400</v>
      </c>
      <c r="E759">
        <v>5696</v>
      </c>
      <c r="F759" s="5">
        <f t="shared" si="66"/>
        <v>406.85714285714283</v>
      </c>
      <c r="G759" t="s">
        <v>12</v>
      </c>
      <c r="H759" s="5">
        <f t="shared" si="67"/>
        <v>49.964912280701753</v>
      </c>
      <c r="I759">
        <v>114</v>
      </c>
      <c r="J759" t="s">
        <v>13</v>
      </c>
      <c r="K759" t="s">
        <v>14</v>
      </c>
      <c r="L759">
        <v>1305176400</v>
      </c>
      <c r="M759">
        <v>1305522000</v>
      </c>
      <c r="N759" s="9">
        <f t="shared" si="68"/>
        <v>40675.208333333336</v>
      </c>
      <c r="O759" s="7">
        <f t="shared" si="69"/>
        <v>40679.208333333336</v>
      </c>
      <c r="P759" t="b">
        <v>0</v>
      </c>
      <c r="Q759" t="b">
        <v>0</v>
      </c>
      <c r="R759" t="s">
        <v>45</v>
      </c>
      <c r="S759" t="str">
        <f t="shared" si="70"/>
        <v>film &amp; video</v>
      </c>
      <c r="T759" t="str">
        <f t="shared" si="71"/>
        <v>drama</v>
      </c>
    </row>
    <row r="760" spans="1:20" ht="18" x14ac:dyDescent="0.25">
      <c r="A760">
        <v>758</v>
      </c>
      <c r="B760" t="s">
        <v>1544</v>
      </c>
      <c r="C760" s="3" t="s">
        <v>1545</v>
      </c>
      <c r="D760">
        <v>29600</v>
      </c>
      <c r="E760">
        <v>167005</v>
      </c>
      <c r="F760" s="5">
        <f t="shared" si="66"/>
        <v>564.20608108108115</v>
      </c>
      <c r="G760" t="s">
        <v>12</v>
      </c>
      <c r="H760" s="5">
        <f t="shared" si="67"/>
        <v>110.01646903820817</v>
      </c>
      <c r="I760">
        <v>1518</v>
      </c>
      <c r="J760" t="s">
        <v>7</v>
      </c>
      <c r="K760" t="s">
        <v>8</v>
      </c>
      <c r="L760">
        <v>1414126800</v>
      </c>
      <c r="M760">
        <v>1414904400</v>
      </c>
      <c r="N760" s="9">
        <f t="shared" si="68"/>
        <v>41936.208333333336</v>
      </c>
      <c r="O760" s="7">
        <f t="shared" si="69"/>
        <v>41945.208333333336</v>
      </c>
      <c r="P760" t="b">
        <v>0</v>
      </c>
      <c r="Q760" t="b">
        <v>0</v>
      </c>
      <c r="R760" t="s">
        <v>15</v>
      </c>
      <c r="S760" t="str">
        <f t="shared" si="70"/>
        <v>music</v>
      </c>
      <c r="T760" t="str">
        <f t="shared" si="71"/>
        <v>rock</v>
      </c>
    </row>
    <row r="761" spans="1:20" ht="35" x14ac:dyDescent="0.25">
      <c r="A761">
        <v>759</v>
      </c>
      <c r="B761" t="s">
        <v>1546</v>
      </c>
      <c r="C761" s="3" t="s">
        <v>1547</v>
      </c>
      <c r="D761">
        <v>167500</v>
      </c>
      <c r="E761">
        <v>114615</v>
      </c>
      <c r="F761" s="5">
        <f t="shared" si="66"/>
        <v>68.426865671641792</v>
      </c>
      <c r="G761" t="s">
        <v>6</v>
      </c>
      <c r="H761" s="5">
        <f t="shared" si="67"/>
        <v>89.964678178963894</v>
      </c>
      <c r="I761">
        <v>1274</v>
      </c>
      <c r="J761" t="s">
        <v>13</v>
      </c>
      <c r="K761" t="s">
        <v>14</v>
      </c>
      <c r="L761">
        <v>1517810400</v>
      </c>
      <c r="M761">
        <v>1520402400</v>
      </c>
      <c r="N761" s="9">
        <f t="shared" si="68"/>
        <v>43136.25</v>
      </c>
      <c r="O761" s="7">
        <f t="shared" si="69"/>
        <v>43166.25</v>
      </c>
      <c r="P761" t="b">
        <v>0</v>
      </c>
      <c r="Q761" t="b">
        <v>0</v>
      </c>
      <c r="R761" t="s">
        <v>42</v>
      </c>
      <c r="S761" t="str">
        <f t="shared" si="70"/>
        <v>music</v>
      </c>
      <c r="T761" t="str">
        <f t="shared" si="71"/>
        <v>electric music</v>
      </c>
    </row>
    <row r="762" spans="1:20" ht="18" x14ac:dyDescent="0.25">
      <c r="A762">
        <v>760</v>
      </c>
      <c r="B762" t="s">
        <v>1548</v>
      </c>
      <c r="C762" s="3" t="s">
        <v>1549</v>
      </c>
      <c r="D762">
        <v>48300</v>
      </c>
      <c r="E762">
        <v>16592</v>
      </c>
      <c r="F762" s="5">
        <f t="shared" si="66"/>
        <v>34.351966873706004</v>
      </c>
      <c r="G762" t="s">
        <v>6</v>
      </c>
      <c r="H762" s="5">
        <f t="shared" si="67"/>
        <v>79.009523809523813</v>
      </c>
      <c r="I762">
        <v>210</v>
      </c>
      <c r="J762" t="s">
        <v>99</v>
      </c>
      <c r="K762" t="s">
        <v>100</v>
      </c>
      <c r="L762">
        <v>1564635600</v>
      </c>
      <c r="M762">
        <v>1567141200</v>
      </c>
      <c r="N762" s="9">
        <f t="shared" si="68"/>
        <v>43678.208333333328</v>
      </c>
      <c r="O762" s="7">
        <f t="shared" si="69"/>
        <v>43707.208333333328</v>
      </c>
      <c r="P762" t="b">
        <v>0</v>
      </c>
      <c r="Q762" t="b">
        <v>1</v>
      </c>
      <c r="R762" t="s">
        <v>81</v>
      </c>
      <c r="S762" t="str">
        <f t="shared" si="70"/>
        <v>games</v>
      </c>
      <c r="T762" t="str">
        <f t="shared" si="71"/>
        <v>video games</v>
      </c>
    </row>
    <row r="763" spans="1:20" ht="18" x14ac:dyDescent="0.25">
      <c r="A763">
        <v>761</v>
      </c>
      <c r="B763" t="s">
        <v>1550</v>
      </c>
      <c r="C763" s="3" t="s">
        <v>1551</v>
      </c>
      <c r="D763">
        <v>2200</v>
      </c>
      <c r="E763">
        <v>14420</v>
      </c>
      <c r="F763" s="5">
        <f t="shared" si="66"/>
        <v>655.4545454545455</v>
      </c>
      <c r="G763" t="s">
        <v>12</v>
      </c>
      <c r="H763" s="5">
        <f t="shared" si="67"/>
        <v>86.867469879518069</v>
      </c>
      <c r="I763">
        <v>166</v>
      </c>
      <c r="J763" t="s">
        <v>13</v>
      </c>
      <c r="K763" t="s">
        <v>14</v>
      </c>
      <c r="L763">
        <v>1500699600</v>
      </c>
      <c r="M763">
        <v>1501131600</v>
      </c>
      <c r="N763" s="9">
        <f t="shared" si="68"/>
        <v>42938.208333333328</v>
      </c>
      <c r="O763" s="7">
        <f t="shared" si="69"/>
        <v>42943.208333333328</v>
      </c>
      <c r="P763" t="b">
        <v>0</v>
      </c>
      <c r="Q763" t="b">
        <v>0</v>
      </c>
      <c r="R763" t="s">
        <v>15</v>
      </c>
      <c r="S763" t="str">
        <f t="shared" si="70"/>
        <v>music</v>
      </c>
      <c r="T763" t="str">
        <f t="shared" si="71"/>
        <v>rock</v>
      </c>
    </row>
    <row r="764" spans="1:20" ht="18" x14ac:dyDescent="0.25">
      <c r="A764">
        <v>762</v>
      </c>
      <c r="B764" t="s">
        <v>660</v>
      </c>
      <c r="C764" s="3" t="s">
        <v>1552</v>
      </c>
      <c r="D764">
        <v>3500</v>
      </c>
      <c r="E764">
        <v>6204</v>
      </c>
      <c r="F764" s="5">
        <f t="shared" si="66"/>
        <v>177.25714285714284</v>
      </c>
      <c r="G764" t="s">
        <v>12</v>
      </c>
      <c r="H764" s="5">
        <f t="shared" si="67"/>
        <v>62.04</v>
      </c>
      <c r="I764">
        <v>100</v>
      </c>
      <c r="J764" t="s">
        <v>18</v>
      </c>
      <c r="K764" t="s">
        <v>19</v>
      </c>
      <c r="L764">
        <v>1354082400</v>
      </c>
      <c r="M764">
        <v>1355032800</v>
      </c>
      <c r="N764" s="9">
        <f t="shared" si="68"/>
        <v>41241.25</v>
      </c>
      <c r="O764" s="7">
        <f t="shared" si="69"/>
        <v>41252.25</v>
      </c>
      <c r="P764" t="b">
        <v>0</v>
      </c>
      <c r="Q764" t="b">
        <v>0</v>
      </c>
      <c r="R764" t="s">
        <v>151</v>
      </c>
      <c r="S764" t="str">
        <f t="shared" si="70"/>
        <v>music</v>
      </c>
      <c r="T764" t="str">
        <f t="shared" si="71"/>
        <v>jazz</v>
      </c>
    </row>
    <row r="765" spans="1:20" ht="18" x14ac:dyDescent="0.25">
      <c r="A765">
        <v>763</v>
      </c>
      <c r="B765" t="s">
        <v>1553</v>
      </c>
      <c r="C765" s="3" t="s">
        <v>1554</v>
      </c>
      <c r="D765">
        <v>5600</v>
      </c>
      <c r="E765">
        <v>6338</v>
      </c>
      <c r="F765" s="5">
        <f t="shared" si="66"/>
        <v>113.17857142857144</v>
      </c>
      <c r="G765" t="s">
        <v>12</v>
      </c>
      <c r="H765" s="5">
        <f t="shared" si="67"/>
        <v>26.970212765957445</v>
      </c>
      <c r="I765">
        <v>235</v>
      </c>
      <c r="J765" t="s">
        <v>13</v>
      </c>
      <c r="K765" t="s">
        <v>14</v>
      </c>
      <c r="L765">
        <v>1336453200</v>
      </c>
      <c r="M765">
        <v>1339477200</v>
      </c>
      <c r="N765" s="9">
        <f t="shared" si="68"/>
        <v>41037.208333333336</v>
      </c>
      <c r="O765" s="7">
        <f t="shared" si="69"/>
        <v>41072.208333333336</v>
      </c>
      <c r="P765" t="b">
        <v>0</v>
      </c>
      <c r="Q765" t="b">
        <v>1</v>
      </c>
      <c r="R765" t="s">
        <v>25</v>
      </c>
      <c r="S765" t="str">
        <f t="shared" si="70"/>
        <v>theater</v>
      </c>
      <c r="T765" t="str">
        <f t="shared" si="71"/>
        <v>plays</v>
      </c>
    </row>
    <row r="766" spans="1:20" ht="35" x14ac:dyDescent="0.25">
      <c r="A766">
        <v>764</v>
      </c>
      <c r="B766" t="s">
        <v>1555</v>
      </c>
      <c r="C766" s="3" t="s">
        <v>1556</v>
      </c>
      <c r="D766">
        <v>1100</v>
      </c>
      <c r="E766">
        <v>8010</v>
      </c>
      <c r="F766" s="5">
        <f t="shared" si="66"/>
        <v>728.18181818181824</v>
      </c>
      <c r="G766" t="s">
        <v>12</v>
      </c>
      <c r="H766" s="5">
        <f t="shared" si="67"/>
        <v>54.121621621621621</v>
      </c>
      <c r="I766">
        <v>148</v>
      </c>
      <c r="J766" t="s">
        <v>13</v>
      </c>
      <c r="K766" t="s">
        <v>14</v>
      </c>
      <c r="L766">
        <v>1305262800</v>
      </c>
      <c r="M766">
        <v>1305954000</v>
      </c>
      <c r="N766" s="9">
        <f t="shared" si="68"/>
        <v>40676.208333333336</v>
      </c>
      <c r="O766" s="7">
        <f t="shared" si="69"/>
        <v>40684.208333333336</v>
      </c>
      <c r="P766" t="b">
        <v>0</v>
      </c>
      <c r="Q766" t="b">
        <v>0</v>
      </c>
      <c r="R766" t="s">
        <v>15</v>
      </c>
      <c r="S766" t="str">
        <f t="shared" si="70"/>
        <v>music</v>
      </c>
      <c r="T766" t="str">
        <f t="shared" si="71"/>
        <v>rock</v>
      </c>
    </row>
    <row r="767" spans="1:20" ht="18" x14ac:dyDescent="0.25">
      <c r="A767">
        <v>765</v>
      </c>
      <c r="B767" t="s">
        <v>1557</v>
      </c>
      <c r="C767" s="3" t="s">
        <v>1558</v>
      </c>
      <c r="D767">
        <v>3900</v>
      </c>
      <c r="E767">
        <v>8125</v>
      </c>
      <c r="F767" s="5">
        <f t="shared" si="66"/>
        <v>208.33333333333334</v>
      </c>
      <c r="G767" t="s">
        <v>12</v>
      </c>
      <c r="H767" s="5">
        <f t="shared" si="67"/>
        <v>41.035353535353536</v>
      </c>
      <c r="I767">
        <v>198</v>
      </c>
      <c r="J767" t="s">
        <v>13</v>
      </c>
      <c r="K767" t="s">
        <v>14</v>
      </c>
      <c r="L767">
        <v>1492232400</v>
      </c>
      <c r="M767">
        <v>1494392400</v>
      </c>
      <c r="N767" s="9">
        <f t="shared" si="68"/>
        <v>42840.208333333328</v>
      </c>
      <c r="O767" s="7">
        <f t="shared" si="69"/>
        <v>42865.208333333328</v>
      </c>
      <c r="P767" t="b">
        <v>1</v>
      </c>
      <c r="Q767" t="b">
        <v>1</v>
      </c>
      <c r="R767" t="s">
        <v>52</v>
      </c>
      <c r="S767" t="str">
        <f t="shared" si="70"/>
        <v>music</v>
      </c>
      <c r="T767" t="str">
        <f t="shared" si="71"/>
        <v>indie rock</v>
      </c>
    </row>
    <row r="768" spans="1:20" ht="35" x14ac:dyDescent="0.25">
      <c r="A768">
        <v>766</v>
      </c>
      <c r="B768" t="s">
        <v>1559</v>
      </c>
      <c r="C768" s="3" t="s">
        <v>1560</v>
      </c>
      <c r="D768">
        <v>43800</v>
      </c>
      <c r="E768">
        <v>13653</v>
      </c>
      <c r="F768" s="5">
        <f t="shared" si="66"/>
        <v>31.171232876712331</v>
      </c>
      <c r="G768" t="s">
        <v>6</v>
      </c>
      <c r="H768" s="5">
        <f t="shared" si="67"/>
        <v>55.052419354838712</v>
      </c>
      <c r="I768">
        <v>248</v>
      </c>
      <c r="J768" t="s">
        <v>18</v>
      </c>
      <c r="K768" t="s">
        <v>19</v>
      </c>
      <c r="L768">
        <v>1537333200</v>
      </c>
      <c r="M768">
        <v>1537419600</v>
      </c>
      <c r="N768" s="9">
        <f t="shared" si="68"/>
        <v>43362.208333333328</v>
      </c>
      <c r="O768" s="7">
        <f t="shared" si="69"/>
        <v>43363.208333333328</v>
      </c>
      <c r="P768" t="b">
        <v>0</v>
      </c>
      <c r="Q768" t="b">
        <v>0</v>
      </c>
      <c r="R768" t="s">
        <v>466</v>
      </c>
      <c r="S768" t="str">
        <f t="shared" si="70"/>
        <v>film &amp; video</v>
      </c>
      <c r="T768" t="str">
        <f t="shared" si="71"/>
        <v>science fiction</v>
      </c>
    </row>
    <row r="769" spans="1:20" ht="18" x14ac:dyDescent="0.25">
      <c r="A769">
        <v>767</v>
      </c>
      <c r="B769" t="s">
        <v>1561</v>
      </c>
      <c r="C769" s="3" t="s">
        <v>1562</v>
      </c>
      <c r="D769">
        <v>97200</v>
      </c>
      <c r="E769">
        <v>55372</v>
      </c>
      <c r="F769" s="5">
        <f t="shared" si="66"/>
        <v>56.967078189300416</v>
      </c>
      <c r="G769" t="s">
        <v>6</v>
      </c>
      <c r="H769" s="5">
        <f t="shared" si="67"/>
        <v>107.93762183235867</v>
      </c>
      <c r="I769">
        <v>513</v>
      </c>
      <c r="J769" t="s">
        <v>13</v>
      </c>
      <c r="K769" t="s">
        <v>14</v>
      </c>
      <c r="L769">
        <v>1444107600</v>
      </c>
      <c r="M769">
        <v>1447999200</v>
      </c>
      <c r="N769" s="9">
        <f t="shared" si="68"/>
        <v>42283.208333333328</v>
      </c>
      <c r="O769" s="7">
        <f t="shared" si="69"/>
        <v>42328.25</v>
      </c>
      <c r="P769" t="b">
        <v>0</v>
      </c>
      <c r="Q769" t="b">
        <v>0</v>
      </c>
      <c r="R769" t="s">
        <v>198</v>
      </c>
      <c r="S769" t="str">
        <f t="shared" si="70"/>
        <v>publishing</v>
      </c>
      <c r="T769" t="str">
        <f t="shared" si="71"/>
        <v>translations</v>
      </c>
    </row>
    <row r="770" spans="1:20" ht="18" x14ac:dyDescent="0.25">
      <c r="A770">
        <v>768</v>
      </c>
      <c r="B770" t="s">
        <v>1563</v>
      </c>
      <c r="C770" s="3" t="s">
        <v>1564</v>
      </c>
      <c r="D770">
        <v>4800</v>
      </c>
      <c r="E770">
        <v>11088</v>
      </c>
      <c r="F770" s="5">
        <f t="shared" si="66"/>
        <v>231</v>
      </c>
      <c r="G770" t="s">
        <v>12</v>
      </c>
      <c r="H770" s="5">
        <f t="shared" si="67"/>
        <v>73.92</v>
      </c>
      <c r="I770">
        <v>150</v>
      </c>
      <c r="J770" t="s">
        <v>13</v>
      </c>
      <c r="K770" t="s">
        <v>14</v>
      </c>
      <c r="L770">
        <v>1386741600</v>
      </c>
      <c r="M770">
        <v>1388037600</v>
      </c>
      <c r="N770" s="9">
        <f t="shared" si="68"/>
        <v>41619.25</v>
      </c>
      <c r="O770" s="7">
        <f t="shared" si="69"/>
        <v>41634.25</v>
      </c>
      <c r="P770" t="b">
        <v>0</v>
      </c>
      <c r="Q770" t="b">
        <v>0</v>
      </c>
      <c r="R770" t="s">
        <v>25</v>
      </c>
      <c r="S770" t="str">
        <f t="shared" si="70"/>
        <v>theater</v>
      </c>
      <c r="T770" t="str">
        <f t="shared" si="71"/>
        <v>plays</v>
      </c>
    </row>
    <row r="771" spans="1:20" ht="18" x14ac:dyDescent="0.25">
      <c r="A771">
        <v>769</v>
      </c>
      <c r="B771" t="s">
        <v>1565</v>
      </c>
      <c r="C771" s="3" t="s">
        <v>1566</v>
      </c>
      <c r="D771">
        <v>125600</v>
      </c>
      <c r="E771">
        <v>109106</v>
      </c>
      <c r="F771" s="5">
        <f t="shared" ref="F771:F834" si="72">(E771/D771)*100</f>
        <v>86.867834394904463</v>
      </c>
      <c r="G771" t="s">
        <v>6</v>
      </c>
      <c r="H771" s="5">
        <f t="shared" ref="H771:H834" si="73">IFERROR(E771/I771,0)</f>
        <v>31.995894428152493</v>
      </c>
      <c r="I771">
        <v>3410</v>
      </c>
      <c r="J771" t="s">
        <v>13</v>
      </c>
      <c r="K771" t="s">
        <v>14</v>
      </c>
      <c r="L771">
        <v>1376542800</v>
      </c>
      <c r="M771">
        <v>1378789200</v>
      </c>
      <c r="N771" s="9">
        <f t="shared" ref="N771:N834" si="74">(((L771/60)/60)/24)+DATE(1970,1,1)</f>
        <v>41501.208333333336</v>
      </c>
      <c r="O771" s="7">
        <f t="shared" ref="O771:O834" si="75">(((M771/60)/60)/24)+DATE(1970,1,1)</f>
        <v>41527.208333333336</v>
      </c>
      <c r="P771" t="b">
        <v>0</v>
      </c>
      <c r="Q771" t="b">
        <v>0</v>
      </c>
      <c r="R771" t="s">
        <v>81</v>
      </c>
      <c r="S771" t="str">
        <f t="shared" ref="S771:S834" si="76">IFERROR(LEFT(R771, FIND("/", R771) - 1), R771)</f>
        <v>games</v>
      </c>
      <c r="T771" t="str">
        <f t="shared" ref="T771:T834" si="77">IFERROR(MID(R771, FIND("/", R771) + 1, LEN(R771)), "")</f>
        <v>video games</v>
      </c>
    </row>
    <row r="772" spans="1:20" ht="18" x14ac:dyDescent="0.25">
      <c r="A772">
        <v>770</v>
      </c>
      <c r="B772" t="s">
        <v>1567</v>
      </c>
      <c r="C772" s="3" t="s">
        <v>1568</v>
      </c>
      <c r="D772">
        <v>4300</v>
      </c>
      <c r="E772">
        <v>11642</v>
      </c>
      <c r="F772" s="5">
        <f t="shared" si="72"/>
        <v>270.74418604651163</v>
      </c>
      <c r="G772" t="s">
        <v>12</v>
      </c>
      <c r="H772" s="5">
        <f t="shared" si="73"/>
        <v>53.898148148148145</v>
      </c>
      <c r="I772">
        <v>216</v>
      </c>
      <c r="J772" t="s">
        <v>99</v>
      </c>
      <c r="K772" t="s">
        <v>100</v>
      </c>
      <c r="L772">
        <v>1397451600</v>
      </c>
      <c r="M772">
        <v>1398056400</v>
      </c>
      <c r="N772" s="9">
        <f t="shared" si="74"/>
        <v>41743.208333333336</v>
      </c>
      <c r="O772" s="7">
        <f t="shared" si="75"/>
        <v>41750.208333333336</v>
      </c>
      <c r="P772" t="b">
        <v>0</v>
      </c>
      <c r="Q772" t="b">
        <v>1</v>
      </c>
      <c r="R772" t="s">
        <v>25</v>
      </c>
      <c r="S772" t="str">
        <f t="shared" si="76"/>
        <v>theater</v>
      </c>
      <c r="T772" t="str">
        <f t="shared" si="77"/>
        <v>plays</v>
      </c>
    </row>
    <row r="773" spans="1:20" ht="18" x14ac:dyDescent="0.25">
      <c r="A773">
        <v>771</v>
      </c>
      <c r="B773" t="s">
        <v>1569</v>
      </c>
      <c r="C773" s="3" t="s">
        <v>1570</v>
      </c>
      <c r="D773">
        <v>5600</v>
      </c>
      <c r="E773">
        <v>2769</v>
      </c>
      <c r="F773" s="5">
        <f t="shared" si="72"/>
        <v>49.446428571428569</v>
      </c>
      <c r="G773" t="s">
        <v>66</v>
      </c>
      <c r="H773" s="5">
        <f t="shared" si="73"/>
        <v>106.5</v>
      </c>
      <c r="I773">
        <v>26</v>
      </c>
      <c r="J773" t="s">
        <v>13</v>
      </c>
      <c r="K773" t="s">
        <v>14</v>
      </c>
      <c r="L773">
        <v>1548482400</v>
      </c>
      <c r="M773">
        <v>1550815200</v>
      </c>
      <c r="N773" s="9">
        <f t="shared" si="74"/>
        <v>43491.25</v>
      </c>
      <c r="O773" s="7">
        <f t="shared" si="75"/>
        <v>43518.25</v>
      </c>
      <c r="P773" t="b">
        <v>0</v>
      </c>
      <c r="Q773" t="b">
        <v>0</v>
      </c>
      <c r="R773" t="s">
        <v>25</v>
      </c>
      <c r="S773" t="str">
        <f t="shared" si="76"/>
        <v>theater</v>
      </c>
      <c r="T773" t="str">
        <f t="shared" si="77"/>
        <v>plays</v>
      </c>
    </row>
    <row r="774" spans="1:20" ht="18" x14ac:dyDescent="0.25">
      <c r="A774">
        <v>772</v>
      </c>
      <c r="B774" t="s">
        <v>1571</v>
      </c>
      <c r="C774" s="3" t="s">
        <v>1572</v>
      </c>
      <c r="D774">
        <v>149600</v>
      </c>
      <c r="E774">
        <v>169586</v>
      </c>
      <c r="F774" s="5">
        <f t="shared" si="72"/>
        <v>113.3596256684492</v>
      </c>
      <c r="G774" t="s">
        <v>12</v>
      </c>
      <c r="H774" s="5">
        <f t="shared" si="73"/>
        <v>32.999805409612762</v>
      </c>
      <c r="I774">
        <v>5139</v>
      </c>
      <c r="J774" t="s">
        <v>13</v>
      </c>
      <c r="K774" t="s">
        <v>14</v>
      </c>
      <c r="L774">
        <v>1549692000</v>
      </c>
      <c r="M774">
        <v>1550037600</v>
      </c>
      <c r="N774" s="9">
        <f t="shared" si="74"/>
        <v>43505.25</v>
      </c>
      <c r="O774" s="7">
        <f t="shared" si="75"/>
        <v>43509.25</v>
      </c>
      <c r="P774" t="b">
        <v>0</v>
      </c>
      <c r="Q774" t="b">
        <v>0</v>
      </c>
      <c r="R774" t="s">
        <v>52</v>
      </c>
      <c r="S774" t="str">
        <f t="shared" si="76"/>
        <v>music</v>
      </c>
      <c r="T774" t="str">
        <f t="shared" si="77"/>
        <v>indie rock</v>
      </c>
    </row>
    <row r="775" spans="1:20" ht="18" x14ac:dyDescent="0.25">
      <c r="A775">
        <v>773</v>
      </c>
      <c r="B775" t="s">
        <v>1573</v>
      </c>
      <c r="C775" s="3" t="s">
        <v>1574</v>
      </c>
      <c r="D775">
        <v>53100</v>
      </c>
      <c r="E775">
        <v>101185</v>
      </c>
      <c r="F775" s="5">
        <f t="shared" si="72"/>
        <v>190.55555555555554</v>
      </c>
      <c r="G775" t="s">
        <v>12</v>
      </c>
      <c r="H775" s="5">
        <f t="shared" si="73"/>
        <v>43.00254993625159</v>
      </c>
      <c r="I775">
        <v>2353</v>
      </c>
      <c r="J775" t="s">
        <v>13</v>
      </c>
      <c r="K775" t="s">
        <v>14</v>
      </c>
      <c r="L775">
        <v>1492059600</v>
      </c>
      <c r="M775">
        <v>1492923600</v>
      </c>
      <c r="N775" s="9">
        <f t="shared" si="74"/>
        <v>42838.208333333328</v>
      </c>
      <c r="O775" s="7">
        <f t="shared" si="75"/>
        <v>42848.208333333328</v>
      </c>
      <c r="P775" t="b">
        <v>0</v>
      </c>
      <c r="Q775" t="b">
        <v>0</v>
      </c>
      <c r="R775" t="s">
        <v>25</v>
      </c>
      <c r="S775" t="str">
        <f t="shared" si="76"/>
        <v>theater</v>
      </c>
      <c r="T775" t="str">
        <f t="shared" si="77"/>
        <v>plays</v>
      </c>
    </row>
    <row r="776" spans="1:20" ht="18" x14ac:dyDescent="0.25">
      <c r="A776">
        <v>774</v>
      </c>
      <c r="B776" t="s">
        <v>1575</v>
      </c>
      <c r="C776" s="3" t="s">
        <v>1576</v>
      </c>
      <c r="D776">
        <v>5000</v>
      </c>
      <c r="E776">
        <v>6775</v>
      </c>
      <c r="F776" s="5">
        <f t="shared" si="72"/>
        <v>135.5</v>
      </c>
      <c r="G776" t="s">
        <v>12</v>
      </c>
      <c r="H776" s="5">
        <f t="shared" si="73"/>
        <v>86.858974358974365</v>
      </c>
      <c r="I776">
        <v>78</v>
      </c>
      <c r="J776" t="s">
        <v>99</v>
      </c>
      <c r="K776" t="s">
        <v>100</v>
      </c>
      <c r="L776">
        <v>1463979600</v>
      </c>
      <c r="M776">
        <v>1467522000</v>
      </c>
      <c r="N776" s="9">
        <f t="shared" si="74"/>
        <v>42513.208333333328</v>
      </c>
      <c r="O776" s="7">
        <f t="shared" si="75"/>
        <v>42554.208333333328</v>
      </c>
      <c r="P776" t="b">
        <v>0</v>
      </c>
      <c r="Q776" t="b">
        <v>0</v>
      </c>
      <c r="R776" t="s">
        <v>20</v>
      </c>
      <c r="S776" t="str">
        <f t="shared" si="76"/>
        <v>technology</v>
      </c>
      <c r="T776" t="str">
        <f t="shared" si="77"/>
        <v>web</v>
      </c>
    </row>
    <row r="777" spans="1:20" ht="35" x14ac:dyDescent="0.25">
      <c r="A777">
        <v>775</v>
      </c>
      <c r="B777" t="s">
        <v>1577</v>
      </c>
      <c r="C777" s="3" t="s">
        <v>1578</v>
      </c>
      <c r="D777">
        <v>9400</v>
      </c>
      <c r="E777">
        <v>968</v>
      </c>
      <c r="F777" s="5">
        <f t="shared" si="72"/>
        <v>10.297872340425531</v>
      </c>
      <c r="G777" t="s">
        <v>6</v>
      </c>
      <c r="H777" s="5">
        <f t="shared" si="73"/>
        <v>96.8</v>
      </c>
      <c r="I777">
        <v>10</v>
      </c>
      <c r="J777" t="s">
        <v>13</v>
      </c>
      <c r="K777" t="s">
        <v>14</v>
      </c>
      <c r="L777">
        <v>1415253600</v>
      </c>
      <c r="M777">
        <v>1416117600</v>
      </c>
      <c r="N777" s="9">
        <f t="shared" si="74"/>
        <v>41949.25</v>
      </c>
      <c r="O777" s="7">
        <f t="shared" si="75"/>
        <v>41959.25</v>
      </c>
      <c r="P777" t="b">
        <v>0</v>
      </c>
      <c r="Q777" t="b">
        <v>0</v>
      </c>
      <c r="R777" t="s">
        <v>15</v>
      </c>
      <c r="S777" t="str">
        <f t="shared" si="76"/>
        <v>music</v>
      </c>
      <c r="T777" t="str">
        <f t="shared" si="77"/>
        <v>rock</v>
      </c>
    </row>
    <row r="778" spans="1:20" ht="18" x14ac:dyDescent="0.25">
      <c r="A778">
        <v>776</v>
      </c>
      <c r="B778" t="s">
        <v>1579</v>
      </c>
      <c r="C778" s="3" t="s">
        <v>1580</v>
      </c>
      <c r="D778">
        <v>110800</v>
      </c>
      <c r="E778">
        <v>72623</v>
      </c>
      <c r="F778" s="5">
        <f t="shared" si="72"/>
        <v>65.544223826714799</v>
      </c>
      <c r="G778" t="s">
        <v>6</v>
      </c>
      <c r="H778" s="5">
        <f t="shared" si="73"/>
        <v>32.995456610631528</v>
      </c>
      <c r="I778">
        <v>2201</v>
      </c>
      <c r="J778" t="s">
        <v>13</v>
      </c>
      <c r="K778" t="s">
        <v>14</v>
      </c>
      <c r="L778">
        <v>1562216400</v>
      </c>
      <c r="M778">
        <v>1563771600</v>
      </c>
      <c r="N778" s="9">
        <f t="shared" si="74"/>
        <v>43650.208333333328</v>
      </c>
      <c r="O778" s="7">
        <f t="shared" si="75"/>
        <v>43668.208333333328</v>
      </c>
      <c r="P778" t="b">
        <v>0</v>
      </c>
      <c r="Q778" t="b">
        <v>0</v>
      </c>
      <c r="R778" t="s">
        <v>25</v>
      </c>
      <c r="S778" t="str">
        <f t="shared" si="76"/>
        <v>theater</v>
      </c>
      <c r="T778" t="str">
        <f t="shared" si="77"/>
        <v>plays</v>
      </c>
    </row>
    <row r="779" spans="1:20" ht="18" x14ac:dyDescent="0.25">
      <c r="A779">
        <v>777</v>
      </c>
      <c r="B779" t="s">
        <v>1581</v>
      </c>
      <c r="C779" s="3" t="s">
        <v>1582</v>
      </c>
      <c r="D779">
        <v>93800</v>
      </c>
      <c r="E779">
        <v>45987</v>
      </c>
      <c r="F779" s="5">
        <f t="shared" si="72"/>
        <v>49.026652452025587</v>
      </c>
      <c r="G779" t="s">
        <v>6</v>
      </c>
      <c r="H779" s="5">
        <f t="shared" si="73"/>
        <v>68.028106508875737</v>
      </c>
      <c r="I779">
        <v>676</v>
      </c>
      <c r="J779" t="s">
        <v>13</v>
      </c>
      <c r="K779" t="s">
        <v>14</v>
      </c>
      <c r="L779">
        <v>1316754000</v>
      </c>
      <c r="M779">
        <v>1319259600</v>
      </c>
      <c r="N779" s="9">
        <f t="shared" si="74"/>
        <v>40809.208333333336</v>
      </c>
      <c r="O779" s="7">
        <f t="shared" si="75"/>
        <v>40838.208333333336</v>
      </c>
      <c r="P779" t="b">
        <v>0</v>
      </c>
      <c r="Q779" t="b">
        <v>0</v>
      </c>
      <c r="R779" t="s">
        <v>25</v>
      </c>
      <c r="S779" t="str">
        <f t="shared" si="76"/>
        <v>theater</v>
      </c>
      <c r="T779" t="str">
        <f t="shared" si="77"/>
        <v>plays</v>
      </c>
    </row>
    <row r="780" spans="1:20" ht="18" x14ac:dyDescent="0.25">
      <c r="A780">
        <v>778</v>
      </c>
      <c r="B780" t="s">
        <v>1583</v>
      </c>
      <c r="C780" s="3" t="s">
        <v>1584</v>
      </c>
      <c r="D780">
        <v>1300</v>
      </c>
      <c r="E780">
        <v>10243</v>
      </c>
      <c r="F780" s="5">
        <f t="shared" si="72"/>
        <v>787.92307692307691</v>
      </c>
      <c r="G780" t="s">
        <v>12</v>
      </c>
      <c r="H780" s="5">
        <f t="shared" si="73"/>
        <v>58.867816091954026</v>
      </c>
      <c r="I780">
        <v>174</v>
      </c>
      <c r="J780" t="s">
        <v>90</v>
      </c>
      <c r="K780" t="s">
        <v>91</v>
      </c>
      <c r="L780">
        <v>1313211600</v>
      </c>
      <c r="M780">
        <v>1313643600</v>
      </c>
      <c r="N780" s="9">
        <f t="shared" si="74"/>
        <v>40768.208333333336</v>
      </c>
      <c r="O780" s="7">
        <f t="shared" si="75"/>
        <v>40773.208333333336</v>
      </c>
      <c r="P780" t="b">
        <v>0</v>
      </c>
      <c r="Q780" t="b">
        <v>0</v>
      </c>
      <c r="R780" t="s">
        <v>63</v>
      </c>
      <c r="S780" t="str">
        <f t="shared" si="76"/>
        <v>film &amp; video</v>
      </c>
      <c r="T780" t="str">
        <f t="shared" si="77"/>
        <v>animation</v>
      </c>
    </row>
    <row r="781" spans="1:20" ht="18" x14ac:dyDescent="0.25">
      <c r="A781">
        <v>779</v>
      </c>
      <c r="B781" t="s">
        <v>1585</v>
      </c>
      <c r="C781" s="3" t="s">
        <v>1586</v>
      </c>
      <c r="D781">
        <v>108700</v>
      </c>
      <c r="E781">
        <v>87293</v>
      </c>
      <c r="F781" s="5">
        <f t="shared" si="72"/>
        <v>80.306347746090154</v>
      </c>
      <c r="G781" t="s">
        <v>6</v>
      </c>
      <c r="H781" s="5">
        <f t="shared" si="73"/>
        <v>105.04572803850782</v>
      </c>
      <c r="I781">
        <v>831</v>
      </c>
      <c r="J781" t="s">
        <v>13</v>
      </c>
      <c r="K781" t="s">
        <v>14</v>
      </c>
      <c r="L781">
        <v>1439528400</v>
      </c>
      <c r="M781">
        <v>1440306000</v>
      </c>
      <c r="N781" s="9">
        <f t="shared" si="74"/>
        <v>42230.208333333328</v>
      </c>
      <c r="O781" s="7">
        <f t="shared" si="75"/>
        <v>42239.208333333328</v>
      </c>
      <c r="P781" t="b">
        <v>0</v>
      </c>
      <c r="Q781" t="b">
        <v>1</v>
      </c>
      <c r="R781" t="s">
        <v>25</v>
      </c>
      <c r="S781" t="str">
        <f t="shared" si="76"/>
        <v>theater</v>
      </c>
      <c r="T781" t="str">
        <f t="shared" si="77"/>
        <v>plays</v>
      </c>
    </row>
    <row r="782" spans="1:20" ht="35" x14ac:dyDescent="0.25">
      <c r="A782">
        <v>780</v>
      </c>
      <c r="B782" t="s">
        <v>1587</v>
      </c>
      <c r="C782" s="3" t="s">
        <v>1588</v>
      </c>
      <c r="D782">
        <v>5100</v>
      </c>
      <c r="E782">
        <v>5421</v>
      </c>
      <c r="F782" s="5">
        <f t="shared" si="72"/>
        <v>106.29411764705883</v>
      </c>
      <c r="G782" t="s">
        <v>12</v>
      </c>
      <c r="H782" s="5">
        <f t="shared" si="73"/>
        <v>33.054878048780488</v>
      </c>
      <c r="I782">
        <v>164</v>
      </c>
      <c r="J782" t="s">
        <v>13</v>
      </c>
      <c r="K782" t="s">
        <v>14</v>
      </c>
      <c r="L782">
        <v>1469163600</v>
      </c>
      <c r="M782">
        <v>1470805200</v>
      </c>
      <c r="N782" s="9">
        <f t="shared" si="74"/>
        <v>42573.208333333328</v>
      </c>
      <c r="O782" s="7">
        <f t="shared" si="75"/>
        <v>42592.208333333328</v>
      </c>
      <c r="P782" t="b">
        <v>0</v>
      </c>
      <c r="Q782" t="b">
        <v>1</v>
      </c>
      <c r="R782" t="s">
        <v>45</v>
      </c>
      <c r="S782" t="str">
        <f t="shared" si="76"/>
        <v>film &amp; video</v>
      </c>
      <c r="T782" t="str">
        <f t="shared" si="77"/>
        <v>drama</v>
      </c>
    </row>
    <row r="783" spans="1:20" ht="18" x14ac:dyDescent="0.25">
      <c r="A783">
        <v>781</v>
      </c>
      <c r="B783" t="s">
        <v>1589</v>
      </c>
      <c r="C783" s="3" t="s">
        <v>1590</v>
      </c>
      <c r="D783">
        <v>8700</v>
      </c>
      <c r="E783">
        <v>4414</v>
      </c>
      <c r="F783" s="5">
        <f t="shared" si="72"/>
        <v>50.735632183908038</v>
      </c>
      <c r="G783" t="s">
        <v>66</v>
      </c>
      <c r="H783" s="5">
        <f t="shared" si="73"/>
        <v>78.821428571428569</v>
      </c>
      <c r="I783">
        <v>56</v>
      </c>
      <c r="J783" t="s">
        <v>90</v>
      </c>
      <c r="K783" t="s">
        <v>91</v>
      </c>
      <c r="L783">
        <v>1288501200</v>
      </c>
      <c r="M783">
        <v>1292911200</v>
      </c>
      <c r="N783" s="9">
        <f t="shared" si="74"/>
        <v>40482.208333333336</v>
      </c>
      <c r="O783" s="7">
        <f t="shared" si="75"/>
        <v>40533.25</v>
      </c>
      <c r="P783" t="b">
        <v>0</v>
      </c>
      <c r="Q783" t="b">
        <v>0</v>
      </c>
      <c r="R783" t="s">
        <v>25</v>
      </c>
      <c r="S783" t="str">
        <f t="shared" si="76"/>
        <v>theater</v>
      </c>
      <c r="T783" t="str">
        <f t="shared" si="77"/>
        <v>plays</v>
      </c>
    </row>
    <row r="784" spans="1:20" ht="18" x14ac:dyDescent="0.25">
      <c r="A784">
        <v>782</v>
      </c>
      <c r="B784" t="s">
        <v>1591</v>
      </c>
      <c r="C784" s="3" t="s">
        <v>1592</v>
      </c>
      <c r="D784">
        <v>5100</v>
      </c>
      <c r="E784">
        <v>10981</v>
      </c>
      <c r="F784" s="5">
        <f t="shared" si="72"/>
        <v>215.31372549019611</v>
      </c>
      <c r="G784" t="s">
        <v>12</v>
      </c>
      <c r="H784" s="5">
        <f t="shared" si="73"/>
        <v>68.204968944099377</v>
      </c>
      <c r="I784">
        <v>161</v>
      </c>
      <c r="J784" t="s">
        <v>13</v>
      </c>
      <c r="K784" t="s">
        <v>14</v>
      </c>
      <c r="L784">
        <v>1298959200</v>
      </c>
      <c r="M784">
        <v>1301374800</v>
      </c>
      <c r="N784" s="9">
        <f t="shared" si="74"/>
        <v>40603.25</v>
      </c>
      <c r="O784" s="7">
        <f t="shared" si="75"/>
        <v>40631.208333333336</v>
      </c>
      <c r="P784" t="b">
        <v>0</v>
      </c>
      <c r="Q784" t="b">
        <v>1</v>
      </c>
      <c r="R784" t="s">
        <v>63</v>
      </c>
      <c r="S784" t="str">
        <f t="shared" si="76"/>
        <v>film &amp; video</v>
      </c>
      <c r="T784" t="str">
        <f t="shared" si="77"/>
        <v>animation</v>
      </c>
    </row>
    <row r="785" spans="1:20" ht="18" x14ac:dyDescent="0.25">
      <c r="A785">
        <v>783</v>
      </c>
      <c r="B785" t="s">
        <v>1593</v>
      </c>
      <c r="C785" s="3" t="s">
        <v>1594</v>
      </c>
      <c r="D785">
        <v>7400</v>
      </c>
      <c r="E785">
        <v>10451</v>
      </c>
      <c r="F785" s="5">
        <f t="shared" si="72"/>
        <v>141.22972972972974</v>
      </c>
      <c r="G785" t="s">
        <v>12</v>
      </c>
      <c r="H785" s="5">
        <f t="shared" si="73"/>
        <v>75.731884057971016</v>
      </c>
      <c r="I785">
        <v>138</v>
      </c>
      <c r="J785" t="s">
        <v>13</v>
      </c>
      <c r="K785" t="s">
        <v>14</v>
      </c>
      <c r="L785">
        <v>1387260000</v>
      </c>
      <c r="M785">
        <v>1387864800</v>
      </c>
      <c r="N785" s="9">
        <f t="shared" si="74"/>
        <v>41625.25</v>
      </c>
      <c r="O785" s="7">
        <f t="shared" si="75"/>
        <v>41632.25</v>
      </c>
      <c r="P785" t="b">
        <v>0</v>
      </c>
      <c r="Q785" t="b">
        <v>0</v>
      </c>
      <c r="R785" t="s">
        <v>15</v>
      </c>
      <c r="S785" t="str">
        <f t="shared" si="76"/>
        <v>music</v>
      </c>
      <c r="T785" t="str">
        <f t="shared" si="77"/>
        <v>rock</v>
      </c>
    </row>
    <row r="786" spans="1:20" ht="18" x14ac:dyDescent="0.25">
      <c r="A786">
        <v>784</v>
      </c>
      <c r="B786" t="s">
        <v>1595</v>
      </c>
      <c r="C786" s="3" t="s">
        <v>1596</v>
      </c>
      <c r="D786">
        <v>88900</v>
      </c>
      <c r="E786">
        <v>102535</v>
      </c>
      <c r="F786" s="5">
        <f t="shared" si="72"/>
        <v>115.33745781777279</v>
      </c>
      <c r="G786" t="s">
        <v>12</v>
      </c>
      <c r="H786" s="5">
        <f t="shared" si="73"/>
        <v>30.996070133010882</v>
      </c>
      <c r="I786">
        <v>3308</v>
      </c>
      <c r="J786" t="s">
        <v>13</v>
      </c>
      <c r="K786" t="s">
        <v>14</v>
      </c>
      <c r="L786">
        <v>1457244000</v>
      </c>
      <c r="M786">
        <v>1458190800</v>
      </c>
      <c r="N786" s="9">
        <f t="shared" si="74"/>
        <v>42435.25</v>
      </c>
      <c r="O786" s="7">
        <f t="shared" si="75"/>
        <v>42446.208333333328</v>
      </c>
      <c r="P786" t="b">
        <v>0</v>
      </c>
      <c r="Q786" t="b">
        <v>0</v>
      </c>
      <c r="R786" t="s">
        <v>20</v>
      </c>
      <c r="S786" t="str">
        <f t="shared" si="76"/>
        <v>technology</v>
      </c>
      <c r="T786" t="str">
        <f t="shared" si="77"/>
        <v>web</v>
      </c>
    </row>
    <row r="787" spans="1:20" ht="35" x14ac:dyDescent="0.25">
      <c r="A787">
        <v>785</v>
      </c>
      <c r="B787" t="s">
        <v>1597</v>
      </c>
      <c r="C787" s="3" t="s">
        <v>1598</v>
      </c>
      <c r="D787">
        <v>6700</v>
      </c>
      <c r="E787">
        <v>12939</v>
      </c>
      <c r="F787" s="5">
        <f t="shared" si="72"/>
        <v>193.11940298507463</v>
      </c>
      <c r="G787" t="s">
        <v>12</v>
      </c>
      <c r="H787" s="5">
        <f t="shared" si="73"/>
        <v>101.88188976377953</v>
      </c>
      <c r="I787">
        <v>127</v>
      </c>
      <c r="J787" t="s">
        <v>18</v>
      </c>
      <c r="K787" t="s">
        <v>19</v>
      </c>
      <c r="L787">
        <v>1556341200</v>
      </c>
      <c r="M787">
        <v>1559278800</v>
      </c>
      <c r="N787" s="9">
        <f t="shared" si="74"/>
        <v>43582.208333333328</v>
      </c>
      <c r="O787" s="7">
        <f t="shared" si="75"/>
        <v>43616.208333333328</v>
      </c>
      <c r="P787" t="b">
        <v>0</v>
      </c>
      <c r="Q787" t="b">
        <v>1</v>
      </c>
      <c r="R787" t="s">
        <v>63</v>
      </c>
      <c r="S787" t="str">
        <f t="shared" si="76"/>
        <v>film &amp; video</v>
      </c>
      <c r="T787" t="str">
        <f t="shared" si="77"/>
        <v>animation</v>
      </c>
    </row>
    <row r="788" spans="1:20" ht="18" x14ac:dyDescent="0.25">
      <c r="A788">
        <v>786</v>
      </c>
      <c r="B788" t="s">
        <v>1599</v>
      </c>
      <c r="C788" s="3" t="s">
        <v>1600</v>
      </c>
      <c r="D788">
        <v>1500</v>
      </c>
      <c r="E788">
        <v>10946</v>
      </c>
      <c r="F788" s="5">
        <f t="shared" si="72"/>
        <v>729.73333333333335</v>
      </c>
      <c r="G788" t="s">
        <v>12</v>
      </c>
      <c r="H788" s="5">
        <f t="shared" si="73"/>
        <v>52.879227053140099</v>
      </c>
      <c r="I788">
        <v>207</v>
      </c>
      <c r="J788" t="s">
        <v>99</v>
      </c>
      <c r="K788" t="s">
        <v>100</v>
      </c>
      <c r="L788">
        <v>1522126800</v>
      </c>
      <c r="M788">
        <v>1522731600</v>
      </c>
      <c r="N788" s="9">
        <f t="shared" si="74"/>
        <v>43186.208333333328</v>
      </c>
      <c r="O788" s="7">
        <f t="shared" si="75"/>
        <v>43193.208333333328</v>
      </c>
      <c r="P788" t="b">
        <v>0</v>
      </c>
      <c r="Q788" t="b">
        <v>1</v>
      </c>
      <c r="R788" t="s">
        <v>151</v>
      </c>
      <c r="S788" t="str">
        <f t="shared" si="76"/>
        <v>music</v>
      </c>
      <c r="T788" t="str">
        <f t="shared" si="77"/>
        <v>jazz</v>
      </c>
    </row>
    <row r="789" spans="1:20" ht="18" x14ac:dyDescent="0.25">
      <c r="A789">
        <v>787</v>
      </c>
      <c r="B789" t="s">
        <v>1601</v>
      </c>
      <c r="C789" s="3" t="s">
        <v>1602</v>
      </c>
      <c r="D789">
        <v>61200</v>
      </c>
      <c r="E789">
        <v>60994</v>
      </c>
      <c r="F789" s="5">
        <f t="shared" si="72"/>
        <v>99.66339869281046</v>
      </c>
      <c r="G789" t="s">
        <v>6</v>
      </c>
      <c r="H789" s="5">
        <f t="shared" si="73"/>
        <v>71.005820721769496</v>
      </c>
      <c r="I789">
        <v>859</v>
      </c>
      <c r="J789" t="s">
        <v>7</v>
      </c>
      <c r="K789" t="s">
        <v>8</v>
      </c>
      <c r="L789">
        <v>1305954000</v>
      </c>
      <c r="M789">
        <v>1306731600</v>
      </c>
      <c r="N789" s="9">
        <f t="shared" si="74"/>
        <v>40684.208333333336</v>
      </c>
      <c r="O789" s="7">
        <f t="shared" si="75"/>
        <v>40693.208333333336</v>
      </c>
      <c r="P789" t="b">
        <v>0</v>
      </c>
      <c r="Q789" t="b">
        <v>0</v>
      </c>
      <c r="R789" t="s">
        <v>15</v>
      </c>
      <c r="S789" t="str">
        <f t="shared" si="76"/>
        <v>music</v>
      </c>
      <c r="T789" t="str">
        <f t="shared" si="77"/>
        <v>rock</v>
      </c>
    </row>
    <row r="790" spans="1:20" ht="18" x14ac:dyDescent="0.25">
      <c r="A790">
        <v>788</v>
      </c>
      <c r="B790" t="s">
        <v>1603</v>
      </c>
      <c r="C790" s="3" t="s">
        <v>1604</v>
      </c>
      <c r="D790">
        <v>3600</v>
      </c>
      <c r="E790">
        <v>3174</v>
      </c>
      <c r="F790" s="5">
        <f t="shared" si="72"/>
        <v>88.166666666666671</v>
      </c>
      <c r="G790" t="s">
        <v>39</v>
      </c>
      <c r="H790" s="5">
        <f t="shared" si="73"/>
        <v>102.38709677419355</v>
      </c>
      <c r="I790">
        <v>31</v>
      </c>
      <c r="J790" t="s">
        <v>13</v>
      </c>
      <c r="K790" t="s">
        <v>14</v>
      </c>
      <c r="L790">
        <v>1350709200</v>
      </c>
      <c r="M790">
        <v>1352527200</v>
      </c>
      <c r="N790" s="9">
        <f t="shared" si="74"/>
        <v>41202.208333333336</v>
      </c>
      <c r="O790" s="7">
        <f t="shared" si="75"/>
        <v>41223.25</v>
      </c>
      <c r="P790" t="b">
        <v>0</v>
      </c>
      <c r="Q790" t="b">
        <v>0</v>
      </c>
      <c r="R790" t="s">
        <v>63</v>
      </c>
      <c r="S790" t="str">
        <f t="shared" si="76"/>
        <v>film &amp; video</v>
      </c>
      <c r="T790" t="str">
        <f t="shared" si="77"/>
        <v>animation</v>
      </c>
    </row>
    <row r="791" spans="1:20" ht="18" x14ac:dyDescent="0.25">
      <c r="A791">
        <v>789</v>
      </c>
      <c r="B791" t="s">
        <v>1605</v>
      </c>
      <c r="C791" s="3" t="s">
        <v>1606</v>
      </c>
      <c r="D791">
        <v>9000</v>
      </c>
      <c r="E791">
        <v>3351</v>
      </c>
      <c r="F791" s="5">
        <f t="shared" si="72"/>
        <v>37.233333333333334</v>
      </c>
      <c r="G791" t="s">
        <v>6</v>
      </c>
      <c r="H791" s="5">
        <f t="shared" si="73"/>
        <v>74.466666666666669</v>
      </c>
      <c r="I791">
        <v>45</v>
      </c>
      <c r="J791" t="s">
        <v>13</v>
      </c>
      <c r="K791" t="s">
        <v>14</v>
      </c>
      <c r="L791">
        <v>1401166800</v>
      </c>
      <c r="M791">
        <v>1404363600</v>
      </c>
      <c r="N791" s="9">
        <f t="shared" si="74"/>
        <v>41786.208333333336</v>
      </c>
      <c r="O791" s="7">
        <f t="shared" si="75"/>
        <v>41823.208333333336</v>
      </c>
      <c r="P791" t="b">
        <v>0</v>
      </c>
      <c r="Q791" t="b">
        <v>0</v>
      </c>
      <c r="R791" t="s">
        <v>25</v>
      </c>
      <c r="S791" t="str">
        <f t="shared" si="76"/>
        <v>theater</v>
      </c>
      <c r="T791" t="str">
        <f t="shared" si="77"/>
        <v>plays</v>
      </c>
    </row>
    <row r="792" spans="1:20" ht="18" x14ac:dyDescent="0.25">
      <c r="A792">
        <v>790</v>
      </c>
      <c r="B792" t="s">
        <v>1607</v>
      </c>
      <c r="C792" s="3" t="s">
        <v>1608</v>
      </c>
      <c r="D792">
        <v>185900</v>
      </c>
      <c r="E792">
        <v>56774</v>
      </c>
      <c r="F792" s="5">
        <f t="shared" si="72"/>
        <v>30.540075309306079</v>
      </c>
      <c r="G792" t="s">
        <v>66</v>
      </c>
      <c r="H792" s="5">
        <f t="shared" si="73"/>
        <v>51.009883198562441</v>
      </c>
      <c r="I792">
        <v>1113</v>
      </c>
      <c r="J792" t="s">
        <v>13</v>
      </c>
      <c r="K792" t="s">
        <v>14</v>
      </c>
      <c r="L792">
        <v>1266127200</v>
      </c>
      <c r="M792">
        <v>1266645600</v>
      </c>
      <c r="N792" s="9">
        <f t="shared" si="74"/>
        <v>40223.25</v>
      </c>
      <c r="O792" s="7">
        <f t="shared" si="75"/>
        <v>40229.25</v>
      </c>
      <c r="P792" t="b">
        <v>0</v>
      </c>
      <c r="Q792" t="b">
        <v>0</v>
      </c>
      <c r="R792" t="s">
        <v>25</v>
      </c>
      <c r="S792" t="str">
        <f t="shared" si="76"/>
        <v>theater</v>
      </c>
      <c r="T792" t="str">
        <f t="shared" si="77"/>
        <v>plays</v>
      </c>
    </row>
    <row r="793" spans="1:20" ht="18" x14ac:dyDescent="0.25">
      <c r="A793">
        <v>791</v>
      </c>
      <c r="B793" t="s">
        <v>1609</v>
      </c>
      <c r="C793" s="3" t="s">
        <v>1610</v>
      </c>
      <c r="D793">
        <v>2100</v>
      </c>
      <c r="E793">
        <v>540</v>
      </c>
      <c r="F793" s="5">
        <f t="shared" si="72"/>
        <v>25.714285714285712</v>
      </c>
      <c r="G793" t="s">
        <v>6</v>
      </c>
      <c r="H793" s="5">
        <f t="shared" si="73"/>
        <v>90</v>
      </c>
      <c r="I793">
        <v>6</v>
      </c>
      <c r="J793" t="s">
        <v>13</v>
      </c>
      <c r="K793" t="s">
        <v>14</v>
      </c>
      <c r="L793">
        <v>1481436000</v>
      </c>
      <c r="M793">
        <v>1482818400</v>
      </c>
      <c r="N793" s="9">
        <f t="shared" si="74"/>
        <v>42715.25</v>
      </c>
      <c r="O793" s="7">
        <f t="shared" si="75"/>
        <v>42731.25</v>
      </c>
      <c r="P793" t="b">
        <v>0</v>
      </c>
      <c r="Q793" t="b">
        <v>0</v>
      </c>
      <c r="R793" t="s">
        <v>9</v>
      </c>
      <c r="S793" t="str">
        <f t="shared" si="76"/>
        <v>food</v>
      </c>
      <c r="T793" t="str">
        <f t="shared" si="77"/>
        <v>food trucks</v>
      </c>
    </row>
    <row r="794" spans="1:20" ht="18" x14ac:dyDescent="0.25">
      <c r="A794">
        <v>792</v>
      </c>
      <c r="B794" t="s">
        <v>1611</v>
      </c>
      <c r="C794" s="3" t="s">
        <v>1612</v>
      </c>
      <c r="D794">
        <v>2000</v>
      </c>
      <c r="E794">
        <v>680</v>
      </c>
      <c r="F794" s="5">
        <f t="shared" si="72"/>
        <v>34</v>
      </c>
      <c r="G794" t="s">
        <v>6</v>
      </c>
      <c r="H794" s="5">
        <f t="shared" si="73"/>
        <v>97.142857142857139</v>
      </c>
      <c r="I794">
        <v>7</v>
      </c>
      <c r="J794" t="s">
        <v>13</v>
      </c>
      <c r="K794" t="s">
        <v>14</v>
      </c>
      <c r="L794">
        <v>1372222800</v>
      </c>
      <c r="M794">
        <v>1374642000</v>
      </c>
      <c r="N794" s="9">
        <f t="shared" si="74"/>
        <v>41451.208333333336</v>
      </c>
      <c r="O794" s="7">
        <f t="shared" si="75"/>
        <v>41479.208333333336</v>
      </c>
      <c r="P794" t="b">
        <v>0</v>
      </c>
      <c r="Q794" t="b">
        <v>1</v>
      </c>
      <c r="R794" t="s">
        <v>25</v>
      </c>
      <c r="S794" t="str">
        <f t="shared" si="76"/>
        <v>theater</v>
      </c>
      <c r="T794" t="str">
        <f t="shared" si="77"/>
        <v>plays</v>
      </c>
    </row>
    <row r="795" spans="1:20" ht="18" x14ac:dyDescent="0.25">
      <c r="A795">
        <v>793</v>
      </c>
      <c r="B795" t="s">
        <v>1613</v>
      </c>
      <c r="C795" s="3" t="s">
        <v>1614</v>
      </c>
      <c r="D795">
        <v>1100</v>
      </c>
      <c r="E795">
        <v>13045</v>
      </c>
      <c r="F795" s="5">
        <f t="shared" si="72"/>
        <v>1185.909090909091</v>
      </c>
      <c r="G795" t="s">
        <v>12</v>
      </c>
      <c r="H795" s="5">
        <f t="shared" si="73"/>
        <v>72.071823204419886</v>
      </c>
      <c r="I795">
        <v>181</v>
      </c>
      <c r="J795" t="s">
        <v>90</v>
      </c>
      <c r="K795" t="s">
        <v>91</v>
      </c>
      <c r="L795">
        <v>1372136400</v>
      </c>
      <c r="M795">
        <v>1372482000</v>
      </c>
      <c r="N795" s="9">
        <f t="shared" si="74"/>
        <v>41450.208333333336</v>
      </c>
      <c r="O795" s="7">
        <f t="shared" si="75"/>
        <v>41454.208333333336</v>
      </c>
      <c r="P795" t="b">
        <v>0</v>
      </c>
      <c r="Q795" t="b">
        <v>0</v>
      </c>
      <c r="R795" t="s">
        <v>60</v>
      </c>
      <c r="S795" t="str">
        <f t="shared" si="76"/>
        <v>publishing</v>
      </c>
      <c r="T795" t="str">
        <f t="shared" si="77"/>
        <v>nonfiction</v>
      </c>
    </row>
    <row r="796" spans="1:20" ht="18" x14ac:dyDescent="0.25">
      <c r="A796">
        <v>794</v>
      </c>
      <c r="B796" t="s">
        <v>1615</v>
      </c>
      <c r="C796" s="3" t="s">
        <v>1616</v>
      </c>
      <c r="D796">
        <v>6600</v>
      </c>
      <c r="E796">
        <v>8276</v>
      </c>
      <c r="F796" s="5">
        <f t="shared" si="72"/>
        <v>125.39393939393939</v>
      </c>
      <c r="G796" t="s">
        <v>12</v>
      </c>
      <c r="H796" s="5">
        <f t="shared" si="73"/>
        <v>75.236363636363635</v>
      </c>
      <c r="I796">
        <v>110</v>
      </c>
      <c r="J796" t="s">
        <v>13</v>
      </c>
      <c r="K796" t="s">
        <v>14</v>
      </c>
      <c r="L796">
        <v>1513922400</v>
      </c>
      <c r="M796">
        <v>1514959200</v>
      </c>
      <c r="N796" s="9">
        <f t="shared" si="74"/>
        <v>43091.25</v>
      </c>
      <c r="O796" s="7">
        <f t="shared" si="75"/>
        <v>43103.25</v>
      </c>
      <c r="P796" t="b">
        <v>0</v>
      </c>
      <c r="Q796" t="b">
        <v>0</v>
      </c>
      <c r="R796" t="s">
        <v>15</v>
      </c>
      <c r="S796" t="str">
        <f t="shared" si="76"/>
        <v>music</v>
      </c>
      <c r="T796" t="str">
        <f t="shared" si="77"/>
        <v>rock</v>
      </c>
    </row>
    <row r="797" spans="1:20" ht="35" x14ac:dyDescent="0.25">
      <c r="A797">
        <v>795</v>
      </c>
      <c r="B797" t="s">
        <v>1617</v>
      </c>
      <c r="C797" s="3" t="s">
        <v>1618</v>
      </c>
      <c r="D797">
        <v>7100</v>
      </c>
      <c r="E797">
        <v>1022</v>
      </c>
      <c r="F797" s="5">
        <f t="shared" si="72"/>
        <v>14.394366197183098</v>
      </c>
      <c r="G797" t="s">
        <v>6</v>
      </c>
      <c r="H797" s="5">
        <f t="shared" si="73"/>
        <v>32.967741935483872</v>
      </c>
      <c r="I797">
        <v>31</v>
      </c>
      <c r="J797" t="s">
        <v>13</v>
      </c>
      <c r="K797" t="s">
        <v>14</v>
      </c>
      <c r="L797">
        <v>1477976400</v>
      </c>
      <c r="M797">
        <v>1478235600</v>
      </c>
      <c r="N797" s="9">
        <f t="shared" si="74"/>
        <v>42675.208333333328</v>
      </c>
      <c r="O797" s="7">
        <f t="shared" si="75"/>
        <v>42678.208333333328</v>
      </c>
      <c r="P797" t="b">
        <v>0</v>
      </c>
      <c r="Q797" t="b">
        <v>0</v>
      </c>
      <c r="R797" t="s">
        <v>45</v>
      </c>
      <c r="S797" t="str">
        <f t="shared" si="76"/>
        <v>film &amp; video</v>
      </c>
      <c r="T797" t="str">
        <f t="shared" si="77"/>
        <v>drama</v>
      </c>
    </row>
    <row r="798" spans="1:20" ht="18" x14ac:dyDescent="0.25">
      <c r="A798">
        <v>796</v>
      </c>
      <c r="B798" t="s">
        <v>1619</v>
      </c>
      <c r="C798" s="3" t="s">
        <v>1620</v>
      </c>
      <c r="D798">
        <v>7800</v>
      </c>
      <c r="E798">
        <v>4275</v>
      </c>
      <c r="F798" s="5">
        <f t="shared" si="72"/>
        <v>54.807692307692314</v>
      </c>
      <c r="G798" t="s">
        <v>6</v>
      </c>
      <c r="H798" s="5">
        <f t="shared" si="73"/>
        <v>54.807692307692307</v>
      </c>
      <c r="I798">
        <v>78</v>
      </c>
      <c r="J798" t="s">
        <v>13</v>
      </c>
      <c r="K798" t="s">
        <v>14</v>
      </c>
      <c r="L798">
        <v>1407474000</v>
      </c>
      <c r="M798">
        <v>1408078800</v>
      </c>
      <c r="N798" s="9">
        <f t="shared" si="74"/>
        <v>41859.208333333336</v>
      </c>
      <c r="O798" s="7">
        <f t="shared" si="75"/>
        <v>41866.208333333336</v>
      </c>
      <c r="P798" t="b">
        <v>0</v>
      </c>
      <c r="Q798" t="b">
        <v>1</v>
      </c>
      <c r="R798" t="s">
        <v>284</v>
      </c>
      <c r="S798" t="str">
        <f t="shared" si="76"/>
        <v>games</v>
      </c>
      <c r="T798" t="str">
        <f t="shared" si="77"/>
        <v>mobile games</v>
      </c>
    </row>
    <row r="799" spans="1:20" ht="18" x14ac:dyDescent="0.25">
      <c r="A799">
        <v>797</v>
      </c>
      <c r="B799" t="s">
        <v>1621</v>
      </c>
      <c r="C799" s="3" t="s">
        <v>1622</v>
      </c>
      <c r="D799">
        <v>7600</v>
      </c>
      <c r="E799">
        <v>8332</v>
      </c>
      <c r="F799" s="5">
        <f t="shared" si="72"/>
        <v>109.63157894736841</v>
      </c>
      <c r="G799" t="s">
        <v>12</v>
      </c>
      <c r="H799" s="5">
        <f t="shared" si="73"/>
        <v>45.037837837837834</v>
      </c>
      <c r="I799">
        <v>185</v>
      </c>
      <c r="J799" t="s">
        <v>13</v>
      </c>
      <c r="K799" t="s">
        <v>14</v>
      </c>
      <c r="L799">
        <v>1546149600</v>
      </c>
      <c r="M799">
        <v>1548136800</v>
      </c>
      <c r="N799" s="9">
        <f t="shared" si="74"/>
        <v>43464.25</v>
      </c>
      <c r="O799" s="7">
        <f t="shared" si="75"/>
        <v>43487.25</v>
      </c>
      <c r="P799" t="b">
        <v>0</v>
      </c>
      <c r="Q799" t="b">
        <v>0</v>
      </c>
      <c r="R799" t="s">
        <v>20</v>
      </c>
      <c r="S799" t="str">
        <f t="shared" si="76"/>
        <v>technology</v>
      </c>
      <c r="T799" t="str">
        <f t="shared" si="77"/>
        <v>web</v>
      </c>
    </row>
    <row r="800" spans="1:20" ht="18" x14ac:dyDescent="0.25">
      <c r="A800">
        <v>798</v>
      </c>
      <c r="B800" t="s">
        <v>1623</v>
      </c>
      <c r="C800" s="3" t="s">
        <v>1624</v>
      </c>
      <c r="D800">
        <v>3400</v>
      </c>
      <c r="E800">
        <v>6408</v>
      </c>
      <c r="F800" s="5">
        <f t="shared" si="72"/>
        <v>188.47058823529412</v>
      </c>
      <c r="G800" t="s">
        <v>12</v>
      </c>
      <c r="H800" s="5">
        <f t="shared" si="73"/>
        <v>52.958677685950413</v>
      </c>
      <c r="I800">
        <v>121</v>
      </c>
      <c r="J800" t="s">
        <v>13</v>
      </c>
      <c r="K800" t="s">
        <v>14</v>
      </c>
      <c r="L800">
        <v>1338440400</v>
      </c>
      <c r="M800">
        <v>1340859600</v>
      </c>
      <c r="N800" s="9">
        <f t="shared" si="74"/>
        <v>41060.208333333336</v>
      </c>
      <c r="O800" s="7">
        <f t="shared" si="75"/>
        <v>41088.208333333336</v>
      </c>
      <c r="P800" t="b">
        <v>0</v>
      </c>
      <c r="Q800" t="b">
        <v>1</v>
      </c>
      <c r="R800" t="s">
        <v>25</v>
      </c>
      <c r="S800" t="str">
        <f t="shared" si="76"/>
        <v>theater</v>
      </c>
      <c r="T800" t="str">
        <f t="shared" si="77"/>
        <v>plays</v>
      </c>
    </row>
    <row r="801" spans="1:20" ht="18" x14ac:dyDescent="0.25">
      <c r="A801">
        <v>799</v>
      </c>
      <c r="B801" t="s">
        <v>1625</v>
      </c>
      <c r="C801" s="3" t="s">
        <v>1626</v>
      </c>
      <c r="D801">
        <v>84500</v>
      </c>
      <c r="E801">
        <v>73522</v>
      </c>
      <c r="F801" s="5">
        <f t="shared" si="72"/>
        <v>87.008284023668637</v>
      </c>
      <c r="G801" t="s">
        <v>6</v>
      </c>
      <c r="H801" s="5">
        <f t="shared" si="73"/>
        <v>60.017959183673469</v>
      </c>
      <c r="I801">
        <v>1225</v>
      </c>
      <c r="J801" t="s">
        <v>32</v>
      </c>
      <c r="K801" t="s">
        <v>33</v>
      </c>
      <c r="L801">
        <v>1454133600</v>
      </c>
      <c r="M801">
        <v>1454479200</v>
      </c>
      <c r="N801" s="9">
        <f t="shared" si="74"/>
        <v>42399.25</v>
      </c>
      <c r="O801" s="7">
        <f t="shared" si="75"/>
        <v>42403.25</v>
      </c>
      <c r="P801" t="b">
        <v>0</v>
      </c>
      <c r="Q801" t="b">
        <v>0</v>
      </c>
      <c r="R801" t="s">
        <v>25</v>
      </c>
      <c r="S801" t="str">
        <f t="shared" si="76"/>
        <v>theater</v>
      </c>
      <c r="T801" t="str">
        <f t="shared" si="77"/>
        <v>plays</v>
      </c>
    </row>
    <row r="802" spans="1:20" ht="18" x14ac:dyDescent="0.25">
      <c r="A802">
        <v>800</v>
      </c>
      <c r="B802" t="s">
        <v>1627</v>
      </c>
      <c r="C802" s="3" t="s">
        <v>1628</v>
      </c>
      <c r="D802">
        <v>100</v>
      </c>
      <c r="E802">
        <v>1</v>
      </c>
      <c r="F802" s="5">
        <f t="shared" si="72"/>
        <v>1</v>
      </c>
      <c r="G802" t="s">
        <v>6</v>
      </c>
      <c r="H802" s="5">
        <f t="shared" si="73"/>
        <v>1</v>
      </c>
      <c r="I802">
        <v>1</v>
      </c>
      <c r="J802" t="s">
        <v>90</v>
      </c>
      <c r="K802" t="s">
        <v>91</v>
      </c>
      <c r="L802">
        <v>1434085200</v>
      </c>
      <c r="M802">
        <v>1434430800</v>
      </c>
      <c r="N802" s="9">
        <f t="shared" si="74"/>
        <v>42167.208333333328</v>
      </c>
      <c r="O802" s="7">
        <f t="shared" si="75"/>
        <v>42171.208333333328</v>
      </c>
      <c r="P802" t="b">
        <v>0</v>
      </c>
      <c r="Q802" t="b">
        <v>0</v>
      </c>
      <c r="R802" t="s">
        <v>15</v>
      </c>
      <c r="S802" t="str">
        <f t="shared" si="76"/>
        <v>music</v>
      </c>
      <c r="T802" t="str">
        <f t="shared" si="77"/>
        <v>rock</v>
      </c>
    </row>
    <row r="803" spans="1:20" ht="18" x14ac:dyDescent="0.25">
      <c r="A803">
        <v>801</v>
      </c>
      <c r="B803" t="s">
        <v>1629</v>
      </c>
      <c r="C803" s="3" t="s">
        <v>1630</v>
      </c>
      <c r="D803">
        <v>2300</v>
      </c>
      <c r="E803">
        <v>4667</v>
      </c>
      <c r="F803" s="5">
        <f t="shared" si="72"/>
        <v>202.9130434782609</v>
      </c>
      <c r="G803" t="s">
        <v>12</v>
      </c>
      <c r="H803" s="5">
        <f t="shared" si="73"/>
        <v>44.028301886792455</v>
      </c>
      <c r="I803">
        <v>106</v>
      </c>
      <c r="J803" t="s">
        <v>13</v>
      </c>
      <c r="K803" t="s">
        <v>14</v>
      </c>
      <c r="L803">
        <v>1577772000</v>
      </c>
      <c r="M803">
        <v>1579672800</v>
      </c>
      <c r="N803" s="9">
        <f t="shared" si="74"/>
        <v>43830.25</v>
      </c>
      <c r="O803" s="7">
        <f t="shared" si="75"/>
        <v>43852.25</v>
      </c>
      <c r="P803" t="b">
        <v>0</v>
      </c>
      <c r="Q803" t="b">
        <v>1</v>
      </c>
      <c r="R803" t="s">
        <v>114</v>
      </c>
      <c r="S803" t="str">
        <f t="shared" si="76"/>
        <v>photography</v>
      </c>
      <c r="T803" t="str">
        <f t="shared" si="77"/>
        <v>photography books</v>
      </c>
    </row>
    <row r="804" spans="1:20" ht="35" x14ac:dyDescent="0.25">
      <c r="A804">
        <v>802</v>
      </c>
      <c r="B804" t="s">
        <v>1631</v>
      </c>
      <c r="C804" s="3" t="s">
        <v>1632</v>
      </c>
      <c r="D804">
        <v>6200</v>
      </c>
      <c r="E804">
        <v>12216</v>
      </c>
      <c r="F804" s="5">
        <f t="shared" si="72"/>
        <v>197.03225806451613</v>
      </c>
      <c r="G804" t="s">
        <v>12</v>
      </c>
      <c r="H804" s="5">
        <f t="shared" si="73"/>
        <v>86.028169014084511</v>
      </c>
      <c r="I804">
        <v>142</v>
      </c>
      <c r="J804" t="s">
        <v>13</v>
      </c>
      <c r="K804" t="s">
        <v>14</v>
      </c>
      <c r="L804">
        <v>1562216400</v>
      </c>
      <c r="M804">
        <v>1562389200</v>
      </c>
      <c r="N804" s="9">
        <f t="shared" si="74"/>
        <v>43650.208333333328</v>
      </c>
      <c r="O804" s="7">
        <f t="shared" si="75"/>
        <v>43652.208333333328</v>
      </c>
      <c r="P804" t="b">
        <v>0</v>
      </c>
      <c r="Q804" t="b">
        <v>0</v>
      </c>
      <c r="R804" t="s">
        <v>114</v>
      </c>
      <c r="S804" t="str">
        <f t="shared" si="76"/>
        <v>photography</v>
      </c>
      <c r="T804" t="str">
        <f t="shared" si="77"/>
        <v>photography books</v>
      </c>
    </row>
    <row r="805" spans="1:20" ht="35" x14ac:dyDescent="0.25">
      <c r="A805">
        <v>803</v>
      </c>
      <c r="B805" t="s">
        <v>1633</v>
      </c>
      <c r="C805" s="3" t="s">
        <v>1634</v>
      </c>
      <c r="D805">
        <v>6100</v>
      </c>
      <c r="E805">
        <v>6527</v>
      </c>
      <c r="F805" s="5">
        <f t="shared" si="72"/>
        <v>107</v>
      </c>
      <c r="G805" t="s">
        <v>12</v>
      </c>
      <c r="H805" s="5">
        <f t="shared" si="73"/>
        <v>28.012875536480685</v>
      </c>
      <c r="I805">
        <v>233</v>
      </c>
      <c r="J805" t="s">
        <v>13</v>
      </c>
      <c r="K805" t="s">
        <v>14</v>
      </c>
      <c r="L805">
        <v>1548568800</v>
      </c>
      <c r="M805">
        <v>1551506400</v>
      </c>
      <c r="N805" s="9">
        <f t="shared" si="74"/>
        <v>43492.25</v>
      </c>
      <c r="O805" s="7">
        <f t="shared" si="75"/>
        <v>43526.25</v>
      </c>
      <c r="P805" t="b">
        <v>0</v>
      </c>
      <c r="Q805" t="b">
        <v>0</v>
      </c>
      <c r="R805" t="s">
        <v>25</v>
      </c>
      <c r="S805" t="str">
        <f t="shared" si="76"/>
        <v>theater</v>
      </c>
      <c r="T805" t="str">
        <f t="shared" si="77"/>
        <v>plays</v>
      </c>
    </row>
    <row r="806" spans="1:20" ht="18" x14ac:dyDescent="0.25">
      <c r="A806">
        <v>804</v>
      </c>
      <c r="B806" t="s">
        <v>1635</v>
      </c>
      <c r="C806" s="3" t="s">
        <v>1636</v>
      </c>
      <c r="D806">
        <v>2600</v>
      </c>
      <c r="E806">
        <v>6987</v>
      </c>
      <c r="F806" s="5">
        <f t="shared" si="72"/>
        <v>268.73076923076923</v>
      </c>
      <c r="G806" t="s">
        <v>12</v>
      </c>
      <c r="H806" s="5">
        <f t="shared" si="73"/>
        <v>32.050458715596328</v>
      </c>
      <c r="I806">
        <v>218</v>
      </c>
      <c r="J806" t="s">
        <v>13</v>
      </c>
      <c r="K806" t="s">
        <v>14</v>
      </c>
      <c r="L806">
        <v>1514872800</v>
      </c>
      <c r="M806">
        <v>1516600800</v>
      </c>
      <c r="N806" s="9">
        <f t="shared" si="74"/>
        <v>43102.25</v>
      </c>
      <c r="O806" s="7">
        <f t="shared" si="75"/>
        <v>43122.25</v>
      </c>
      <c r="P806" t="b">
        <v>0</v>
      </c>
      <c r="Q806" t="b">
        <v>0</v>
      </c>
      <c r="R806" t="s">
        <v>15</v>
      </c>
      <c r="S806" t="str">
        <f t="shared" si="76"/>
        <v>music</v>
      </c>
      <c r="T806" t="str">
        <f t="shared" si="77"/>
        <v>rock</v>
      </c>
    </row>
    <row r="807" spans="1:20" ht="35" x14ac:dyDescent="0.25">
      <c r="A807">
        <v>805</v>
      </c>
      <c r="B807" t="s">
        <v>1637</v>
      </c>
      <c r="C807" s="3" t="s">
        <v>1638</v>
      </c>
      <c r="D807">
        <v>9700</v>
      </c>
      <c r="E807">
        <v>4932</v>
      </c>
      <c r="F807" s="5">
        <f t="shared" si="72"/>
        <v>50.845360824742272</v>
      </c>
      <c r="G807" t="s">
        <v>6</v>
      </c>
      <c r="H807" s="5">
        <f t="shared" si="73"/>
        <v>73.611940298507463</v>
      </c>
      <c r="I807">
        <v>67</v>
      </c>
      <c r="J807" t="s">
        <v>18</v>
      </c>
      <c r="K807" t="s">
        <v>19</v>
      </c>
      <c r="L807">
        <v>1416031200</v>
      </c>
      <c r="M807">
        <v>1420437600</v>
      </c>
      <c r="N807" s="9">
        <f t="shared" si="74"/>
        <v>41958.25</v>
      </c>
      <c r="O807" s="7">
        <f t="shared" si="75"/>
        <v>42009.25</v>
      </c>
      <c r="P807" t="b">
        <v>0</v>
      </c>
      <c r="Q807" t="b">
        <v>0</v>
      </c>
      <c r="R807" t="s">
        <v>34</v>
      </c>
      <c r="S807" t="str">
        <f t="shared" si="76"/>
        <v>film &amp; video</v>
      </c>
      <c r="T807" t="str">
        <f t="shared" si="77"/>
        <v>documentary</v>
      </c>
    </row>
    <row r="808" spans="1:20" ht="18" x14ac:dyDescent="0.25">
      <c r="A808">
        <v>806</v>
      </c>
      <c r="B808" t="s">
        <v>1639</v>
      </c>
      <c r="C808" s="3" t="s">
        <v>1640</v>
      </c>
      <c r="D808">
        <v>700</v>
      </c>
      <c r="E808">
        <v>8262</v>
      </c>
      <c r="F808" s="5">
        <f t="shared" si="72"/>
        <v>1180.2857142857142</v>
      </c>
      <c r="G808" t="s">
        <v>12</v>
      </c>
      <c r="H808" s="5">
        <f t="shared" si="73"/>
        <v>108.71052631578948</v>
      </c>
      <c r="I808">
        <v>76</v>
      </c>
      <c r="J808" t="s">
        <v>13</v>
      </c>
      <c r="K808" t="s">
        <v>14</v>
      </c>
      <c r="L808">
        <v>1330927200</v>
      </c>
      <c r="M808">
        <v>1332997200</v>
      </c>
      <c r="N808" s="9">
        <f t="shared" si="74"/>
        <v>40973.25</v>
      </c>
      <c r="O808" s="7">
        <f t="shared" si="75"/>
        <v>40997.208333333336</v>
      </c>
      <c r="P808" t="b">
        <v>0</v>
      </c>
      <c r="Q808" t="b">
        <v>1</v>
      </c>
      <c r="R808" t="s">
        <v>45</v>
      </c>
      <c r="S808" t="str">
        <f t="shared" si="76"/>
        <v>film &amp; video</v>
      </c>
      <c r="T808" t="str">
        <f t="shared" si="77"/>
        <v>drama</v>
      </c>
    </row>
    <row r="809" spans="1:20" ht="18" x14ac:dyDescent="0.25">
      <c r="A809">
        <v>807</v>
      </c>
      <c r="B809" t="s">
        <v>1641</v>
      </c>
      <c r="C809" s="3" t="s">
        <v>1642</v>
      </c>
      <c r="D809">
        <v>700</v>
      </c>
      <c r="E809">
        <v>1848</v>
      </c>
      <c r="F809" s="5">
        <f t="shared" si="72"/>
        <v>264</v>
      </c>
      <c r="G809" t="s">
        <v>12</v>
      </c>
      <c r="H809" s="5">
        <f t="shared" si="73"/>
        <v>42.97674418604651</v>
      </c>
      <c r="I809">
        <v>43</v>
      </c>
      <c r="J809" t="s">
        <v>13</v>
      </c>
      <c r="K809" t="s">
        <v>14</v>
      </c>
      <c r="L809">
        <v>1571115600</v>
      </c>
      <c r="M809">
        <v>1574920800</v>
      </c>
      <c r="N809" s="9">
        <f t="shared" si="74"/>
        <v>43753.208333333328</v>
      </c>
      <c r="O809" s="7">
        <f t="shared" si="75"/>
        <v>43797.25</v>
      </c>
      <c r="P809" t="b">
        <v>0</v>
      </c>
      <c r="Q809" t="b">
        <v>1</v>
      </c>
      <c r="R809" t="s">
        <v>25</v>
      </c>
      <c r="S809" t="str">
        <f t="shared" si="76"/>
        <v>theater</v>
      </c>
      <c r="T809" t="str">
        <f t="shared" si="77"/>
        <v>plays</v>
      </c>
    </row>
    <row r="810" spans="1:20" ht="18" x14ac:dyDescent="0.25">
      <c r="A810">
        <v>808</v>
      </c>
      <c r="B810" t="s">
        <v>1643</v>
      </c>
      <c r="C810" s="3" t="s">
        <v>1644</v>
      </c>
      <c r="D810">
        <v>5200</v>
      </c>
      <c r="E810">
        <v>1583</v>
      </c>
      <c r="F810" s="5">
        <f t="shared" si="72"/>
        <v>30.44230769230769</v>
      </c>
      <c r="G810" t="s">
        <v>6</v>
      </c>
      <c r="H810" s="5">
        <f t="shared" si="73"/>
        <v>83.315789473684205</v>
      </c>
      <c r="I810">
        <v>19</v>
      </c>
      <c r="J810" t="s">
        <v>13</v>
      </c>
      <c r="K810" t="s">
        <v>14</v>
      </c>
      <c r="L810">
        <v>1463461200</v>
      </c>
      <c r="M810">
        <v>1464930000</v>
      </c>
      <c r="N810" s="9">
        <f t="shared" si="74"/>
        <v>42507.208333333328</v>
      </c>
      <c r="O810" s="7">
        <f t="shared" si="75"/>
        <v>42524.208333333328</v>
      </c>
      <c r="P810" t="b">
        <v>0</v>
      </c>
      <c r="Q810" t="b">
        <v>0</v>
      </c>
      <c r="R810" t="s">
        <v>9</v>
      </c>
      <c r="S810" t="str">
        <f t="shared" si="76"/>
        <v>food</v>
      </c>
      <c r="T810" t="str">
        <f t="shared" si="77"/>
        <v>food trucks</v>
      </c>
    </row>
    <row r="811" spans="1:20" ht="18" x14ac:dyDescent="0.25">
      <c r="A811">
        <v>809</v>
      </c>
      <c r="B811" t="s">
        <v>1591</v>
      </c>
      <c r="C811" s="3" t="s">
        <v>1645</v>
      </c>
      <c r="D811">
        <v>140800</v>
      </c>
      <c r="E811">
        <v>88536</v>
      </c>
      <c r="F811" s="5">
        <f t="shared" si="72"/>
        <v>62.880681818181813</v>
      </c>
      <c r="G811" t="s">
        <v>6</v>
      </c>
      <c r="H811" s="5">
        <f t="shared" si="73"/>
        <v>42</v>
      </c>
      <c r="I811">
        <v>2108</v>
      </c>
      <c r="J811" t="s">
        <v>90</v>
      </c>
      <c r="K811" t="s">
        <v>91</v>
      </c>
      <c r="L811">
        <v>1344920400</v>
      </c>
      <c r="M811">
        <v>1345006800</v>
      </c>
      <c r="N811" s="9">
        <f t="shared" si="74"/>
        <v>41135.208333333336</v>
      </c>
      <c r="O811" s="7">
        <f t="shared" si="75"/>
        <v>41136.208333333336</v>
      </c>
      <c r="P811" t="b">
        <v>0</v>
      </c>
      <c r="Q811" t="b">
        <v>0</v>
      </c>
      <c r="R811" t="s">
        <v>34</v>
      </c>
      <c r="S811" t="str">
        <f t="shared" si="76"/>
        <v>film &amp; video</v>
      </c>
      <c r="T811" t="str">
        <f t="shared" si="77"/>
        <v>documentary</v>
      </c>
    </row>
    <row r="812" spans="1:20" ht="35" x14ac:dyDescent="0.25">
      <c r="A812">
        <v>810</v>
      </c>
      <c r="B812" t="s">
        <v>1646</v>
      </c>
      <c r="C812" s="3" t="s">
        <v>1647</v>
      </c>
      <c r="D812">
        <v>6400</v>
      </c>
      <c r="E812">
        <v>12360</v>
      </c>
      <c r="F812" s="5">
        <f t="shared" si="72"/>
        <v>193.125</v>
      </c>
      <c r="G812" t="s">
        <v>12</v>
      </c>
      <c r="H812" s="5">
        <f t="shared" si="73"/>
        <v>55.927601809954751</v>
      </c>
      <c r="I812">
        <v>221</v>
      </c>
      <c r="J812" t="s">
        <v>13</v>
      </c>
      <c r="K812" t="s">
        <v>14</v>
      </c>
      <c r="L812">
        <v>1511848800</v>
      </c>
      <c r="M812">
        <v>1512712800</v>
      </c>
      <c r="N812" s="9">
        <f t="shared" si="74"/>
        <v>43067.25</v>
      </c>
      <c r="O812" s="7">
        <f t="shared" si="75"/>
        <v>43077.25</v>
      </c>
      <c r="P812" t="b">
        <v>0</v>
      </c>
      <c r="Q812" t="b">
        <v>1</v>
      </c>
      <c r="R812" t="s">
        <v>25</v>
      </c>
      <c r="S812" t="str">
        <f t="shared" si="76"/>
        <v>theater</v>
      </c>
      <c r="T812" t="str">
        <f t="shared" si="77"/>
        <v>plays</v>
      </c>
    </row>
    <row r="813" spans="1:20" ht="18" x14ac:dyDescent="0.25">
      <c r="A813">
        <v>811</v>
      </c>
      <c r="B813" t="s">
        <v>1648</v>
      </c>
      <c r="C813" s="3" t="s">
        <v>1649</v>
      </c>
      <c r="D813">
        <v>92500</v>
      </c>
      <c r="E813">
        <v>71320</v>
      </c>
      <c r="F813" s="5">
        <f t="shared" si="72"/>
        <v>77.102702702702715</v>
      </c>
      <c r="G813" t="s">
        <v>6</v>
      </c>
      <c r="H813" s="5">
        <f t="shared" si="73"/>
        <v>105.03681885125184</v>
      </c>
      <c r="I813">
        <v>679</v>
      </c>
      <c r="J813" t="s">
        <v>13</v>
      </c>
      <c r="K813" t="s">
        <v>14</v>
      </c>
      <c r="L813">
        <v>1452319200</v>
      </c>
      <c r="M813">
        <v>1452492000</v>
      </c>
      <c r="N813" s="9">
        <f t="shared" si="74"/>
        <v>42378.25</v>
      </c>
      <c r="O813" s="7">
        <f t="shared" si="75"/>
        <v>42380.25</v>
      </c>
      <c r="P813" t="b">
        <v>0</v>
      </c>
      <c r="Q813" t="b">
        <v>1</v>
      </c>
      <c r="R813" t="s">
        <v>81</v>
      </c>
      <c r="S813" t="str">
        <f t="shared" si="76"/>
        <v>games</v>
      </c>
      <c r="T813" t="str">
        <f t="shared" si="77"/>
        <v>video games</v>
      </c>
    </row>
    <row r="814" spans="1:20" ht="18" x14ac:dyDescent="0.25">
      <c r="A814">
        <v>812</v>
      </c>
      <c r="B814" t="s">
        <v>1650</v>
      </c>
      <c r="C814" s="3" t="s">
        <v>1651</v>
      </c>
      <c r="D814">
        <v>59700</v>
      </c>
      <c r="E814">
        <v>134640</v>
      </c>
      <c r="F814" s="5">
        <f t="shared" si="72"/>
        <v>225.52763819095478</v>
      </c>
      <c r="G814" t="s">
        <v>12</v>
      </c>
      <c r="H814" s="5">
        <f t="shared" si="73"/>
        <v>48</v>
      </c>
      <c r="I814">
        <v>2805</v>
      </c>
      <c r="J814" t="s">
        <v>7</v>
      </c>
      <c r="K814" t="s">
        <v>8</v>
      </c>
      <c r="L814">
        <v>1523854800</v>
      </c>
      <c r="M814">
        <v>1524286800</v>
      </c>
      <c r="N814" s="9">
        <f t="shared" si="74"/>
        <v>43206.208333333328</v>
      </c>
      <c r="O814" s="7">
        <f t="shared" si="75"/>
        <v>43211.208333333328</v>
      </c>
      <c r="P814" t="b">
        <v>0</v>
      </c>
      <c r="Q814" t="b">
        <v>0</v>
      </c>
      <c r="R814" t="s">
        <v>60</v>
      </c>
      <c r="S814" t="str">
        <f t="shared" si="76"/>
        <v>publishing</v>
      </c>
      <c r="T814" t="str">
        <f t="shared" si="77"/>
        <v>nonfiction</v>
      </c>
    </row>
    <row r="815" spans="1:20" ht="18" x14ac:dyDescent="0.25">
      <c r="A815">
        <v>813</v>
      </c>
      <c r="B815" t="s">
        <v>1652</v>
      </c>
      <c r="C815" s="3" t="s">
        <v>1653</v>
      </c>
      <c r="D815">
        <v>3200</v>
      </c>
      <c r="E815">
        <v>7661</v>
      </c>
      <c r="F815" s="5">
        <f t="shared" si="72"/>
        <v>239.40625</v>
      </c>
      <c r="G815" t="s">
        <v>12</v>
      </c>
      <c r="H815" s="5">
        <f t="shared" si="73"/>
        <v>112.66176470588235</v>
      </c>
      <c r="I815">
        <v>68</v>
      </c>
      <c r="J815" t="s">
        <v>13</v>
      </c>
      <c r="K815" t="s">
        <v>14</v>
      </c>
      <c r="L815">
        <v>1346043600</v>
      </c>
      <c r="M815">
        <v>1346907600</v>
      </c>
      <c r="N815" s="9">
        <f t="shared" si="74"/>
        <v>41148.208333333336</v>
      </c>
      <c r="O815" s="7">
        <f t="shared" si="75"/>
        <v>41158.208333333336</v>
      </c>
      <c r="P815" t="b">
        <v>0</v>
      </c>
      <c r="Q815" t="b">
        <v>0</v>
      </c>
      <c r="R815" t="s">
        <v>81</v>
      </c>
      <c r="S815" t="str">
        <f t="shared" si="76"/>
        <v>games</v>
      </c>
      <c r="T815" t="str">
        <f t="shared" si="77"/>
        <v>video games</v>
      </c>
    </row>
    <row r="816" spans="1:20" ht="18" x14ac:dyDescent="0.25">
      <c r="A816">
        <v>814</v>
      </c>
      <c r="B816" t="s">
        <v>1654</v>
      </c>
      <c r="C816" s="3" t="s">
        <v>1655</v>
      </c>
      <c r="D816">
        <v>3200</v>
      </c>
      <c r="E816">
        <v>2950</v>
      </c>
      <c r="F816" s="5">
        <f t="shared" si="72"/>
        <v>92.1875</v>
      </c>
      <c r="G816" t="s">
        <v>6</v>
      </c>
      <c r="H816" s="5">
        <f t="shared" si="73"/>
        <v>81.944444444444443</v>
      </c>
      <c r="I816">
        <v>36</v>
      </c>
      <c r="J816" t="s">
        <v>28</v>
      </c>
      <c r="K816" t="s">
        <v>29</v>
      </c>
      <c r="L816">
        <v>1464325200</v>
      </c>
      <c r="M816">
        <v>1464498000</v>
      </c>
      <c r="N816" s="9">
        <f t="shared" si="74"/>
        <v>42517.208333333328</v>
      </c>
      <c r="O816" s="7">
        <f t="shared" si="75"/>
        <v>42519.208333333328</v>
      </c>
      <c r="P816" t="b">
        <v>0</v>
      </c>
      <c r="Q816" t="b">
        <v>1</v>
      </c>
      <c r="R816" t="s">
        <v>15</v>
      </c>
      <c r="S816" t="str">
        <f t="shared" si="76"/>
        <v>music</v>
      </c>
      <c r="T816" t="str">
        <f t="shared" si="77"/>
        <v>rock</v>
      </c>
    </row>
    <row r="817" spans="1:20" ht="35" x14ac:dyDescent="0.25">
      <c r="A817">
        <v>815</v>
      </c>
      <c r="B817" t="s">
        <v>1656</v>
      </c>
      <c r="C817" s="3" t="s">
        <v>1657</v>
      </c>
      <c r="D817">
        <v>9000</v>
      </c>
      <c r="E817">
        <v>11721</v>
      </c>
      <c r="F817" s="5">
        <f t="shared" si="72"/>
        <v>130.23333333333335</v>
      </c>
      <c r="G817" t="s">
        <v>12</v>
      </c>
      <c r="H817" s="5">
        <f t="shared" si="73"/>
        <v>64.049180327868854</v>
      </c>
      <c r="I817">
        <v>183</v>
      </c>
      <c r="J817" t="s">
        <v>7</v>
      </c>
      <c r="K817" t="s">
        <v>8</v>
      </c>
      <c r="L817">
        <v>1511935200</v>
      </c>
      <c r="M817">
        <v>1514181600</v>
      </c>
      <c r="N817" s="9">
        <f t="shared" si="74"/>
        <v>43068.25</v>
      </c>
      <c r="O817" s="7">
        <f t="shared" si="75"/>
        <v>43094.25</v>
      </c>
      <c r="P817" t="b">
        <v>0</v>
      </c>
      <c r="Q817" t="b">
        <v>0</v>
      </c>
      <c r="R817" t="s">
        <v>15</v>
      </c>
      <c r="S817" t="str">
        <f t="shared" si="76"/>
        <v>music</v>
      </c>
      <c r="T817" t="str">
        <f t="shared" si="77"/>
        <v>rock</v>
      </c>
    </row>
    <row r="818" spans="1:20" ht="35" x14ac:dyDescent="0.25">
      <c r="A818">
        <v>816</v>
      </c>
      <c r="B818" t="s">
        <v>1658</v>
      </c>
      <c r="C818" s="3" t="s">
        <v>1659</v>
      </c>
      <c r="D818">
        <v>2300</v>
      </c>
      <c r="E818">
        <v>14150</v>
      </c>
      <c r="F818" s="5">
        <f t="shared" si="72"/>
        <v>615.21739130434787</v>
      </c>
      <c r="G818" t="s">
        <v>12</v>
      </c>
      <c r="H818" s="5">
        <f t="shared" si="73"/>
        <v>106.39097744360902</v>
      </c>
      <c r="I818">
        <v>133</v>
      </c>
      <c r="J818" t="s">
        <v>13</v>
      </c>
      <c r="K818" t="s">
        <v>14</v>
      </c>
      <c r="L818">
        <v>1392012000</v>
      </c>
      <c r="M818">
        <v>1392184800</v>
      </c>
      <c r="N818" s="9">
        <f t="shared" si="74"/>
        <v>41680.25</v>
      </c>
      <c r="O818" s="7">
        <f t="shared" si="75"/>
        <v>41682.25</v>
      </c>
      <c r="P818" t="b">
        <v>1</v>
      </c>
      <c r="Q818" t="b">
        <v>1</v>
      </c>
      <c r="R818" t="s">
        <v>25</v>
      </c>
      <c r="S818" t="str">
        <f t="shared" si="76"/>
        <v>theater</v>
      </c>
      <c r="T818" t="str">
        <f t="shared" si="77"/>
        <v>plays</v>
      </c>
    </row>
    <row r="819" spans="1:20" ht="18" x14ac:dyDescent="0.25">
      <c r="A819">
        <v>817</v>
      </c>
      <c r="B819" t="s">
        <v>1660</v>
      </c>
      <c r="C819" s="3" t="s">
        <v>1661</v>
      </c>
      <c r="D819">
        <v>51300</v>
      </c>
      <c r="E819">
        <v>189192</v>
      </c>
      <c r="F819" s="5">
        <f t="shared" si="72"/>
        <v>368.79532163742692</v>
      </c>
      <c r="G819" t="s">
        <v>12</v>
      </c>
      <c r="H819" s="5">
        <f t="shared" si="73"/>
        <v>76.011249497790274</v>
      </c>
      <c r="I819">
        <v>2489</v>
      </c>
      <c r="J819" t="s">
        <v>99</v>
      </c>
      <c r="K819" t="s">
        <v>100</v>
      </c>
      <c r="L819">
        <v>1556946000</v>
      </c>
      <c r="M819">
        <v>1559365200</v>
      </c>
      <c r="N819" s="9">
        <f t="shared" si="74"/>
        <v>43589.208333333328</v>
      </c>
      <c r="O819" s="7">
        <f t="shared" si="75"/>
        <v>43617.208333333328</v>
      </c>
      <c r="P819" t="b">
        <v>0</v>
      </c>
      <c r="Q819" t="b">
        <v>1</v>
      </c>
      <c r="R819" t="s">
        <v>60</v>
      </c>
      <c r="S819" t="str">
        <f t="shared" si="76"/>
        <v>publishing</v>
      </c>
      <c r="T819" t="str">
        <f t="shared" si="77"/>
        <v>nonfiction</v>
      </c>
    </row>
    <row r="820" spans="1:20" ht="18" x14ac:dyDescent="0.25">
      <c r="A820">
        <v>818</v>
      </c>
      <c r="B820" t="s">
        <v>668</v>
      </c>
      <c r="C820" s="3" t="s">
        <v>1662</v>
      </c>
      <c r="D820">
        <v>700</v>
      </c>
      <c r="E820">
        <v>7664</v>
      </c>
      <c r="F820" s="5">
        <f t="shared" si="72"/>
        <v>1094.8571428571429</v>
      </c>
      <c r="G820" t="s">
        <v>12</v>
      </c>
      <c r="H820" s="5">
        <f t="shared" si="73"/>
        <v>111.07246376811594</v>
      </c>
      <c r="I820">
        <v>69</v>
      </c>
      <c r="J820" t="s">
        <v>13</v>
      </c>
      <c r="K820" t="s">
        <v>14</v>
      </c>
      <c r="L820">
        <v>1548050400</v>
      </c>
      <c r="M820">
        <v>1549173600</v>
      </c>
      <c r="N820" s="9">
        <f t="shared" si="74"/>
        <v>43486.25</v>
      </c>
      <c r="O820" s="7">
        <f t="shared" si="75"/>
        <v>43499.25</v>
      </c>
      <c r="P820" t="b">
        <v>0</v>
      </c>
      <c r="Q820" t="b">
        <v>1</v>
      </c>
      <c r="R820" t="s">
        <v>25</v>
      </c>
      <c r="S820" t="str">
        <f t="shared" si="76"/>
        <v>theater</v>
      </c>
      <c r="T820" t="str">
        <f t="shared" si="77"/>
        <v>plays</v>
      </c>
    </row>
    <row r="821" spans="1:20" ht="35" x14ac:dyDescent="0.25">
      <c r="A821">
        <v>819</v>
      </c>
      <c r="B821" t="s">
        <v>1663</v>
      </c>
      <c r="C821" s="3" t="s">
        <v>1664</v>
      </c>
      <c r="D821">
        <v>8900</v>
      </c>
      <c r="E821">
        <v>4509</v>
      </c>
      <c r="F821" s="5">
        <f t="shared" si="72"/>
        <v>50.662921348314605</v>
      </c>
      <c r="G821" t="s">
        <v>6</v>
      </c>
      <c r="H821" s="5">
        <f t="shared" si="73"/>
        <v>95.936170212765958</v>
      </c>
      <c r="I821">
        <v>47</v>
      </c>
      <c r="J821" t="s">
        <v>13</v>
      </c>
      <c r="K821" t="s">
        <v>14</v>
      </c>
      <c r="L821">
        <v>1353736800</v>
      </c>
      <c r="M821">
        <v>1355032800</v>
      </c>
      <c r="N821" s="9">
        <f t="shared" si="74"/>
        <v>41237.25</v>
      </c>
      <c r="O821" s="7">
        <f t="shared" si="75"/>
        <v>41252.25</v>
      </c>
      <c r="P821" t="b">
        <v>1</v>
      </c>
      <c r="Q821" t="b">
        <v>0</v>
      </c>
      <c r="R821" t="s">
        <v>81</v>
      </c>
      <c r="S821" t="str">
        <f t="shared" si="76"/>
        <v>games</v>
      </c>
      <c r="T821" t="str">
        <f t="shared" si="77"/>
        <v>video games</v>
      </c>
    </row>
    <row r="822" spans="1:20" ht="18" x14ac:dyDescent="0.25">
      <c r="A822">
        <v>820</v>
      </c>
      <c r="B822" t="s">
        <v>1665</v>
      </c>
      <c r="C822" s="3" t="s">
        <v>1666</v>
      </c>
      <c r="D822">
        <v>1500</v>
      </c>
      <c r="E822">
        <v>12009</v>
      </c>
      <c r="F822" s="5">
        <f t="shared" si="72"/>
        <v>800.6</v>
      </c>
      <c r="G822" t="s">
        <v>12</v>
      </c>
      <c r="H822" s="5">
        <f t="shared" si="73"/>
        <v>43.043010752688176</v>
      </c>
      <c r="I822">
        <v>279</v>
      </c>
      <c r="J822" t="s">
        <v>32</v>
      </c>
      <c r="K822" t="s">
        <v>33</v>
      </c>
      <c r="L822">
        <v>1532840400</v>
      </c>
      <c r="M822">
        <v>1533963600</v>
      </c>
      <c r="N822" s="9">
        <f t="shared" si="74"/>
        <v>43310.208333333328</v>
      </c>
      <c r="O822" s="7">
        <f t="shared" si="75"/>
        <v>43323.208333333328</v>
      </c>
      <c r="P822" t="b">
        <v>0</v>
      </c>
      <c r="Q822" t="b">
        <v>1</v>
      </c>
      <c r="R822" t="s">
        <v>15</v>
      </c>
      <c r="S822" t="str">
        <f t="shared" si="76"/>
        <v>music</v>
      </c>
      <c r="T822" t="str">
        <f t="shared" si="77"/>
        <v>rock</v>
      </c>
    </row>
    <row r="823" spans="1:20" ht="18" x14ac:dyDescent="0.25">
      <c r="A823">
        <v>821</v>
      </c>
      <c r="B823" t="s">
        <v>1667</v>
      </c>
      <c r="C823" s="3" t="s">
        <v>1668</v>
      </c>
      <c r="D823">
        <v>4900</v>
      </c>
      <c r="E823">
        <v>14273</v>
      </c>
      <c r="F823" s="5">
        <f t="shared" si="72"/>
        <v>291.28571428571428</v>
      </c>
      <c r="G823" t="s">
        <v>12</v>
      </c>
      <c r="H823" s="5">
        <f t="shared" si="73"/>
        <v>67.966666666666669</v>
      </c>
      <c r="I823">
        <v>210</v>
      </c>
      <c r="J823" t="s">
        <v>13</v>
      </c>
      <c r="K823" t="s">
        <v>14</v>
      </c>
      <c r="L823">
        <v>1488261600</v>
      </c>
      <c r="M823">
        <v>1489381200</v>
      </c>
      <c r="N823" s="9">
        <f t="shared" si="74"/>
        <v>42794.25</v>
      </c>
      <c r="O823" s="7">
        <f t="shared" si="75"/>
        <v>42807.208333333328</v>
      </c>
      <c r="P823" t="b">
        <v>0</v>
      </c>
      <c r="Q823" t="b">
        <v>0</v>
      </c>
      <c r="R823" t="s">
        <v>34</v>
      </c>
      <c r="S823" t="str">
        <f t="shared" si="76"/>
        <v>film &amp; video</v>
      </c>
      <c r="T823" t="str">
        <f t="shared" si="77"/>
        <v>documentary</v>
      </c>
    </row>
    <row r="824" spans="1:20" ht="18" x14ac:dyDescent="0.25">
      <c r="A824">
        <v>822</v>
      </c>
      <c r="B824" t="s">
        <v>1669</v>
      </c>
      <c r="C824" s="3" t="s">
        <v>1670</v>
      </c>
      <c r="D824">
        <v>54000</v>
      </c>
      <c r="E824">
        <v>188982</v>
      </c>
      <c r="F824" s="5">
        <f t="shared" si="72"/>
        <v>349.9666666666667</v>
      </c>
      <c r="G824" t="s">
        <v>12</v>
      </c>
      <c r="H824" s="5">
        <f t="shared" si="73"/>
        <v>89.991428571428571</v>
      </c>
      <c r="I824">
        <v>2100</v>
      </c>
      <c r="J824" t="s">
        <v>13</v>
      </c>
      <c r="K824" t="s">
        <v>14</v>
      </c>
      <c r="L824">
        <v>1393567200</v>
      </c>
      <c r="M824">
        <v>1395032400</v>
      </c>
      <c r="N824" s="9">
        <f t="shared" si="74"/>
        <v>41698.25</v>
      </c>
      <c r="O824" s="7">
        <f t="shared" si="75"/>
        <v>41715.208333333336</v>
      </c>
      <c r="P824" t="b">
        <v>0</v>
      </c>
      <c r="Q824" t="b">
        <v>0</v>
      </c>
      <c r="R824" t="s">
        <v>15</v>
      </c>
      <c r="S824" t="str">
        <f t="shared" si="76"/>
        <v>music</v>
      </c>
      <c r="T824" t="str">
        <f t="shared" si="77"/>
        <v>rock</v>
      </c>
    </row>
    <row r="825" spans="1:20" ht="35" x14ac:dyDescent="0.25">
      <c r="A825">
        <v>823</v>
      </c>
      <c r="B825" t="s">
        <v>1671</v>
      </c>
      <c r="C825" s="3" t="s">
        <v>1672</v>
      </c>
      <c r="D825">
        <v>4100</v>
      </c>
      <c r="E825">
        <v>14640</v>
      </c>
      <c r="F825" s="5">
        <f t="shared" si="72"/>
        <v>357.07317073170731</v>
      </c>
      <c r="G825" t="s">
        <v>12</v>
      </c>
      <c r="H825" s="5">
        <f t="shared" si="73"/>
        <v>58.095238095238095</v>
      </c>
      <c r="I825">
        <v>252</v>
      </c>
      <c r="J825" t="s">
        <v>13</v>
      </c>
      <c r="K825" t="s">
        <v>14</v>
      </c>
      <c r="L825">
        <v>1410325200</v>
      </c>
      <c r="M825">
        <v>1412485200</v>
      </c>
      <c r="N825" s="9">
        <f t="shared" si="74"/>
        <v>41892.208333333336</v>
      </c>
      <c r="O825" s="7">
        <f t="shared" si="75"/>
        <v>41917.208333333336</v>
      </c>
      <c r="P825" t="b">
        <v>1</v>
      </c>
      <c r="Q825" t="b">
        <v>1</v>
      </c>
      <c r="R825" t="s">
        <v>15</v>
      </c>
      <c r="S825" t="str">
        <f t="shared" si="76"/>
        <v>music</v>
      </c>
      <c r="T825" t="str">
        <f t="shared" si="77"/>
        <v>rock</v>
      </c>
    </row>
    <row r="826" spans="1:20" ht="18" x14ac:dyDescent="0.25">
      <c r="A826">
        <v>824</v>
      </c>
      <c r="B826" t="s">
        <v>1673</v>
      </c>
      <c r="C826" s="3" t="s">
        <v>1674</v>
      </c>
      <c r="D826">
        <v>85000</v>
      </c>
      <c r="E826">
        <v>107516</v>
      </c>
      <c r="F826" s="5">
        <f t="shared" si="72"/>
        <v>126.48941176470588</v>
      </c>
      <c r="G826" t="s">
        <v>12</v>
      </c>
      <c r="H826" s="5">
        <f t="shared" si="73"/>
        <v>83.996875000000003</v>
      </c>
      <c r="I826">
        <v>1280</v>
      </c>
      <c r="J826" t="s">
        <v>13</v>
      </c>
      <c r="K826" t="s">
        <v>14</v>
      </c>
      <c r="L826">
        <v>1276923600</v>
      </c>
      <c r="M826">
        <v>1279688400</v>
      </c>
      <c r="N826" s="9">
        <f t="shared" si="74"/>
        <v>40348.208333333336</v>
      </c>
      <c r="O826" s="7">
        <f t="shared" si="75"/>
        <v>40380.208333333336</v>
      </c>
      <c r="P826" t="b">
        <v>0</v>
      </c>
      <c r="Q826" t="b">
        <v>1</v>
      </c>
      <c r="R826" t="s">
        <v>60</v>
      </c>
      <c r="S826" t="str">
        <f t="shared" si="76"/>
        <v>publishing</v>
      </c>
      <c r="T826" t="str">
        <f t="shared" si="77"/>
        <v>nonfiction</v>
      </c>
    </row>
    <row r="827" spans="1:20" ht="18" x14ac:dyDescent="0.25">
      <c r="A827">
        <v>825</v>
      </c>
      <c r="B827" t="s">
        <v>1675</v>
      </c>
      <c r="C827" s="3" t="s">
        <v>1676</v>
      </c>
      <c r="D827">
        <v>3600</v>
      </c>
      <c r="E827">
        <v>13950</v>
      </c>
      <c r="F827" s="5">
        <f t="shared" si="72"/>
        <v>387.5</v>
      </c>
      <c r="G827" t="s">
        <v>12</v>
      </c>
      <c r="H827" s="5">
        <f t="shared" si="73"/>
        <v>88.853503184713375</v>
      </c>
      <c r="I827">
        <v>157</v>
      </c>
      <c r="J827" t="s">
        <v>32</v>
      </c>
      <c r="K827" t="s">
        <v>33</v>
      </c>
      <c r="L827">
        <v>1500958800</v>
      </c>
      <c r="M827">
        <v>1501995600</v>
      </c>
      <c r="N827" s="9">
        <f t="shared" si="74"/>
        <v>42941.208333333328</v>
      </c>
      <c r="O827" s="7">
        <f t="shared" si="75"/>
        <v>42953.208333333328</v>
      </c>
      <c r="P827" t="b">
        <v>0</v>
      </c>
      <c r="Q827" t="b">
        <v>0</v>
      </c>
      <c r="R827" t="s">
        <v>92</v>
      </c>
      <c r="S827" t="str">
        <f t="shared" si="76"/>
        <v>film &amp; video</v>
      </c>
      <c r="T827" t="str">
        <f t="shared" si="77"/>
        <v>shorts</v>
      </c>
    </row>
    <row r="828" spans="1:20" ht="35" x14ac:dyDescent="0.25">
      <c r="A828">
        <v>826</v>
      </c>
      <c r="B828" t="s">
        <v>1677</v>
      </c>
      <c r="C828" s="3" t="s">
        <v>1678</v>
      </c>
      <c r="D828">
        <v>2800</v>
      </c>
      <c r="E828">
        <v>12797</v>
      </c>
      <c r="F828" s="5">
        <f t="shared" si="72"/>
        <v>457.03571428571428</v>
      </c>
      <c r="G828" t="s">
        <v>12</v>
      </c>
      <c r="H828" s="5">
        <f t="shared" si="73"/>
        <v>65.963917525773198</v>
      </c>
      <c r="I828">
        <v>194</v>
      </c>
      <c r="J828" t="s">
        <v>13</v>
      </c>
      <c r="K828" t="s">
        <v>14</v>
      </c>
      <c r="L828">
        <v>1292220000</v>
      </c>
      <c r="M828">
        <v>1294639200</v>
      </c>
      <c r="N828" s="9">
        <f t="shared" si="74"/>
        <v>40525.25</v>
      </c>
      <c r="O828" s="7">
        <f t="shared" si="75"/>
        <v>40553.25</v>
      </c>
      <c r="P828" t="b">
        <v>0</v>
      </c>
      <c r="Q828" t="b">
        <v>1</v>
      </c>
      <c r="R828" t="s">
        <v>25</v>
      </c>
      <c r="S828" t="str">
        <f t="shared" si="76"/>
        <v>theater</v>
      </c>
      <c r="T828" t="str">
        <f t="shared" si="77"/>
        <v>plays</v>
      </c>
    </row>
    <row r="829" spans="1:20" ht="35" x14ac:dyDescent="0.25">
      <c r="A829">
        <v>827</v>
      </c>
      <c r="B829" t="s">
        <v>1679</v>
      </c>
      <c r="C829" s="3" t="s">
        <v>1680</v>
      </c>
      <c r="D829">
        <v>2300</v>
      </c>
      <c r="E829">
        <v>6134</v>
      </c>
      <c r="F829" s="5">
        <f t="shared" si="72"/>
        <v>266.69565217391306</v>
      </c>
      <c r="G829" t="s">
        <v>12</v>
      </c>
      <c r="H829" s="5">
        <f t="shared" si="73"/>
        <v>74.804878048780495</v>
      </c>
      <c r="I829">
        <v>82</v>
      </c>
      <c r="J829" t="s">
        <v>18</v>
      </c>
      <c r="K829" t="s">
        <v>19</v>
      </c>
      <c r="L829">
        <v>1304398800</v>
      </c>
      <c r="M829">
        <v>1305435600</v>
      </c>
      <c r="N829" s="9">
        <f t="shared" si="74"/>
        <v>40666.208333333336</v>
      </c>
      <c r="O829" s="7">
        <f t="shared" si="75"/>
        <v>40678.208333333336</v>
      </c>
      <c r="P829" t="b">
        <v>0</v>
      </c>
      <c r="Q829" t="b">
        <v>1</v>
      </c>
      <c r="R829" t="s">
        <v>45</v>
      </c>
      <c r="S829" t="str">
        <f t="shared" si="76"/>
        <v>film &amp; video</v>
      </c>
      <c r="T829" t="str">
        <f t="shared" si="77"/>
        <v>drama</v>
      </c>
    </row>
    <row r="830" spans="1:20" ht="35" x14ac:dyDescent="0.25">
      <c r="A830">
        <v>828</v>
      </c>
      <c r="B830" t="s">
        <v>1681</v>
      </c>
      <c r="C830" s="3" t="s">
        <v>1682</v>
      </c>
      <c r="D830">
        <v>7100</v>
      </c>
      <c r="E830">
        <v>4899</v>
      </c>
      <c r="F830" s="5">
        <f t="shared" si="72"/>
        <v>69</v>
      </c>
      <c r="G830" t="s">
        <v>6</v>
      </c>
      <c r="H830" s="5">
        <f t="shared" si="73"/>
        <v>69.98571428571428</v>
      </c>
      <c r="I830">
        <v>70</v>
      </c>
      <c r="J830" t="s">
        <v>13</v>
      </c>
      <c r="K830" t="s">
        <v>14</v>
      </c>
      <c r="L830">
        <v>1535432400</v>
      </c>
      <c r="M830">
        <v>1537592400</v>
      </c>
      <c r="N830" s="9">
        <f t="shared" si="74"/>
        <v>43340.208333333328</v>
      </c>
      <c r="O830" s="7">
        <f t="shared" si="75"/>
        <v>43365.208333333328</v>
      </c>
      <c r="P830" t="b">
        <v>0</v>
      </c>
      <c r="Q830" t="b">
        <v>0</v>
      </c>
      <c r="R830" t="s">
        <v>25</v>
      </c>
      <c r="S830" t="str">
        <f t="shared" si="76"/>
        <v>theater</v>
      </c>
      <c r="T830" t="str">
        <f t="shared" si="77"/>
        <v>plays</v>
      </c>
    </row>
    <row r="831" spans="1:20" ht="18" x14ac:dyDescent="0.25">
      <c r="A831">
        <v>829</v>
      </c>
      <c r="B831" t="s">
        <v>1683</v>
      </c>
      <c r="C831" s="3" t="s">
        <v>1684</v>
      </c>
      <c r="D831">
        <v>9600</v>
      </c>
      <c r="E831">
        <v>4929</v>
      </c>
      <c r="F831" s="5">
        <f t="shared" si="72"/>
        <v>51.34375</v>
      </c>
      <c r="G831" t="s">
        <v>6</v>
      </c>
      <c r="H831" s="5">
        <f t="shared" si="73"/>
        <v>32.006493506493506</v>
      </c>
      <c r="I831">
        <v>154</v>
      </c>
      <c r="J831" t="s">
        <v>13</v>
      </c>
      <c r="K831" t="s">
        <v>14</v>
      </c>
      <c r="L831">
        <v>1433826000</v>
      </c>
      <c r="M831">
        <v>1435122000</v>
      </c>
      <c r="N831" s="9">
        <f t="shared" si="74"/>
        <v>42164.208333333328</v>
      </c>
      <c r="O831" s="7">
        <f t="shared" si="75"/>
        <v>42179.208333333328</v>
      </c>
      <c r="P831" t="b">
        <v>0</v>
      </c>
      <c r="Q831" t="b">
        <v>0</v>
      </c>
      <c r="R831" t="s">
        <v>25</v>
      </c>
      <c r="S831" t="str">
        <f t="shared" si="76"/>
        <v>theater</v>
      </c>
      <c r="T831" t="str">
        <f t="shared" si="77"/>
        <v>plays</v>
      </c>
    </row>
    <row r="832" spans="1:20" ht="35" x14ac:dyDescent="0.25">
      <c r="A832">
        <v>830</v>
      </c>
      <c r="B832" t="s">
        <v>1685</v>
      </c>
      <c r="C832" s="3" t="s">
        <v>1686</v>
      </c>
      <c r="D832">
        <v>121600</v>
      </c>
      <c r="E832">
        <v>1424</v>
      </c>
      <c r="F832" s="5">
        <f t="shared" si="72"/>
        <v>1.1710526315789473</v>
      </c>
      <c r="G832" t="s">
        <v>6</v>
      </c>
      <c r="H832" s="5">
        <f t="shared" si="73"/>
        <v>64.727272727272734</v>
      </c>
      <c r="I832">
        <v>22</v>
      </c>
      <c r="J832" t="s">
        <v>13</v>
      </c>
      <c r="K832" t="s">
        <v>14</v>
      </c>
      <c r="L832">
        <v>1514959200</v>
      </c>
      <c r="M832">
        <v>1520056800</v>
      </c>
      <c r="N832" s="9">
        <f t="shared" si="74"/>
        <v>43103.25</v>
      </c>
      <c r="O832" s="7">
        <f t="shared" si="75"/>
        <v>43162.25</v>
      </c>
      <c r="P832" t="b">
        <v>0</v>
      </c>
      <c r="Q832" t="b">
        <v>0</v>
      </c>
      <c r="R832" t="s">
        <v>25</v>
      </c>
      <c r="S832" t="str">
        <f t="shared" si="76"/>
        <v>theater</v>
      </c>
      <c r="T832" t="str">
        <f t="shared" si="77"/>
        <v>plays</v>
      </c>
    </row>
    <row r="833" spans="1:20" ht="35" x14ac:dyDescent="0.25">
      <c r="A833">
        <v>831</v>
      </c>
      <c r="B833" t="s">
        <v>1687</v>
      </c>
      <c r="C833" s="3" t="s">
        <v>1688</v>
      </c>
      <c r="D833">
        <v>97100</v>
      </c>
      <c r="E833">
        <v>105817</v>
      </c>
      <c r="F833" s="5">
        <f t="shared" si="72"/>
        <v>108.97734294541709</v>
      </c>
      <c r="G833" t="s">
        <v>12</v>
      </c>
      <c r="H833" s="5">
        <f t="shared" si="73"/>
        <v>24.998110087408456</v>
      </c>
      <c r="I833">
        <v>4233</v>
      </c>
      <c r="J833" t="s">
        <v>13</v>
      </c>
      <c r="K833" t="s">
        <v>14</v>
      </c>
      <c r="L833">
        <v>1332738000</v>
      </c>
      <c r="M833">
        <v>1335675600</v>
      </c>
      <c r="N833" s="9">
        <f t="shared" si="74"/>
        <v>40994.208333333336</v>
      </c>
      <c r="O833" s="7">
        <f t="shared" si="75"/>
        <v>41028.208333333336</v>
      </c>
      <c r="P833" t="b">
        <v>0</v>
      </c>
      <c r="Q833" t="b">
        <v>0</v>
      </c>
      <c r="R833" t="s">
        <v>114</v>
      </c>
      <c r="S833" t="str">
        <f t="shared" si="76"/>
        <v>photography</v>
      </c>
      <c r="T833" t="str">
        <f t="shared" si="77"/>
        <v>photography books</v>
      </c>
    </row>
    <row r="834" spans="1:20" ht="18" x14ac:dyDescent="0.25">
      <c r="A834">
        <v>832</v>
      </c>
      <c r="B834" t="s">
        <v>1689</v>
      </c>
      <c r="C834" s="3" t="s">
        <v>1690</v>
      </c>
      <c r="D834">
        <v>43200</v>
      </c>
      <c r="E834">
        <v>136156</v>
      </c>
      <c r="F834" s="5">
        <f t="shared" si="72"/>
        <v>315.17592592592592</v>
      </c>
      <c r="G834" t="s">
        <v>12</v>
      </c>
      <c r="H834" s="5">
        <f t="shared" si="73"/>
        <v>104.97764070932922</v>
      </c>
      <c r="I834">
        <v>1297</v>
      </c>
      <c r="J834" t="s">
        <v>28</v>
      </c>
      <c r="K834" t="s">
        <v>29</v>
      </c>
      <c r="L834">
        <v>1445490000</v>
      </c>
      <c r="M834">
        <v>1448431200</v>
      </c>
      <c r="N834" s="9">
        <f t="shared" si="74"/>
        <v>42299.208333333328</v>
      </c>
      <c r="O834" s="7">
        <f t="shared" si="75"/>
        <v>42333.25</v>
      </c>
      <c r="P834" t="b">
        <v>1</v>
      </c>
      <c r="Q834" t="b">
        <v>0</v>
      </c>
      <c r="R834" t="s">
        <v>198</v>
      </c>
      <c r="S834" t="str">
        <f t="shared" si="76"/>
        <v>publishing</v>
      </c>
      <c r="T834" t="str">
        <f t="shared" si="77"/>
        <v>translations</v>
      </c>
    </row>
    <row r="835" spans="1:20" ht="18" x14ac:dyDescent="0.25">
      <c r="A835">
        <v>833</v>
      </c>
      <c r="B835" t="s">
        <v>1691</v>
      </c>
      <c r="C835" s="3" t="s">
        <v>1692</v>
      </c>
      <c r="D835">
        <v>6800</v>
      </c>
      <c r="E835">
        <v>10723</v>
      </c>
      <c r="F835" s="5">
        <f t="shared" ref="F835:F898" si="78">(E835/D835)*100</f>
        <v>157.69117647058823</v>
      </c>
      <c r="G835" t="s">
        <v>12</v>
      </c>
      <c r="H835" s="5">
        <f t="shared" ref="H835:H898" si="79">IFERROR(E835/I835,0)</f>
        <v>64.987878787878785</v>
      </c>
      <c r="I835">
        <v>165</v>
      </c>
      <c r="J835" t="s">
        <v>28</v>
      </c>
      <c r="K835" t="s">
        <v>29</v>
      </c>
      <c r="L835">
        <v>1297663200</v>
      </c>
      <c r="M835">
        <v>1298613600</v>
      </c>
      <c r="N835" s="9">
        <f t="shared" ref="N835:N898" si="80">(((L835/60)/60)/24)+DATE(1970,1,1)</f>
        <v>40588.25</v>
      </c>
      <c r="O835" s="7">
        <f t="shared" ref="O835:O898" si="81">(((M835/60)/60)/24)+DATE(1970,1,1)</f>
        <v>40599.25</v>
      </c>
      <c r="P835" t="b">
        <v>0</v>
      </c>
      <c r="Q835" t="b">
        <v>0</v>
      </c>
      <c r="R835" t="s">
        <v>198</v>
      </c>
      <c r="S835" t="str">
        <f t="shared" ref="S835:S898" si="82">IFERROR(LEFT(R835, FIND("/", R835) - 1), R835)</f>
        <v>publishing</v>
      </c>
      <c r="T835" t="str">
        <f t="shared" ref="T835:T898" si="83">IFERROR(MID(R835, FIND("/", R835) + 1, LEN(R835)), "")</f>
        <v>translations</v>
      </c>
    </row>
    <row r="836" spans="1:20" ht="18" x14ac:dyDescent="0.25">
      <c r="A836">
        <v>834</v>
      </c>
      <c r="B836" t="s">
        <v>1693</v>
      </c>
      <c r="C836" s="3" t="s">
        <v>1694</v>
      </c>
      <c r="D836">
        <v>7300</v>
      </c>
      <c r="E836">
        <v>11228</v>
      </c>
      <c r="F836" s="5">
        <f t="shared" si="78"/>
        <v>153.8082191780822</v>
      </c>
      <c r="G836" t="s">
        <v>12</v>
      </c>
      <c r="H836" s="5">
        <f t="shared" si="79"/>
        <v>94.352941176470594</v>
      </c>
      <c r="I836">
        <v>119</v>
      </c>
      <c r="J836" t="s">
        <v>13</v>
      </c>
      <c r="K836" t="s">
        <v>14</v>
      </c>
      <c r="L836">
        <v>1371963600</v>
      </c>
      <c r="M836">
        <v>1372482000</v>
      </c>
      <c r="N836" s="9">
        <f t="shared" si="80"/>
        <v>41448.208333333336</v>
      </c>
      <c r="O836" s="7">
        <f t="shared" si="81"/>
        <v>41454.208333333336</v>
      </c>
      <c r="P836" t="b">
        <v>0</v>
      </c>
      <c r="Q836" t="b">
        <v>0</v>
      </c>
      <c r="R836" t="s">
        <v>25</v>
      </c>
      <c r="S836" t="str">
        <f t="shared" si="82"/>
        <v>theater</v>
      </c>
      <c r="T836" t="str">
        <f t="shared" si="83"/>
        <v>plays</v>
      </c>
    </row>
    <row r="837" spans="1:20" ht="18" x14ac:dyDescent="0.25">
      <c r="A837">
        <v>835</v>
      </c>
      <c r="B837" t="s">
        <v>1695</v>
      </c>
      <c r="C837" s="3" t="s">
        <v>1696</v>
      </c>
      <c r="D837">
        <v>86200</v>
      </c>
      <c r="E837">
        <v>77355</v>
      </c>
      <c r="F837" s="5">
        <f t="shared" si="78"/>
        <v>89.738979118329468</v>
      </c>
      <c r="G837" t="s">
        <v>6</v>
      </c>
      <c r="H837" s="5">
        <f t="shared" si="79"/>
        <v>44.001706484641637</v>
      </c>
      <c r="I837">
        <v>1758</v>
      </c>
      <c r="J837" t="s">
        <v>13</v>
      </c>
      <c r="K837" t="s">
        <v>14</v>
      </c>
      <c r="L837">
        <v>1425103200</v>
      </c>
      <c r="M837">
        <v>1425621600</v>
      </c>
      <c r="N837" s="9">
        <f t="shared" si="80"/>
        <v>42063.25</v>
      </c>
      <c r="O837" s="7">
        <f t="shared" si="81"/>
        <v>42069.25</v>
      </c>
      <c r="P837" t="b">
        <v>0</v>
      </c>
      <c r="Q837" t="b">
        <v>0</v>
      </c>
      <c r="R837" t="s">
        <v>20</v>
      </c>
      <c r="S837" t="str">
        <f t="shared" si="82"/>
        <v>technology</v>
      </c>
      <c r="T837" t="str">
        <f t="shared" si="83"/>
        <v>web</v>
      </c>
    </row>
    <row r="838" spans="1:20" ht="18" x14ac:dyDescent="0.25">
      <c r="A838">
        <v>836</v>
      </c>
      <c r="B838" t="s">
        <v>1697</v>
      </c>
      <c r="C838" s="3" t="s">
        <v>1698</v>
      </c>
      <c r="D838">
        <v>8100</v>
      </c>
      <c r="E838">
        <v>6086</v>
      </c>
      <c r="F838" s="5">
        <f t="shared" si="78"/>
        <v>75.135802469135797</v>
      </c>
      <c r="G838" t="s">
        <v>6</v>
      </c>
      <c r="H838" s="5">
        <f t="shared" si="79"/>
        <v>64.744680851063833</v>
      </c>
      <c r="I838">
        <v>94</v>
      </c>
      <c r="J838" t="s">
        <v>13</v>
      </c>
      <c r="K838" t="s">
        <v>14</v>
      </c>
      <c r="L838">
        <v>1265349600</v>
      </c>
      <c r="M838">
        <v>1266300000</v>
      </c>
      <c r="N838" s="9">
        <f t="shared" si="80"/>
        <v>40214.25</v>
      </c>
      <c r="O838" s="7">
        <f t="shared" si="81"/>
        <v>40225.25</v>
      </c>
      <c r="P838" t="b">
        <v>0</v>
      </c>
      <c r="Q838" t="b">
        <v>0</v>
      </c>
      <c r="R838" t="s">
        <v>52</v>
      </c>
      <c r="S838" t="str">
        <f t="shared" si="82"/>
        <v>music</v>
      </c>
      <c r="T838" t="str">
        <f t="shared" si="83"/>
        <v>indie rock</v>
      </c>
    </row>
    <row r="839" spans="1:20" ht="18" x14ac:dyDescent="0.25">
      <c r="A839">
        <v>837</v>
      </c>
      <c r="B839" t="s">
        <v>1699</v>
      </c>
      <c r="C839" s="3" t="s">
        <v>1700</v>
      </c>
      <c r="D839">
        <v>17700</v>
      </c>
      <c r="E839">
        <v>150960</v>
      </c>
      <c r="F839" s="5">
        <f t="shared" si="78"/>
        <v>852.88135593220341</v>
      </c>
      <c r="G839" t="s">
        <v>12</v>
      </c>
      <c r="H839" s="5">
        <f t="shared" si="79"/>
        <v>84.00667779632721</v>
      </c>
      <c r="I839">
        <v>1797</v>
      </c>
      <c r="J839" t="s">
        <v>13</v>
      </c>
      <c r="K839" t="s">
        <v>14</v>
      </c>
      <c r="L839">
        <v>1301202000</v>
      </c>
      <c r="M839">
        <v>1305867600</v>
      </c>
      <c r="N839" s="9">
        <f t="shared" si="80"/>
        <v>40629.208333333336</v>
      </c>
      <c r="O839" s="7">
        <f t="shared" si="81"/>
        <v>40683.208333333336</v>
      </c>
      <c r="P839" t="b">
        <v>0</v>
      </c>
      <c r="Q839" t="b">
        <v>0</v>
      </c>
      <c r="R839" t="s">
        <v>151</v>
      </c>
      <c r="S839" t="str">
        <f t="shared" si="82"/>
        <v>music</v>
      </c>
      <c r="T839" t="str">
        <f t="shared" si="83"/>
        <v>jazz</v>
      </c>
    </row>
    <row r="840" spans="1:20" ht="18" x14ac:dyDescent="0.25">
      <c r="A840">
        <v>838</v>
      </c>
      <c r="B840" t="s">
        <v>1701</v>
      </c>
      <c r="C840" s="3" t="s">
        <v>1702</v>
      </c>
      <c r="D840">
        <v>6400</v>
      </c>
      <c r="E840">
        <v>8890</v>
      </c>
      <c r="F840" s="5">
        <f t="shared" si="78"/>
        <v>138.90625</v>
      </c>
      <c r="G840" t="s">
        <v>12</v>
      </c>
      <c r="H840" s="5">
        <f t="shared" si="79"/>
        <v>34.061302681992338</v>
      </c>
      <c r="I840">
        <v>261</v>
      </c>
      <c r="J840" t="s">
        <v>13</v>
      </c>
      <c r="K840" t="s">
        <v>14</v>
      </c>
      <c r="L840">
        <v>1538024400</v>
      </c>
      <c r="M840">
        <v>1538802000</v>
      </c>
      <c r="N840" s="9">
        <f t="shared" si="80"/>
        <v>43370.208333333328</v>
      </c>
      <c r="O840" s="7">
        <f t="shared" si="81"/>
        <v>43379.208333333328</v>
      </c>
      <c r="P840" t="b">
        <v>0</v>
      </c>
      <c r="Q840" t="b">
        <v>0</v>
      </c>
      <c r="R840" t="s">
        <v>25</v>
      </c>
      <c r="S840" t="str">
        <f t="shared" si="82"/>
        <v>theater</v>
      </c>
      <c r="T840" t="str">
        <f t="shared" si="83"/>
        <v>plays</v>
      </c>
    </row>
    <row r="841" spans="1:20" ht="18" x14ac:dyDescent="0.25">
      <c r="A841">
        <v>839</v>
      </c>
      <c r="B841" t="s">
        <v>1703</v>
      </c>
      <c r="C841" s="3" t="s">
        <v>1704</v>
      </c>
      <c r="D841">
        <v>7700</v>
      </c>
      <c r="E841">
        <v>14644</v>
      </c>
      <c r="F841" s="5">
        <f t="shared" si="78"/>
        <v>190.18181818181819</v>
      </c>
      <c r="G841" t="s">
        <v>12</v>
      </c>
      <c r="H841" s="5">
        <f t="shared" si="79"/>
        <v>93.273885350318466</v>
      </c>
      <c r="I841">
        <v>157</v>
      </c>
      <c r="J841" t="s">
        <v>13</v>
      </c>
      <c r="K841" t="s">
        <v>14</v>
      </c>
      <c r="L841">
        <v>1395032400</v>
      </c>
      <c r="M841">
        <v>1398920400</v>
      </c>
      <c r="N841" s="9">
        <f t="shared" si="80"/>
        <v>41715.208333333336</v>
      </c>
      <c r="O841" s="7">
        <f t="shared" si="81"/>
        <v>41760.208333333336</v>
      </c>
      <c r="P841" t="b">
        <v>0</v>
      </c>
      <c r="Q841" t="b">
        <v>1</v>
      </c>
      <c r="R841" t="s">
        <v>34</v>
      </c>
      <c r="S841" t="str">
        <f t="shared" si="82"/>
        <v>film &amp; video</v>
      </c>
      <c r="T841" t="str">
        <f t="shared" si="83"/>
        <v>documentary</v>
      </c>
    </row>
    <row r="842" spans="1:20" ht="18" x14ac:dyDescent="0.25">
      <c r="A842">
        <v>840</v>
      </c>
      <c r="B842" t="s">
        <v>1705</v>
      </c>
      <c r="C842" s="3" t="s">
        <v>1706</v>
      </c>
      <c r="D842">
        <v>116300</v>
      </c>
      <c r="E842">
        <v>116583</v>
      </c>
      <c r="F842" s="5">
        <f t="shared" si="78"/>
        <v>100.24333619948409</v>
      </c>
      <c r="G842" t="s">
        <v>12</v>
      </c>
      <c r="H842" s="5">
        <f t="shared" si="79"/>
        <v>32.998301726577978</v>
      </c>
      <c r="I842">
        <v>3533</v>
      </c>
      <c r="J842" t="s">
        <v>13</v>
      </c>
      <c r="K842" t="s">
        <v>14</v>
      </c>
      <c r="L842">
        <v>1405486800</v>
      </c>
      <c r="M842">
        <v>1405659600</v>
      </c>
      <c r="N842" s="9">
        <f t="shared" si="80"/>
        <v>41836.208333333336</v>
      </c>
      <c r="O842" s="7">
        <f t="shared" si="81"/>
        <v>41838.208333333336</v>
      </c>
      <c r="P842" t="b">
        <v>0</v>
      </c>
      <c r="Q842" t="b">
        <v>1</v>
      </c>
      <c r="R842" t="s">
        <v>25</v>
      </c>
      <c r="S842" t="str">
        <f t="shared" si="82"/>
        <v>theater</v>
      </c>
      <c r="T842" t="str">
        <f t="shared" si="83"/>
        <v>plays</v>
      </c>
    </row>
    <row r="843" spans="1:20" ht="18" x14ac:dyDescent="0.25">
      <c r="A843">
        <v>841</v>
      </c>
      <c r="B843" t="s">
        <v>1707</v>
      </c>
      <c r="C843" s="3" t="s">
        <v>1708</v>
      </c>
      <c r="D843">
        <v>9100</v>
      </c>
      <c r="E843">
        <v>12991</v>
      </c>
      <c r="F843" s="5">
        <f t="shared" si="78"/>
        <v>142.75824175824175</v>
      </c>
      <c r="G843" t="s">
        <v>12</v>
      </c>
      <c r="H843" s="5">
        <f t="shared" si="79"/>
        <v>83.812903225806451</v>
      </c>
      <c r="I843">
        <v>155</v>
      </c>
      <c r="J843" t="s">
        <v>13</v>
      </c>
      <c r="K843" t="s">
        <v>14</v>
      </c>
      <c r="L843">
        <v>1455861600</v>
      </c>
      <c r="M843">
        <v>1457244000</v>
      </c>
      <c r="N843" s="9">
        <f t="shared" si="80"/>
        <v>42419.25</v>
      </c>
      <c r="O843" s="7">
        <f t="shared" si="81"/>
        <v>42435.25</v>
      </c>
      <c r="P843" t="b">
        <v>0</v>
      </c>
      <c r="Q843" t="b">
        <v>0</v>
      </c>
      <c r="R843" t="s">
        <v>20</v>
      </c>
      <c r="S843" t="str">
        <f t="shared" si="82"/>
        <v>technology</v>
      </c>
      <c r="T843" t="str">
        <f t="shared" si="83"/>
        <v>web</v>
      </c>
    </row>
    <row r="844" spans="1:20" ht="35" x14ac:dyDescent="0.25">
      <c r="A844">
        <v>842</v>
      </c>
      <c r="B844" t="s">
        <v>1709</v>
      </c>
      <c r="C844" s="3" t="s">
        <v>1710</v>
      </c>
      <c r="D844">
        <v>1500</v>
      </c>
      <c r="E844">
        <v>8447</v>
      </c>
      <c r="F844" s="5">
        <f t="shared" si="78"/>
        <v>563.13333333333333</v>
      </c>
      <c r="G844" t="s">
        <v>12</v>
      </c>
      <c r="H844" s="5">
        <f t="shared" si="79"/>
        <v>63.992424242424242</v>
      </c>
      <c r="I844">
        <v>132</v>
      </c>
      <c r="J844" t="s">
        <v>99</v>
      </c>
      <c r="K844" t="s">
        <v>100</v>
      </c>
      <c r="L844">
        <v>1529038800</v>
      </c>
      <c r="M844">
        <v>1529298000</v>
      </c>
      <c r="N844" s="9">
        <f t="shared" si="80"/>
        <v>43266.208333333328</v>
      </c>
      <c r="O844" s="7">
        <f t="shared" si="81"/>
        <v>43269.208333333328</v>
      </c>
      <c r="P844" t="b">
        <v>0</v>
      </c>
      <c r="Q844" t="b">
        <v>0</v>
      </c>
      <c r="R844" t="s">
        <v>57</v>
      </c>
      <c r="S844" t="str">
        <f t="shared" si="82"/>
        <v>technology</v>
      </c>
      <c r="T844" t="str">
        <f t="shared" si="83"/>
        <v>wearables</v>
      </c>
    </row>
    <row r="845" spans="1:20" ht="35" x14ac:dyDescent="0.25">
      <c r="A845">
        <v>843</v>
      </c>
      <c r="B845" t="s">
        <v>1711</v>
      </c>
      <c r="C845" s="3" t="s">
        <v>1712</v>
      </c>
      <c r="D845">
        <v>8800</v>
      </c>
      <c r="E845">
        <v>2703</v>
      </c>
      <c r="F845" s="5">
        <f t="shared" si="78"/>
        <v>30.715909090909086</v>
      </c>
      <c r="G845" t="s">
        <v>6</v>
      </c>
      <c r="H845" s="5">
        <f t="shared" si="79"/>
        <v>81.909090909090907</v>
      </c>
      <c r="I845">
        <v>33</v>
      </c>
      <c r="J845" t="s">
        <v>13</v>
      </c>
      <c r="K845" t="s">
        <v>14</v>
      </c>
      <c r="L845">
        <v>1535259600</v>
      </c>
      <c r="M845">
        <v>1535778000</v>
      </c>
      <c r="N845" s="9">
        <f t="shared" si="80"/>
        <v>43338.208333333328</v>
      </c>
      <c r="O845" s="7">
        <f t="shared" si="81"/>
        <v>43344.208333333328</v>
      </c>
      <c r="P845" t="b">
        <v>0</v>
      </c>
      <c r="Q845" t="b">
        <v>0</v>
      </c>
      <c r="R845" t="s">
        <v>114</v>
      </c>
      <c r="S845" t="str">
        <f t="shared" si="82"/>
        <v>photography</v>
      </c>
      <c r="T845" t="str">
        <f t="shared" si="83"/>
        <v>photography books</v>
      </c>
    </row>
    <row r="846" spans="1:20" ht="18" x14ac:dyDescent="0.25">
      <c r="A846">
        <v>844</v>
      </c>
      <c r="B846" t="s">
        <v>1713</v>
      </c>
      <c r="C846" s="3" t="s">
        <v>1714</v>
      </c>
      <c r="D846">
        <v>8800</v>
      </c>
      <c r="E846">
        <v>8747</v>
      </c>
      <c r="F846" s="5">
        <f t="shared" si="78"/>
        <v>99.39772727272728</v>
      </c>
      <c r="G846" t="s">
        <v>66</v>
      </c>
      <c r="H846" s="5">
        <f t="shared" si="79"/>
        <v>93.053191489361708</v>
      </c>
      <c r="I846">
        <v>94</v>
      </c>
      <c r="J846" t="s">
        <v>13</v>
      </c>
      <c r="K846" t="s">
        <v>14</v>
      </c>
      <c r="L846">
        <v>1327212000</v>
      </c>
      <c r="M846">
        <v>1327471200</v>
      </c>
      <c r="N846" s="9">
        <f t="shared" si="80"/>
        <v>40930.25</v>
      </c>
      <c r="O846" s="7">
        <f t="shared" si="81"/>
        <v>40933.25</v>
      </c>
      <c r="P846" t="b">
        <v>0</v>
      </c>
      <c r="Q846" t="b">
        <v>0</v>
      </c>
      <c r="R846" t="s">
        <v>34</v>
      </c>
      <c r="S846" t="str">
        <f t="shared" si="82"/>
        <v>film &amp; video</v>
      </c>
      <c r="T846" t="str">
        <f t="shared" si="83"/>
        <v>documentary</v>
      </c>
    </row>
    <row r="847" spans="1:20" ht="18" x14ac:dyDescent="0.25">
      <c r="A847">
        <v>845</v>
      </c>
      <c r="B847" t="s">
        <v>1715</v>
      </c>
      <c r="C847" s="3" t="s">
        <v>1716</v>
      </c>
      <c r="D847">
        <v>69900</v>
      </c>
      <c r="E847">
        <v>138087</v>
      </c>
      <c r="F847" s="5">
        <f t="shared" si="78"/>
        <v>197.54935622317598</v>
      </c>
      <c r="G847" t="s">
        <v>12</v>
      </c>
      <c r="H847" s="5">
        <f t="shared" si="79"/>
        <v>101.98449039881831</v>
      </c>
      <c r="I847">
        <v>1354</v>
      </c>
      <c r="J847" t="s">
        <v>32</v>
      </c>
      <c r="K847" t="s">
        <v>33</v>
      </c>
      <c r="L847">
        <v>1526360400</v>
      </c>
      <c r="M847">
        <v>1529557200</v>
      </c>
      <c r="N847" s="9">
        <f t="shared" si="80"/>
        <v>43235.208333333328</v>
      </c>
      <c r="O847" s="7">
        <f t="shared" si="81"/>
        <v>43272.208333333328</v>
      </c>
      <c r="P847" t="b">
        <v>0</v>
      </c>
      <c r="Q847" t="b">
        <v>0</v>
      </c>
      <c r="R847" t="s">
        <v>20</v>
      </c>
      <c r="S847" t="str">
        <f t="shared" si="82"/>
        <v>technology</v>
      </c>
      <c r="T847" t="str">
        <f t="shared" si="83"/>
        <v>web</v>
      </c>
    </row>
    <row r="848" spans="1:20" ht="18" x14ac:dyDescent="0.25">
      <c r="A848">
        <v>846</v>
      </c>
      <c r="B848" t="s">
        <v>1717</v>
      </c>
      <c r="C848" s="3" t="s">
        <v>1718</v>
      </c>
      <c r="D848">
        <v>1000</v>
      </c>
      <c r="E848">
        <v>5085</v>
      </c>
      <c r="F848" s="5">
        <f t="shared" si="78"/>
        <v>508.5</v>
      </c>
      <c r="G848" t="s">
        <v>12</v>
      </c>
      <c r="H848" s="5">
        <f t="shared" si="79"/>
        <v>105.9375</v>
      </c>
      <c r="I848">
        <v>48</v>
      </c>
      <c r="J848" t="s">
        <v>13</v>
      </c>
      <c r="K848" t="s">
        <v>14</v>
      </c>
      <c r="L848">
        <v>1532149200</v>
      </c>
      <c r="M848">
        <v>1535259600</v>
      </c>
      <c r="N848" s="9">
        <f t="shared" si="80"/>
        <v>43302.208333333328</v>
      </c>
      <c r="O848" s="7">
        <f t="shared" si="81"/>
        <v>43338.208333333328</v>
      </c>
      <c r="P848" t="b">
        <v>1</v>
      </c>
      <c r="Q848" t="b">
        <v>1</v>
      </c>
      <c r="R848" t="s">
        <v>20</v>
      </c>
      <c r="S848" t="str">
        <f t="shared" si="82"/>
        <v>technology</v>
      </c>
      <c r="T848" t="str">
        <f t="shared" si="83"/>
        <v>web</v>
      </c>
    </row>
    <row r="849" spans="1:20" ht="18" x14ac:dyDescent="0.25">
      <c r="A849">
        <v>847</v>
      </c>
      <c r="B849" t="s">
        <v>1719</v>
      </c>
      <c r="C849" s="3" t="s">
        <v>1720</v>
      </c>
      <c r="D849">
        <v>4700</v>
      </c>
      <c r="E849">
        <v>11174</v>
      </c>
      <c r="F849" s="5">
        <f t="shared" si="78"/>
        <v>237.74468085106383</v>
      </c>
      <c r="G849" t="s">
        <v>12</v>
      </c>
      <c r="H849" s="5">
        <f t="shared" si="79"/>
        <v>101.58181818181818</v>
      </c>
      <c r="I849">
        <v>110</v>
      </c>
      <c r="J849" t="s">
        <v>13</v>
      </c>
      <c r="K849" t="s">
        <v>14</v>
      </c>
      <c r="L849">
        <v>1515304800</v>
      </c>
      <c r="M849">
        <v>1515564000</v>
      </c>
      <c r="N849" s="9">
        <f t="shared" si="80"/>
        <v>43107.25</v>
      </c>
      <c r="O849" s="7">
        <f t="shared" si="81"/>
        <v>43110.25</v>
      </c>
      <c r="P849" t="b">
        <v>0</v>
      </c>
      <c r="Q849" t="b">
        <v>0</v>
      </c>
      <c r="R849" t="s">
        <v>9</v>
      </c>
      <c r="S849" t="str">
        <f t="shared" si="82"/>
        <v>food</v>
      </c>
      <c r="T849" t="str">
        <f t="shared" si="83"/>
        <v>food trucks</v>
      </c>
    </row>
    <row r="850" spans="1:20" ht="18" x14ac:dyDescent="0.25">
      <c r="A850">
        <v>848</v>
      </c>
      <c r="B850" t="s">
        <v>1721</v>
      </c>
      <c r="C850" s="3" t="s">
        <v>1722</v>
      </c>
      <c r="D850">
        <v>3200</v>
      </c>
      <c r="E850">
        <v>10831</v>
      </c>
      <c r="F850" s="5">
        <f t="shared" si="78"/>
        <v>338.46875</v>
      </c>
      <c r="G850" t="s">
        <v>12</v>
      </c>
      <c r="H850" s="5">
        <f t="shared" si="79"/>
        <v>62.970930232558139</v>
      </c>
      <c r="I850">
        <v>172</v>
      </c>
      <c r="J850" t="s">
        <v>13</v>
      </c>
      <c r="K850" t="s">
        <v>14</v>
      </c>
      <c r="L850">
        <v>1276318800</v>
      </c>
      <c r="M850">
        <v>1277096400</v>
      </c>
      <c r="N850" s="9">
        <f t="shared" si="80"/>
        <v>40341.208333333336</v>
      </c>
      <c r="O850" s="7">
        <f t="shared" si="81"/>
        <v>40350.208333333336</v>
      </c>
      <c r="P850" t="b">
        <v>0</v>
      </c>
      <c r="Q850" t="b">
        <v>0</v>
      </c>
      <c r="R850" t="s">
        <v>45</v>
      </c>
      <c r="S850" t="str">
        <f t="shared" si="82"/>
        <v>film &amp; video</v>
      </c>
      <c r="T850" t="str">
        <f t="shared" si="83"/>
        <v>drama</v>
      </c>
    </row>
    <row r="851" spans="1:20" ht="18" x14ac:dyDescent="0.25">
      <c r="A851">
        <v>849</v>
      </c>
      <c r="B851" t="s">
        <v>1723</v>
      </c>
      <c r="C851" s="3" t="s">
        <v>1724</v>
      </c>
      <c r="D851">
        <v>6700</v>
      </c>
      <c r="E851">
        <v>8917</v>
      </c>
      <c r="F851" s="5">
        <f t="shared" si="78"/>
        <v>133.08955223880596</v>
      </c>
      <c r="G851" t="s">
        <v>12</v>
      </c>
      <c r="H851" s="5">
        <f t="shared" si="79"/>
        <v>29.045602605863191</v>
      </c>
      <c r="I851">
        <v>307</v>
      </c>
      <c r="J851" t="s">
        <v>13</v>
      </c>
      <c r="K851" t="s">
        <v>14</v>
      </c>
      <c r="L851">
        <v>1328767200</v>
      </c>
      <c r="M851">
        <v>1329026400</v>
      </c>
      <c r="N851" s="9">
        <f t="shared" si="80"/>
        <v>40948.25</v>
      </c>
      <c r="O851" s="7">
        <f t="shared" si="81"/>
        <v>40951.25</v>
      </c>
      <c r="P851" t="b">
        <v>0</v>
      </c>
      <c r="Q851" t="b">
        <v>1</v>
      </c>
      <c r="R851" t="s">
        <v>52</v>
      </c>
      <c r="S851" t="str">
        <f t="shared" si="82"/>
        <v>music</v>
      </c>
      <c r="T851" t="str">
        <f t="shared" si="83"/>
        <v>indie rock</v>
      </c>
    </row>
    <row r="852" spans="1:20" ht="35" x14ac:dyDescent="0.25">
      <c r="A852">
        <v>850</v>
      </c>
      <c r="B852" t="s">
        <v>1725</v>
      </c>
      <c r="C852" s="3" t="s">
        <v>1726</v>
      </c>
      <c r="D852">
        <v>100</v>
      </c>
      <c r="E852">
        <v>1</v>
      </c>
      <c r="F852" s="5">
        <f t="shared" si="78"/>
        <v>1</v>
      </c>
      <c r="G852" t="s">
        <v>6</v>
      </c>
      <c r="H852" s="5">
        <f t="shared" si="79"/>
        <v>1</v>
      </c>
      <c r="I852">
        <v>1</v>
      </c>
      <c r="J852" t="s">
        <v>13</v>
      </c>
      <c r="K852" t="s">
        <v>14</v>
      </c>
      <c r="L852">
        <v>1321682400</v>
      </c>
      <c r="M852">
        <v>1322978400</v>
      </c>
      <c r="N852" s="9">
        <f t="shared" si="80"/>
        <v>40866.25</v>
      </c>
      <c r="O852" s="7">
        <f t="shared" si="81"/>
        <v>40881.25</v>
      </c>
      <c r="P852" t="b">
        <v>1</v>
      </c>
      <c r="Q852" t="b">
        <v>0</v>
      </c>
      <c r="R852" t="s">
        <v>15</v>
      </c>
      <c r="S852" t="str">
        <f t="shared" si="82"/>
        <v>music</v>
      </c>
      <c r="T852" t="str">
        <f t="shared" si="83"/>
        <v>rock</v>
      </c>
    </row>
    <row r="853" spans="1:20" ht="35" x14ac:dyDescent="0.25">
      <c r="A853">
        <v>851</v>
      </c>
      <c r="B853" t="s">
        <v>1727</v>
      </c>
      <c r="C853" s="3" t="s">
        <v>1728</v>
      </c>
      <c r="D853">
        <v>6000</v>
      </c>
      <c r="E853">
        <v>12468</v>
      </c>
      <c r="F853" s="5">
        <f t="shared" si="78"/>
        <v>207.79999999999998</v>
      </c>
      <c r="G853" t="s">
        <v>12</v>
      </c>
      <c r="H853" s="5">
        <f t="shared" si="79"/>
        <v>77.924999999999997</v>
      </c>
      <c r="I853">
        <v>160</v>
      </c>
      <c r="J853" t="s">
        <v>13</v>
      </c>
      <c r="K853" t="s">
        <v>14</v>
      </c>
      <c r="L853">
        <v>1335934800</v>
      </c>
      <c r="M853">
        <v>1338786000</v>
      </c>
      <c r="N853" s="9">
        <f t="shared" si="80"/>
        <v>41031.208333333336</v>
      </c>
      <c r="O853" s="7">
        <f t="shared" si="81"/>
        <v>41064.208333333336</v>
      </c>
      <c r="P853" t="b">
        <v>0</v>
      </c>
      <c r="Q853" t="b">
        <v>0</v>
      </c>
      <c r="R853" t="s">
        <v>42</v>
      </c>
      <c r="S853" t="str">
        <f t="shared" si="82"/>
        <v>music</v>
      </c>
      <c r="T853" t="str">
        <f t="shared" si="83"/>
        <v>electric music</v>
      </c>
    </row>
    <row r="854" spans="1:20" ht="35" x14ac:dyDescent="0.25">
      <c r="A854">
        <v>852</v>
      </c>
      <c r="B854" t="s">
        <v>1729</v>
      </c>
      <c r="C854" s="3" t="s">
        <v>1730</v>
      </c>
      <c r="D854">
        <v>4900</v>
      </c>
      <c r="E854">
        <v>2505</v>
      </c>
      <c r="F854" s="5">
        <f t="shared" si="78"/>
        <v>51.122448979591837</v>
      </c>
      <c r="G854" t="s">
        <v>6</v>
      </c>
      <c r="H854" s="5">
        <f t="shared" si="79"/>
        <v>80.806451612903231</v>
      </c>
      <c r="I854">
        <v>31</v>
      </c>
      <c r="J854" t="s">
        <v>13</v>
      </c>
      <c r="K854" t="s">
        <v>14</v>
      </c>
      <c r="L854">
        <v>1310792400</v>
      </c>
      <c r="M854">
        <v>1311656400</v>
      </c>
      <c r="N854" s="9">
        <f t="shared" si="80"/>
        <v>40740.208333333336</v>
      </c>
      <c r="O854" s="7">
        <f t="shared" si="81"/>
        <v>40750.208333333336</v>
      </c>
      <c r="P854" t="b">
        <v>0</v>
      </c>
      <c r="Q854" t="b">
        <v>1</v>
      </c>
      <c r="R854" t="s">
        <v>81</v>
      </c>
      <c r="S854" t="str">
        <f t="shared" si="82"/>
        <v>games</v>
      </c>
      <c r="T854" t="str">
        <f t="shared" si="83"/>
        <v>video games</v>
      </c>
    </row>
    <row r="855" spans="1:20" ht="18" x14ac:dyDescent="0.25">
      <c r="A855">
        <v>853</v>
      </c>
      <c r="B855" t="s">
        <v>1731</v>
      </c>
      <c r="C855" s="3" t="s">
        <v>1732</v>
      </c>
      <c r="D855">
        <v>17100</v>
      </c>
      <c r="E855">
        <v>111502</v>
      </c>
      <c r="F855" s="5">
        <f t="shared" si="78"/>
        <v>652.05847953216369</v>
      </c>
      <c r="G855" t="s">
        <v>12</v>
      </c>
      <c r="H855" s="5">
        <f t="shared" si="79"/>
        <v>76.006816632583508</v>
      </c>
      <c r="I855">
        <v>1467</v>
      </c>
      <c r="J855" t="s">
        <v>7</v>
      </c>
      <c r="K855" t="s">
        <v>8</v>
      </c>
      <c r="L855">
        <v>1308546000</v>
      </c>
      <c r="M855">
        <v>1308978000</v>
      </c>
      <c r="N855" s="9">
        <f t="shared" si="80"/>
        <v>40714.208333333336</v>
      </c>
      <c r="O855" s="7">
        <f t="shared" si="81"/>
        <v>40719.208333333336</v>
      </c>
      <c r="P855" t="b">
        <v>0</v>
      </c>
      <c r="Q855" t="b">
        <v>1</v>
      </c>
      <c r="R855" t="s">
        <v>52</v>
      </c>
      <c r="S855" t="str">
        <f t="shared" si="82"/>
        <v>music</v>
      </c>
      <c r="T855" t="str">
        <f t="shared" si="83"/>
        <v>indie rock</v>
      </c>
    </row>
    <row r="856" spans="1:20" ht="35" x14ac:dyDescent="0.25">
      <c r="A856">
        <v>854</v>
      </c>
      <c r="B856" t="s">
        <v>1733</v>
      </c>
      <c r="C856" s="3" t="s">
        <v>1734</v>
      </c>
      <c r="D856">
        <v>171000</v>
      </c>
      <c r="E856">
        <v>194309</v>
      </c>
      <c r="F856" s="5">
        <f t="shared" si="78"/>
        <v>113.63099415204678</v>
      </c>
      <c r="G856" t="s">
        <v>12</v>
      </c>
      <c r="H856" s="5">
        <f t="shared" si="79"/>
        <v>72.993613824192337</v>
      </c>
      <c r="I856">
        <v>2662</v>
      </c>
      <c r="J856" t="s">
        <v>7</v>
      </c>
      <c r="K856" t="s">
        <v>8</v>
      </c>
      <c r="L856">
        <v>1574056800</v>
      </c>
      <c r="M856">
        <v>1576389600</v>
      </c>
      <c r="N856" s="9">
        <f t="shared" si="80"/>
        <v>43787.25</v>
      </c>
      <c r="O856" s="7">
        <f t="shared" si="81"/>
        <v>43814.25</v>
      </c>
      <c r="P856" t="b">
        <v>0</v>
      </c>
      <c r="Q856" t="b">
        <v>0</v>
      </c>
      <c r="R856" t="s">
        <v>111</v>
      </c>
      <c r="S856" t="str">
        <f t="shared" si="82"/>
        <v>publishing</v>
      </c>
      <c r="T856" t="str">
        <f t="shared" si="83"/>
        <v>fiction</v>
      </c>
    </row>
    <row r="857" spans="1:20" ht="18" x14ac:dyDescent="0.25">
      <c r="A857">
        <v>855</v>
      </c>
      <c r="B857" t="s">
        <v>1735</v>
      </c>
      <c r="C857" s="3" t="s">
        <v>1736</v>
      </c>
      <c r="D857">
        <v>23400</v>
      </c>
      <c r="E857">
        <v>23956</v>
      </c>
      <c r="F857" s="5">
        <f t="shared" si="78"/>
        <v>102.37606837606839</v>
      </c>
      <c r="G857" t="s">
        <v>12</v>
      </c>
      <c r="H857" s="5">
        <f t="shared" si="79"/>
        <v>53</v>
      </c>
      <c r="I857">
        <v>452</v>
      </c>
      <c r="J857" t="s">
        <v>18</v>
      </c>
      <c r="K857" t="s">
        <v>19</v>
      </c>
      <c r="L857">
        <v>1308373200</v>
      </c>
      <c r="M857">
        <v>1311051600</v>
      </c>
      <c r="N857" s="9">
        <f t="shared" si="80"/>
        <v>40712.208333333336</v>
      </c>
      <c r="O857" s="7">
        <f t="shared" si="81"/>
        <v>40743.208333333336</v>
      </c>
      <c r="P857" t="b">
        <v>0</v>
      </c>
      <c r="Q857" t="b">
        <v>0</v>
      </c>
      <c r="R857" t="s">
        <v>25</v>
      </c>
      <c r="S857" t="str">
        <f t="shared" si="82"/>
        <v>theater</v>
      </c>
      <c r="T857" t="str">
        <f t="shared" si="83"/>
        <v>plays</v>
      </c>
    </row>
    <row r="858" spans="1:20" ht="18" x14ac:dyDescent="0.25">
      <c r="A858">
        <v>856</v>
      </c>
      <c r="B858" t="s">
        <v>1591</v>
      </c>
      <c r="C858" s="3" t="s">
        <v>1737</v>
      </c>
      <c r="D858">
        <v>2400</v>
      </c>
      <c r="E858">
        <v>8558</v>
      </c>
      <c r="F858" s="5">
        <f t="shared" si="78"/>
        <v>356.58333333333331</v>
      </c>
      <c r="G858" t="s">
        <v>12</v>
      </c>
      <c r="H858" s="5">
        <f t="shared" si="79"/>
        <v>54.164556962025316</v>
      </c>
      <c r="I858">
        <v>158</v>
      </c>
      <c r="J858" t="s">
        <v>13</v>
      </c>
      <c r="K858" t="s">
        <v>14</v>
      </c>
      <c r="L858">
        <v>1335243600</v>
      </c>
      <c r="M858">
        <v>1336712400</v>
      </c>
      <c r="N858" s="9">
        <f t="shared" si="80"/>
        <v>41023.208333333336</v>
      </c>
      <c r="O858" s="7">
        <f t="shared" si="81"/>
        <v>41040.208333333336</v>
      </c>
      <c r="P858" t="b">
        <v>0</v>
      </c>
      <c r="Q858" t="b">
        <v>0</v>
      </c>
      <c r="R858" t="s">
        <v>9</v>
      </c>
      <c r="S858" t="str">
        <f t="shared" si="82"/>
        <v>food</v>
      </c>
      <c r="T858" t="str">
        <f t="shared" si="83"/>
        <v>food trucks</v>
      </c>
    </row>
    <row r="859" spans="1:20" ht="35" x14ac:dyDescent="0.25">
      <c r="A859">
        <v>857</v>
      </c>
      <c r="B859" t="s">
        <v>1738</v>
      </c>
      <c r="C859" s="3" t="s">
        <v>1739</v>
      </c>
      <c r="D859">
        <v>5300</v>
      </c>
      <c r="E859">
        <v>7413</v>
      </c>
      <c r="F859" s="5">
        <f t="shared" si="78"/>
        <v>139.86792452830187</v>
      </c>
      <c r="G859" t="s">
        <v>12</v>
      </c>
      <c r="H859" s="5">
        <f t="shared" si="79"/>
        <v>32.946666666666665</v>
      </c>
      <c r="I859">
        <v>225</v>
      </c>
      <c r="J859" t="s">
        <v>90</v>
      </c>
      <c r="K859" t="s">
        <v>91</v>
      </c>
      <c r="L859">
        <v>1328421600</v>
      </c>
      <c r="M859">
        <v>1330408800</v>
      </c>
      <c r="N859" s="9">
        <f t="shared" si="80"/>
        <v>40944.25</v>
      </c>
      <c r="O859" s="7">
        <f t="shared" si="81"/>
        <v>40967.25</v>
      </c>
      <c r="P859" t="b">
        <v>1</v>
      </c>
      <c r="Q859" t="b">
        <v>0</v>
      </c>
      <c r="R859" t="s">
        <v>92</v>
      </c>
      <c r="S859" t="str">
        <f t="shared" si="82"/>
        <v>film &amp; video</v>
      </c>
      <c r="T859" t="str">
        <f t="shared" si="83"/>
        <v>shorts</v>
      </c>
    </row>
    <row r="860" spans="1:20" ht="35" x14ac:dyDescent="0.25">
      <c r="A860">
        <v>858</v>
      </c>
      <c r="B860" t="s">
        <v>1740</v>
      </c>
      <c r="C860" s="3" t="s">
        <v>1741</v>
      </c>
      <c r="D860">
        <v>4000</v>
      </c>
      <c r="E860">
        <v>2778</v>
      </c>
      <c r="F860" s="5">
        <f t="shared" si="78"/>
        <v>69.45</v>
      </c>
      <c r="G860" t="s">
        <v>6</v>
      </c>
      <c r="H860" s="5">
        <f t="shared" si="79"/>
        <v>79.371428571428567</v>
      </c>
      <c r="I860">
        <v>35</v>
      </c>
      <c r="J860" t="s">
        <v>13</v>
      </c>
      <c r="K860" t="s">
        <v>14</v>
      </c>
      <c r="L860">
        <v>1524286800</v>
      </c>
      <c r="M860">
        <v>1524891600</v>
      </c>
      <c r="N860" s="9">
        <f t="shared" si="80"/>
        <v>43211.208333333328</v>
      </c>
      <c r="O860" s="7">
        <f t="shared" si="81"/>
        <v>43218.208333333328</v>
      </c>
      <c r="P860" t="b">
        <v>1</v>
      </c>
      <c r="Q860" t="b">
        <v>0</v>
      </c>
      <c r="R860" t="s">
        <v>9</v>
      </c>
      <c r="S860" t="str">
        <f t="shared" si="82"/>
        <v>food</v>
      </c>
      <c r="T860" t="str">
        <f t="shared" si="83"/>
        <v>food trucks</v>
      </c>
    </row>
    <row r="861" spans="1:20" ht="35" x14ac:dyDescent="0.25">
      <c r="A861">
        <v>859</v>
      </c>
      <c r="B861" t="s">
        <v>1742</v>
      </c>
      <c r="C861" s="3" t="s">
        <v>1743</v>
      </c>
      <c r="D861">
        <v>7300</v>
      </c>
      <c r="E861">
        <v>2594</v>
      </c>
      <c r="F861" s="5">
        <f t="shared" si="78"/>
        <v>35.534246575342465</v>
      </c>
      <c r="G861" t="s">
        <v>6</v>
      </c>
      <c r="H861" s="5">
        <f t="shared" si="79"/>
        <v>41.174603174603178</v>
      </c>
      <c r="I861">
        <v>63</v>
      </c>
      <c r="J861" t="s">
        <v>13</v>
      </c>
      <c r="K861" t="s">
        <v>14</v>
      </c>
      <c r="L861">
        <v>1362117600</v>
      </c>
      <c r="M861">
        <v>1363669200</v>
      </c>
      <c r="N861" s="9">
        <f t="shared" si="80"/>
        <v>41334.25</v>
      </c>
      <c r="O861" s="7">
        <f t="shared" si="81"/>
        <v>41352.208333333336</v>
      </c>
      <c r="P861" t="b">
        <v>0</v>
      </c>
      <c r="Q861" t="b">
        <v>1</v>
      </c>
      <c r="R861" t="s">
        <v>25</v>
      </c>
      <c r="S861" t="str">
        <f t="shared" si="82"/>
        <v>theater</v>
      </c>
      <c r="T861" t="str">
        <f t="shared" si="83"/>
        <v>plays</v>
      </c>
    </row>
    <row r="862" spans="1:20" ht="35" x14ac:dyDescent="0.25">
      <c r="A862">
        <v>860</v>
      </c>
      <c r="B862" t="s">
        <v>1744</v>
      </c>
      <c r="C862" s="3" t="s">
        <v>1745</v>
      </c>
      <c r="D862">
        <v>2000</v>
      </c>
      <c r="E862">
        <v>5033</v>
      </c>
      <c r="F862" s="5">
        <f t="shared" si="78"/>
        <v>251.65</v>
      </c>
      <c r="G862" t="s">
        <v>12</v>
      </c>
      <c r="H862" s="5">
        <f t="shared" si="79"/>
        <v>77.430769230769229</v>
      </c>
      <c r="I862">
        <v>65</v>
      </c>
      <c r="J862" t="s">
        <v>13</v>
      </c>
      <c r="K862" t="s">
        <v>14</v>
      </c>
      <c r="L862">
        <v>1550556000</v>
      </c>
      <c r="M862">
        <v>1551420000</v>
      </c>
      <c r="N862" s="9">
        <f t="shared" si="80"/>
        <v>43515.25</v>
      </c>
      <c r="O862" s="7">
        <f t="shared" si="81"/>
        <v>43525.25</v>
      </c>
      <c r="P862" t="b">
        <v>0</v>
      </c>
      <c r="Q862" t="b">
        <v>1</v>
      </c>
      <c r="R862" t="s">
        <v>57</v>
      </c>
      <c r="S862" t="str">
        <f t="shared" si="82"/>
        <v>technology</v>
      </c>
      <c r="T862" t="str">
        <f t="shared" si="83"/>
        <v>wearables</v>
      </c>
    </row>
    <row r="863" spans="1:20" ht="18" x14ac:dyDescent="0.25">
      <c r="A863">
        <v>861</v>
      </c>
      <c r="B863" t="s">
        <v>1746</v>
      </c>
      <c r="C863" s="3" t="s">
        <v>1747</v>
      </c>
      <c r="D863">
        <v>8800</v>
      </c>
      <c r="E863">
        <v>9317</v>
      </c>
      <c r="F863" s="5">
        <f t="shared" si="78"/>
        <v>105.87500000000001</v>
      </c>
      <c r="G863" t="s">
        <v>12</v>
      </c>
      <c r="H863" s="5">
        <f t="shared" si="79"/>
        <v>57.159509202453989</v>
      </c>
      <c r="I863">
        <v>163</v>
      </c>
      <c r="J863" t="s">
        <v>13</v>
      </c>
      <c r="K863" t="s">
        <v>14</v>
      </c>
      <c r="L863">
        <v>1269147600</v>
      </c>
      <c r="M863">
        <v>1269838800</v>
      </c>
      <c r="N863" s="9">
        <f t="shared" si="80"/>
        <v>40258.208333333336</v>
      </c>
      <c r="O863" s="7">
        <f t="shared" si="81"/>
        <v>40266.208333333336</v>
      </c>
      <c r="P863" t="b">
        <v>0</v>
      </c>
      <c r="Q863" t="b">
        <v>0</v>
      </c>
      <c r="R863" t="s">
        <v>25</v>
      </c>
      <c r="S863" t="str">
        <f t="shared" si="82"/>
        <v>theater</v>
      </c>
      <c r="T863" t="str">
        <f t="shared" si="83"/>
        <v>plays</v>
      </c>
    </row>
    <row r="864" spans="1:20" ht="18" x14ac:dyDescent="0.25">
      <c r="A864">
        <v>862</v>
      </c>
      <c r="B864" t="s">
        <v>1748</v>
      </c>
      <c r="C864" s="3" t="s">
        <v>1749</v>
      </c>
      <c r="D864">
        <v>3500</v>
      </c>
      <c r="E864">
        <v>6560</v>
      </c>
      <c r="F864" s="5">
        <f t="shared" si="78"/>
        <v>187.42857142857144</v>
      </c>
      <c r="G864" t="s">
        <v>12</v>
      </c>
      <c r="H864" s="5">
        <f t="shared" si="79"/>
        <v>77.17647058823529</v>
      </c>
      <c r="I864">
        <v>85</v>
      </c>
      <c r="J864" t="s">
        <v>13</v>
      </c>
      <c r="K864" t="s">
        <v>14</v>
      </c>
      <c r="L864">
        <v>1312174800</v>
      </c>
      <c r="M864">
        <v>1312520400</v>
      </c>
      <c r="N864" s="9">
        <f t="shared" si="80"/>
        <v>40756.208333333336</v>
      </c>
      <c r="O864" s="7">
        <f t="shared" si="81"/>
        <v>40760.208333333336</v>
      </c>
      <c r="P864" t="b">
        <v>0</v>
      </c>
      <c r="Q864" t="b">
        <v>0</v>
      </c>
      <c r="R864" t="s">
        <v>25</v>
      </c>
      <c r="S864" t="str">
        <f t="shared" si="82"/>
        <v>theater</v>
      </c>
      <c r="T864" t="str">
        <f t="shared" si="83"/>
        <v>plays</v>
      </c>
    </row>
    <row r="865" spans="1:20" ht="18" x14ac:dyDescent="0.25">
      <c r="A865">
        <v>863</v>
      </c>
      <c r="B865" t="s">
        <v>1750</v>
      </c>
      <c r="C865" s="3" t="s">
        <v>1751</v>
      </c>
      <c r="D865">
        <v>1400</v>
      </c>
      <c r="E865">
        <v>5415</v>
      </c>
      <c r="F865" s="5">
        <f t="shared" si="78"/>
        <v>386.78571428571428</v>
      </c>
      <c r="G865" t="s">
        <v>12</v>
      </c>
      <c r="H865" s="5">
        <f t="shared" si="79"/>
        <v>24.953917050691246</v>
      </c>
      <c r="I865">
        <v>217</v>
      </c>
      <c r="J865" t="s">
        <v>13</v>
      </c>
      <c r="K865" t="s">
        <v>14</v>
      </c>
      <c r="L865">
        <v>1434517200</v>
      </c>
      <c r="M865">
        <v>1436504400</v>
      </c>
      <c r="N865" s="9">
        <f t="shared" si="80"/>
        <v>42172.208333333328</v>
      </c>
      <c r="O865" s="7">
        <f t="shared" si="81"/>
        <v>42195.208333333328</v>
      </c>
      <c r="P865" t="b">
        <v>0</v>
      </c>
      <c r="Q865" t="b">
        <v>1</v>
      </c>
      <c r="R865" t="s">
        <v>261</v>
      </c>
      <c r="S865" t="str">
        <f t="shared" si="82"/>
        <v>film &amp; video</v>
      </c>
      <c r="T865" t="str">
        <f t="shared" si="83"/>
        <v>television</v>
      </c>
    </row>
    <row r="866" spans="1:20" ht="18" x14ac:dyDescent="0.25">
      <c r="A866">
        <v>864</v>
      </c>
      <c r="B866" t="s">
        <v>1752</v>
      </c>
      <c r="C866" s="3" t="s">
        <v>1753</v>
      </c>
      <c r="D866">
        <v>4200</v>
      </c>
      <c r="E866">
        <v>14577</v>
      </c>
      <c r="F866" s="5">
        <f t="shared" si="78"/>
        <v>347.07142857142856</v>
      </c>
      <c r="G866" t="s">
        <v>12</v>
      </c>
      <c r="H866" s="5">
        <f t="shared" si="79"/>
        <v>97.18</v>
      </c>
      <c r="I866">
        <v>150</v>
      </c>
      <c r="J866" t="s">
        <v>13</v>
      </c>
      <c r="K866" t="s">
        <v>14</v>
      </c>
      <c r="L866">
        <v>1471582800</v>
      </c>
      <c r="M866">
        <v>1472014800</v>
      </c>
      <c r="N866" s="9">
        <f t="shared" si="80"/>
        <v>42601.208333333328</v>
      </c>
      <c r="O866" s="7">
        <f t="shared" si="81"/>
        <v>42606.208333333328</v>
      </c>
      <c r="P866" t="b">
        <v>0</v>
      </c>
      <c r="Q866" t="b">
        <v>0</v>
      </c>
      <c r="R866" t="s">
        <v>92</v>
      </c>
      <c r="S866" t="str">
        <f t="shared" si="82"/>
        <v>film &amp; video</v>
      </c>
      <c r="T866" t="str">
        <f t="shared" si="83"/>
        <v>shorts</v>
      </c>
    </row>
    <row r="867" spans="1:20" ht="18" x14ac:dyDescent="0.25">
      <c r="A867">
        <v>865</v>
      </c>
      <c r="B867" t="s">
        <v>1754</v>
      </c>
      <c r="C867" s="3" t="s">
        <v>1755</v>
      </c>
      <c r="D867">
        <v>81000</v>
      </c>
      <c r="E867">
        <v>150515</v>
      </c>
      <c r="F867" s="5">
        <f t="shared" si="78"/>
        <v>185.82098765432099</v>
      </c>
      <c r="G867" t="s">
        <v>12</v>
      </c>
      <c r="H867" s="5">
        <f t="shared" si="79"/>
        <v>46.000916870415651</v>
      </c>
      <c r="I867">
        <v>3272</v>
      </c>
      <c r="J867" t="s">
        <v>13</v>
      </c>
      <c r="K867" t="s">
        <v>14</v>
      </c>
      <c r="L867">
        <v>1410757200</v>
      </c>
      <c r="M867">
        <v>1411534800</v>
      </c>
      <c r="N867" s="9">
        <f t="shared" si="80"/>
        <v>41897.208333333336</v>
      </c>
      <c r="O867" s="7">
        <f t="shared" si="81"/>
        <v>41906.208333333336</v>
      </c>
      <c r="P867" t="b">
        <v>0</v>
      </c>
      <c r="Q867" t="b">
        <v>0</v>
      </c>
      <c r="R867" t="s">
        <v>25</v>
      </c>
      <c r="S867" t="str">
        <f t="shared" si="82"/>
        <v>theater</v>
      </c>
      <c r="T867" t="str">
        <f t="shared" si="83"/>
        <v>plays</v>
      </c>
    </row>
    <row r="868" spans="1:20" ht="18" x14ac:dyDescent="0.25">
      <c r="A868">
        <v>866</v>
      </c>
      <c r="B868" t="s">
        <v>1756</v>
      </c>
      <c r="C868" s="3" t="s">
        <v>1757</v>
      </c>
      <c r="D868">
        <v>182800</v>
      </c>
      <c r="E868">
        <v>79045</v>
      </c>
      <c r="F868" s="5">
        <f t="shared" si="78"/>
        <v>43.241247264770237</v>
      </c>
      <c r="G868" t="s">
        <v>66</v>
      </c>
      <c r="H868" s="5">
        <f t="shared" si="79"/>
        <v>88.023385300668153</v>
      </c>
      <c r="I868">
        <v>898</v>
      </c>
      <c r="J868" t="s">
        <v>13</v>
      </c>
      <c r="K868" t="s">
        <v>14</v>
      </c>
      <c r="L868">
        <v>1304830800</v>
      </c>
      <c r="M868">
        <v>1304917200</v>
      </c>
      <c r="N868" s="9">
        <f t="shared" si="80"/>
        <v>40671.208333333336</v>
      </c>
      <c r="O868" s="7">
        <f t="shared" si="81"/>
        <v>40672.208333333336</v>
      </c>
      <c r="P868" t="b">
        <v>0</v>
      </c>
      <c r="Q868" t="b">
        <v>0</v>
      </c>
      <c r="R868" t="s">
        <v>114</v>
      </c>
      <c r="S868" t="str">
        <f t="shared" si="82"/>
        <v>photography</v>
      </c>
      <c r="T868" t="str">
        <f t="shared" si="83"/>
        <v>photography books</v>
      </c>
    </row>
    <row r="869" spans="1:20" ht="35" x14ac:dyDescent="0.25">
      <c r="A869">
        <v>867</v>
      </c>
      <c r="B869" t="s">
        <v>1758</v>
      </c>
      <c r="C869" s="3" t="s">
        <v>1759</v>
      </c>
      <c r="D869">
        <v>4800</v>
      </c>
      <c r="E869">
        <v>7797</v>
      </c>
      <c r="F869" s="5">
        <f t="shared" si="78"/>
        <v>162.4375</v>
      </c>
      <c r="G869" t="s">
        <v>12</v>
      </c>
      <c r="H869" s="5">
        <f t="shared" si="79"/>
        <v>25.99</v>
      </c>
      <c r="I869">
        <v>300</v>
      </c>
      <c r="J869" t="s">
        <v>13</v>
      </c>
      <c r="K869" t="s">
        <v>14</v>
      </c>
      <c r="L869">
        <v>1539061200</v>
      </c>
      <c r="M869">
        <v>1539579600</v>
      </c>
      <c r="N869" s="9">
        <f t="shared" si="80"/>
        <v>43382.208333333328</v>
      </c>
      <c r="O869" s="7">
        <f t="shared" si="81"/>
        <v>43388.208333333328</v>
      </c>
      <c r="P869" t="b">
        <v>0</v>
      </c>
      <c r="Q869" t="b">
        <v>0</v>
      </c>
      <c r="R869" t="s">
        <v>9</v>
      </c>
      <c r="S869" t="str">
        <f t="shared" si="82"/>
        <v>food</v>
      </c>
      <c r="T869" t="str">
        <f t="shared" si="83"/>
        <v>food trucks</v>
      </c>
    </row>
    <row r="870" spans="1:20" ht="18" x14ac:dyDescent="0.25">
      <c r="A870">
        <v>868</v>
      </c>
      <c r="B870" t="s">
        <v>1760</v>
      </c>
      <c r="C870" s="3" t="s">
        <v>1761</v>
      </c>
      <c r="D870">
        <v>7000</v>
      </c>
      <c r="E870">
        <v>12939</v>
      </c>
      <c r="F870" s="5">
        <f t="shared" si="78"/>
        <v>184.84285714285716</v>
      </c>
      <c r="G870" t="s">
        <v>12</v>
      </c>
      <c r="H870" s="5">
        <f t="shared" si="79"/>
        <v>102.69047619047619</v>
      </c>
      <c r="I870">
        <v>126</v>
      </c>
      <c r="J870" t="s">
        <v>13</v>
      </c>
      <c r="K870" t="s">
        <v>14</v>
      </c>
      <c r="L870">
        <v>1381554000</v>
      </c>
      <c r="M870">
        <v>1382504400</v>
      </c>
      <c r="N870" s="9">
        <f t="shared" si="80"/>
        <v>41559.208333333336</v>
      </c>
      <c r="O870" s="7">
        <f t="shared" si="81"/>
        <v>41570.208333333336</v>
      </c>
      <c r="P870" t="b">
        <v>0</v>
      </c>
      <c r="Q870" t="b">
        <v>0</v>
      </c>
      <c r="R870" t="s">
        <v>25</v>
      </c>
      <c r="S870" t="str">
        <f t="shared" si="82"/>
        <v>theater</v>
      </c>
      <c r="T870" t="str">
        <f t="shared" si="83"/>
        <v>plays</v>
      </c>
    </row>
    <row r="871" spans="1:20" ht="18" x14ac:dyDescent="0.25">
      <c r="A871">
        <v>869</v>
      </c>
      <c r="B871" t="s">
        <v>1762</v>
      </c>
      <c r="C871" s="3" t="s">
        <v>1763</v>
      </c>
      <c r="D871">
        <v>161900</v>
      </c>
      <c r="E871">
        <v>38376</v>
      </c>
      <c r="F871" s="5">
        <f t="shared" si="78"/>
        <v>23.703520691785052</v>
      </c>
      <c r="G871" t="s">
        <v>6</v>
      </c>
      <c r="H871" s="5">
        <f t="shared" si="79"/>
        <v>72.958174904942965</v>
      </c>
      <c r="I871">
        <v>526</v>
      </c>
      <c r="J871" t="s">
        <v>13</v>
      </c>
      <c r="K871" t="s">
        <v>14</v>
      </c>
      <c r="L871">
        <v>1277096400</v>
      </c>
      <c r="M871">
        <v>1278306000</v>
      </c>
      <c r="N871" s="9">
        <f t="shared" si="80"/>
        <v>40350.208333333336</v>
      </c>
      <c r="O871" s="7">
        <f t="shared" si="81"/>
        <v>40364.208333333336</v>
      </c>
      <c r="P871" t="b">
        <v>0</v>
      </c>
      <c r="Q871" t="b">
        <v>0</v>
      </c>
      <c r="R871" t="s">
        <v>45</v>
      </c>
      <c r="S871" t="str">
        <f t="shared" si="82"/>
        <v>film &amp; video</v>
      </c>
      <c r="T871" t="str">
        <f t="shared" si="83"/>
        <v>drama</v>
      </c>
    </row>
    <row r="872" spans="1:20" ht="18" x14ac:dyDescent="0.25">
      <c r="A872">
        <v>870</v>
      </c>
      <c r="B872" t="s">
        <v>1764</v>
      </c>
      <c r="C872" s="3" t="s">
        <v>1765</v>
      </c>
      <c r="D872">
        <v>7700</v>
      </c>
      <c r="E872">
        <v>6920</v>
      </c>
      <c r="F872" s="5">
        <f t="shared" si="78"/>
        <v>89.870129870129873</v>
      </c>
      <c r="G872" t="s">
        <v>6</v>
      </c>
      <c r="H872" s="5">
        <f t="shared" si="79"/>
        <v>57.190082644628099</v>
      </c>
      <c r="I872">
        <v>121</v>
      </c>
      <c r="J872" t="s">
        <v>13</v>
      </c>
      <c r="K872" t="s">
        <v>14</v>
      </c>
      <c r="L872">
        <v>1440392400</v>
      </c>
      <c r="M872">
        <v>1442552400</v>
      </c>
      <c r="N872" s="9">
        <f t="shared" si="80"/>
        <v>42240.208333333328</v>
      </c>
      <c r="O872" s="7">
        <f t="shared" si="81"/>
        <v>42265.208333333328</v>
      </c>
      <c r="P872" t="b">
        <v>0</v>
      </c>
      <c r="Q872" t="b">
        <v>0</v>
      </c>
      <c r="R872" t="s">
        <v>25</v>
      </c>
      <c r="S872" t="str">
        <f t="shared" si="82"/>
        <v>theater</v>
      </c>
      <c r="T872" t="str">
        <f t="shared" si="83"/>
        <v>plays</v>
      </c>
    </row>
    <row r="873" spans="1:20" ht="35" x14ac:dyDescent="0.25">
      <c r="A873">
        <v>871</v>
      </c>
      <c r="B873" t="s">
        <v>1766</v>
      </c>
      <c r="C873" s="3" t="s">
        <v>1767</v>
      </c>
      <c r="D873">
        <v>71500</v>
      </c>
      <c r="E873">
        <v>194912</v>
      </c>
      <c r="F873" s="5">
        <f t="shared" si="78"/>
        <v>272.6041958041958</v>
      </c>
      <c r="G873" t="s">
        <v>12</v>
      </c>
      <c r="H873" s="5">
        <f t="shared" si="79"/>
        <v>84.013793103448279</v>
      </c>
      <c r="I873">
        <v>2320</v>
      </c>
      <c r="J873" t="s">
        <v>13</v>
      </c>
      <c r="K873" t="s">
        <v>14</v>
      </c>
      <c r="L873">
        <v>1509512400</v>
      </c>
      <c r="M873">
        <v>1511071200</v>
      </c>
      <c r="N873" s="9">
        <f t="shared" si="80"/>
        <v>43040.208333333328</v>
      </c>
      <c r="O873" s="7">
        <f t="shared" si="81"/>
        <v>43058.25</v>
      </c>
      <c r="P873" t="b">
        <v>0</v>
      </c>
      <c r="Q873" t="b">
        <v>1</v>
      </c>
      <c r="R873" t="s">
        <v>25</v>
      </c>
      <c r="S873" t="str">
        <f t="shared" si="82"/>
        <v>theater</v>
      </c>
      <c r="T873" t="str">
        <f t="shared" si="83"/>
        <v>plays</v>
      </c>
    </row>
    <row r="874" spans="1:20" ht="18" x14ac:dyDescent="0.25">
      <c r="A874">
        <v>872</v>
      </c>
      <c r="B874" t="s">
        <v>1768</v>
      </c>
      <c r="C874" s="3" t="s">
        <v>1769</v>
      </c>
      <c r="D874">
        <v>4700</v>
      </c>
      <c r="E874">
        <v>7992</v>
      </c>
      <c r="F874" s="5">
        <f t="shared" si="78"/>
        <v>170.04255319148936</v>
      </c>
      <c r="G874" t="s">
        <v>12</v>
      </c>
      <c r="H874" s="5">
        <f t="shared" si="79"/>
        <v>98.666666666666671</v>
      </c>
      <c r="I874">
        <v>81</v>
      </c>
      <c r="J874" t="s">
        <v>18</v>
      </c>
      <c r="K874" t="s">
        <v>19</v>
      </c>
      <c r="L874">
        <v>1535950800</v>
      </c>
      <c r="M874">
        <v>1536382800</v>
      </c>
      <c r="N874" s="9">
        <f t="shared" si="80"/>
        <v>43346.208333333328</v>
      </c>
      <c r="O874" s="7">
        <f t="shared" si="81"/>
        <v>43351.208333333328</v>
      </c>
      <c r="P874" t="b">
        <v>0</v>
      </c>
      <c r="Q874" t="b">
        <v>0</v>
      </c>
      <c r="R874" t="s">
        <v>466</v>
      </c>
      <c r="S874" t="str">
        <f t="shared" si="82"/>
        <v>film &amp; video</v>
      </c>
      <c r="T874" t="str">
        <f t="shared" si="83"/>
        <v>science fiction</v>
      </c>
    </row>
    <row r="875" spans="1:20" ht="18" x14ac:dyDescent="0.25">
      <c r="A875">
        <v>873</v>
      </c>
      <c r="B875" t="s">
        <v>1770</v>
      </c>
      <c r="C875" s="3" t="s">
        <v>1771</v>
      </c>
      <c r="D875">
        <v>42100</v>
      </c>
      <c r="E875">
        <v>79268</v>
      </c>
      <c r="F875" s="5">
        <f t="shared" si="78"/>
        <v>188.28503562945369</v>
      </c>
      <c r="G875" t="s">
        <v>12</v>
      </c>
      <c r="H875" s="5">
        <f t="shared" si="79"/>
        <v>42.007419183889773</v>
      </c>
      <c r="I875">
        <v>1887</v>
      </c>
      <c r="J875" t="s">
        <v>13</v>
      </c>
      <c r="K875" t="s">
        <v>14</v>
      </c>
      <c r="L875">
        <v>1389160800</v>
      </c>
      <c r="M875">
        <v>1389592800</v>
      </c>
      <c r="N875" s="9">
        <f t="shared" si="80"/>
        <v>41647.25</v>
      </c>
      <c r="O875" s="7">
        <f t="shared" si="81"/>
        <v>41652.25</v>
      </c>
      <c r="P875" t="b">
        <v>0</v>
      </c>
      <c r="Q875" t="b">
        <v>0</v>
      </c>
      <c r="R875" t="s">
        <v>114</v>
      </c>
      <c r="S875" t="str">
        <f t="shared" si="82"/>
        <v>photography</v>
      </c>
      <c r="T875" t="str">
        <f t="shared" si="83"/>
        <v>photography books</v>
      </c>
    </row>
    <row r="876" spans="1:20" ht="18" x14ac:dyDescent="0.25">
      <c r="A876">
        <v>874</v>
      </c>
      <c r="B876" t="s">
        <v>1772</v>
      </c>
      <c r="C876" s="3" t="s">
        <v>1773</v>
      </c>
      <c r="D876">
        <v>40200</v>
      </c>
      <c r="E876">
        <v>139468</v>
      </c>
      <c r="F876" s="5">
        <f t="shared" si="78"/>
        <v>346.93532338308455</v>
      </c>
      <c r="G876" t="s">
        <v>12</v>
      </c>
      <c r="H876" s="5">
        <f t="shared" si="79"/>
        <v>32.002753556677376</v>
      </c>
      <c r="I876">
        <v>4358</v>
      </c>
      <c r="J876" t="s">
        <v>13</v>
      </c>
      <c r="K876" t="s">
        <v>14</v>
      </c>
      <c r="L876">
        <v>1271998800</v>
      </c>
      <c r="M876">
        <v>1275282000</v>
      </c>
      <c r="N876" s="9">
        <f t="shared" si="80"/>
        <v>40291.208333333336</v>
      </c>
      <c r="O876" s="7">
        <f t="shared" si="81"/>
        <v>40329.208333333336</v>
      </c>
      <c r="P876" t="b">
        <v>0</v>
      </c>
      <c r="Q876" t="b">
        <v>1</v>
      </c>
      <c r="R876" t="s">
        <v>114</v>
      </c>
      <c r="S876" t="str">
        <f t="shared" si="82"/>
        <v>photography</v>
      </c>
      <c r="T876" t="str">
        <f t="shared" si="83"/>
        <v>photography books</v>
      </c>
    </row>
    <row r="877" spans="1:20" ht="18" x14ac:dyDescent="0.25">
      <c r="A877">
        <v>875</v>
      </c>
      <c r="B877" t="s">
        <v>1774</v>
      </c>
      <c r="C877" s="3" t="s">
        <v>1775</v>
      </c>
      <c r="D877">
        <v>7900</v>
      </c>
      <c r="E877">
        <v>5465</v>
      </c>
      <c r="F877" s="5">
        <f t="shared" si="78"/>
        <v>69.177215189873422</v>
      </c>
      <c r="G877" t="s">
        <v>6</v>
      </c>
      <c r="H877" s="5">
        <f t="shared" si="79"/>
        <v>81.567164179104481</v>
      </c>
      <c r="I877">
        <v>67</v>
      </c>
      <c r="J877" t="s">
        <v>13</v>
      </c>
      <c r="K877" t="s">
        <v>14</v>
      </c>
      <c r="L877">
        <v>1294898400</v>
      </c>
      <c r="M877">
        <v>1294984800</v>
      </c>
      <c r="N877" s="9">
        <f t="shared" si="80"/>
        <v>40556.25</v>
      </c>
      <c r="O877" s="7">
        <f t="shared" si="81"/>
        <v>40557.25</v>
      </c>
      <c r="P877" t="b">
        <v>0</v>
      </c>
      <c r="Q877" t="b">
        <v>0</v>
      </c>
      <c r="R877" t="s">
        <v>15</v>
      </c>
      <c r="S877" t="str">
        <f t="shared" si="82"/>
        <v>music</v>
      </c>
      <c r="T877" t="str">
        <f t="shared" si="83"/>
        <v>rock</v>
      </c>
    </row>
    <row r="878" spans="1:20" ht="35" x14ac:dyDescent="0.25">
      <c r="A878">
        <v>876</v>
      </c>
      <c r="B878" t="s">
        <v>1776</v>
      </c>
      <c r="C878" s="3" t="s">
        <v>1777</v>
      </c>
      <c r="D878">
        <v>8300</v>
      </c>
      <c r="E878">
        <v>2111</v>
      </c>
      <c r="F878" s="5">
        <f t="shared" si="78"/>
        <v>25.433734939759034</v>
      </c>
      <c r="G878" t="s">
        <v>6</v>
      </c>
      <c r="H878" s="5">
        <f t="shared" si="79"/>
        <v>37.035087719298247</v>
      </c>
      <c r="I878">
        <v>57</v>
      </c>
      <c r="J878" t="s">
        <v>7</v>
      </c>
      <c r="K878" t="s">
        <v>8</v>
      </c>
      <c r="L878">
        <v>1559970000</v>
      </c>
      <c r="M878">
        <v>1562043600</v>
      </c>
      <c r="N878" s="9">
        <f t="shared" si="80"/>
        <v>43624.208333333328</v>
      </c>
      <c r="O878" s="7">
        <f t="shared" si="81"/>
        <v>43648.208333333328</v>
      </c>
      <c r="P878" t="b">
        <v>0</v>
      </c>
      <c r="Q878" t="b">
        <v>0</v>
      </c>
      <c r="R878" t="s">
        <v>114</v>
      </c>
      <c r="S878" t="str">
        <f t="shared" si="82"/>
        <v>photography</v>
      </c>
      <c r="T878" t="str">
        <f t="shared" si="83"/>
        <v>photography books</v>
      </c>
    </row>
    <row r="879" spans="1:20" ht="18" x14ac:dyDescent="0.25">
      <c r="A879">
        <v>877</v>
      </c>
      <c r="B879" t="s">
        <v>1778</v>
      </c>
      <c r="C879" s="3" t="s">
        <v>1779</v>
      </c>
      <c r="D879">
        <v>163600</v>
      </c>
      <c r="E879">
        <v>126628</v>
      </c>
      <c r="F879" s="5">
        <f t="shared" si="78"/>
        <v>77.400977995110026</v>
      </c>
      <c r="G879" t="s">
        <v>6</v>
      </c>
      <c r="H879" s="5">
        <f t="shared" si="79"/>
        <v>103.033360455655</v>
      </c>
      <c r="I879">
        <v>1229</v>
      </c>
      <c r="J879" t="s">
        <v>13</v>
      </c>
      <c r="K879" t="s">
        <v>14</v>
      </c>
      <c r="L879">
        <v>1469509200</v>
      </c>
      <c r="M879">
        <v>1469595600</v>
      </c>
      <c r="N879" s="9">
        <f t="shared" si="80"/>
        <v>42577.208333333328</v>
      </c>
      <c r="O879" s="7">
        <f t="shared" si="81"/>
        <v>42578.208333333328</v>
      </c>
      <c r="P879" t="b">
        <v>0</v>
      </c>
      <c r="Q879" t="b">
        <v>0</v>
      </c>
      <c r="R879" t="s">
        <v>9</v>
      </c>
      <c r="S879" t="str">
        <f t="shared" si="82"/>
        <v>food</v>
      </c>
      <c r="T879" t="str">
        <f t="shared" si="83"/>
        <v>food trucks</v>
      </c>
    </row>
    <row r="880" spans="1:20" ht="18" x14ac:dyDescent="0.25">
      <c r="A880">
        <v>878</v>
      </c>
      <c r="B880" t="s">
        <v>1780</v>
      </c>
      <c r="C880" s="3" t="s">
        <v>1781</v>
      </c>
      <c r="D880">
        <v>2700</v>
      </c>
      <c r="E880">
        <v>1012</v>
      </c>
      <c r="F880" s="5">
        <f t="shared" si="78"/>
        <v>37.481481481481481</v>
      </c>
      <c r="G880" t="s">
        <v>6</v>
      </c>
      <c r="H880" s="5">
        <f t="shared" si="79"/>
        <v>84.333333333333329</v>
      </c>
      <c r="I880">
        <v>12</v>
      </c>
      <c r="J880" t="s">
        <v>99</v>
      </c>
      <c r="K880" t="s">
        <v>100</v>
      </c>
      <c r="L880">
        <v>1579068000</v>
      </c>
      <c r="M880">
        <v>1581141600</v>
      </c>
      <c r="N880" s="9">
        <f t="shared" si="80"/>
        <v>43845.25</v>
      </c>
      <c r="O880" s="7">
        <f t="shared" si="81"/>
        <v>43869.25</v>
      </c>
      <c r="P880" t="b">
        <v>0</v>
      </c>
      <c r="Q880" t="b">
        <v>0</v>
      </c>
      <c r="R880" t="s">
        <v>140</v>
      </c>
      <c r="S880" t="str">
        <f t="shared" si="82"/>
        <v>music</v>
      </c>
      <c r="T880" t="str">
        <f t="shared" si="83"/>
        <v>metal</v>
      </c>
    </row>
    <row r="881" spans="1:20" ht="18" x14ac:dyDescent="0.25">
      <c r="A881">
        <v>879</v>
      </c>
      <c r="B881" t="s">
        <v>1782</v>
      </c>
      <c r="C881" s="3" t="s">
        <v>1783</v>
      </c>
      <c r="D881">
        <v>1000</v>
      </c>
      <c r="E881">
        <v>5438</v>
      </c>
      <c r="F881" s="5">
        <f t="shared" si="78"/>
        <v>543.79999999999995</v>
      </c>
      <c r="G881" t="s">
        <v>12</v>
      </c>
      <c r="H881" s="5">
        <f t="shared" si="79"/>
        <v>102.60377358490567</v>
      </c>
      <c r="I881">
        <v>53</v>
      </c>
      <c r="J881" t="s">
        <v>13</v>
      </c>
      <c r="K881" t="s">
        <v>14</v>
      </c>
      <c r="L881">
        <v>1487743200</v>
      </c>
      <c r="M881">
        <v>1488520800</v>
      </c>
      <c r="N881" s="9">
        <f t="shared" si="80"/>
        <v>42788.25</v>
      </c>
      <c r="O881" s="7">
        <f t="shared" si="81"/>
        <v>42797.25</v>
      </c>
      <c r="P881" t="b">
        <v>0</v>
      </c>
      <c r="Q881" t="b">
        <v>0</v>
      </c>
      <c r="R881" t="s">
        <v>60</v>
      </c>
      <c r="S881" t="str">
        <f t="shared" si="82"/>
        <v>publishing</v>
      </c>
      <c r="T881" t="str">
        <f t="shared" si="83"/>
        <v>nonfiction</v>
      </c>
    </row>
    <row r="882" spans="1:20" ht="18" x14ac:dyDescent="0.25">
      <c r="A882">
        <v>880</v>
      </c>
      <c r="B882" t="s">
        <v>1784</v>
      </c>
      <c r="C882" s="3" t="s">
        <v>1785</v>
      </c>
      <c r="D882">
        <v>84500</v>
      </c>
      <c r="E882">
        <v>193101</v>
      </c>
      <c r="F882" s="5">
        <f t="shared" si="78"/>
        <v>228.52189349112427</v>
      </c>
      <c r="G882" t="s">
        <v>12</v>
      </c>
      <c r="H882" s="5">
        <f t="shared" si="79"/>
        <v>79.992129246064621</v>
      </c>
      <c r="I882">
        <v>2414</v>
      </c>
      <c r="J882" t="s">
        <v>13</v>
      </c>
      <c r="K882" t="s">
        <v>14</v>
      </c>
      <c r="L882">
        <v>1563685200</v>
      </c>
      <c r="M882">
        <v>1563858000</v>
      </c>
      <c r="N882" s="9">
        <f t="shared" si="80"/>
        <v>43667.208333333328</v>
      </c>
      <c r="O882" s="7">
        <f t="shared" si="81"/>
        <v>43669.208333333328</v>
      </c>
      <c r="P882" t="b">
        <v>0</v>
      </c>
      <c r="Q882" t="b">
        <v>0</v>
      </c>
      <c r="R882" t="s">
        <v>42</v>
      </c>
      <c r="S882" t="str">
        <f t="shared" si="82"/>
        <v>music</v>
      </c>
      <c r="T882" t="str">
        <f t="shared" si="83"/>
        <v>electric music</v>
      </c>
    </row>
    <row r="883" spans="1:20" ht="18" x14ac:dyDescent="0.25">
      <c r="A883">
        <v>881</v>
      </c>
      <c r="B883" t="s">
        <v>1786</v>
      </c>
      <c r="C883" s="3" t="s">
        <v>1787</v>
      </c>
      <c r="D883">
        <v>81300</v>
      </c>
      <c r="E883">
        <v>31665</v>
      </c>
      <c r="F883" s="5">
        <f t="shared" si="78"/>
        <v>38.948339483394832</v>
      </c>
      <c r="G883" t="s">
        <v>6</v>
      </c>
      <c r="H883" s="5">
        <f t="shared" si="79"/>
        <v>70.055309734513273</v>
      </c>
      <c r="I883">
        <v>452</v>
      </c>
      <c r="J883" t="s">
        <v>13</v>
      </c>
      <c r="K883" t="s">
        <v>14</v>
      </c>
      <c r="L883">
        <v>1436418000</v>
      </c>
      <c r="M883">
        <v>1438923600</v>
      </c>
      <c r="N883" s="9">
        <f t="shared" si="80"/>
        <v>42194.208333333328</v>
      </c>
      <c r="O883" s="7">
        <f t="shared" si="81"/>
        <v>42223.208333333328</v>
      </c>
      <c r="P883" t="b">
        <v>0</v>
      </c>
      <c r="Q883" t="b">
        <v>1</v>
      </c>
      <c r="R883" t="s">
        <v>25</v>
      </c>
      <c r="S883" t="str">
        <f t="shared" si="82"/>
        <v>theater</v>
      </c>
      <c r="T883" t="str">
        <f t="shared" si="83"/>
        <v>plays</v>
      </c>
    </row>
    <row r="884" spans="1:20" ht="18" x14ac:dyDescent="0.25">
      <c r="A884">
        <v>882</v>
      </c>
      <c r="B884" t="s">
        <v>1788</v>
      </c>
      <c r="C884" s="3" t="s">
        <v>1789</v>
      </c>
      <c r="D884">
        <v>800</v>
      </c>
      <c r="E884">
        <v>2960</v>
      </c>
      <c r="F884" s="5">
        <f t="shared" si="78"/>
        <v>370</v>
      </c>
      <c r="G884" t="s">
        <v>12</v>
      </c>
      <c r="H884" s="5">
        <f t="shared" si="79"/>
        <v>37</v>
      </c>
      <c r="I884">
        <v>80</v>
      </c>
      <c r="J884" t="s">
        <v>13</v>
      </c>
      <c r="K884" t="s">
        <v>14</v>
      </c>
      <c r="L884">
        <v>1421820000</v>
      </c>
      <c r="M884">
        <v>1422165600</v>
      </c>
      <c r="N884" s="9">
        <f t="shared" si="80"/>
        <v>42025.25</v>
      </c>
      <c r="O884" s="7">
        <f t="shared" si="81"/>
        <v>42029.25</v>
      </c>
      <c r="P884" t="b">
        <v>0</v>
      </c>
      <c r="Q884" t="b">
        <v>0</v>
      </c>
      <c r="R884" t="s">
        <v>25</v>
      </c>
      <c r="S884" t="str">
        <f t="shared" si="82"/>
        <v>theater</v>
      </c>
      <c r="T884" t="str">
        <f t="shared" si="83"/>
        <v>plays</v>
      </c>
    </row>
    <row r="885" spans="1:20" ht="35" x14ac:dyDescent="0.25">
      <c r="A885">
        <v>883</v>
      </c>
      <c r="B885" t="s">
        <v>1790</v>
      </c>
      <c r="C885" s="3" t="s">
        <v>1791</v>
      </c>
      <c r="D885">
        <v>3400</v>
      </c>
      <c r="E885">
        <v>8089</v>
      </c>
      <c r="F885" s="5">
        <f t="shared" si="78"/>
        <v>237.91176470588232</v>
      </c>
      <c r="G885" t="s">
        <v>12</v>
      </c>
      <c r="H885" s="5">
        <f t="shared" si="79"/>
        <v>41.911917098445599</v>
      </c>
      <c r="I885">
        <v>193</v>
      </c>
      <c r="J885" t="s">
        <v>13</v>
      </c>
      <c r="K885" t="s">
        <v>14</v>
      </c>
      <c r="L885">
        <v>1274763600</v>
      </c>
      <c r="M885">
        <v>1277874000</v>
      </c>
      <c r="N885" s="9">
        <f t="shared" si="80"/>
        <v>40323.208333333336</v>
      </c>
      <c r="O885" s="7">
        <f t="shared" si="81"/>
        <v>40359.208333333336</v>
      </c>
      <c r="P885" t="b">
        <v>0</v>
      </c>
      <c r="Q885" t="b">
        <v>0</v>
      </c>
      <c r="R885" t="s">
        <v>92</v>
      </c>
      <c r="S885" t="str">
        <f t="shared" si="82"/>
        <v>film &amp; video</v>
      </c>
      <c r="T885" t="str">
        <f t="shared" si="83"/>
        <v>shorts</v>
      </c>
    </row>
    <row r="886" spans="1:20" ht="18" x14ac:dyDescent="0.25">
      <c r="A886">
        <v>884</v>
      </c>
      <c r="B886" t="s">
        <v>1792</v>
      </c>
      <c r="C886" s="3" t="s">
        <v>1793</v>
      </c>
      <c r="D886">
        <v>170800</v>
      </c>
      <c r="E886">
        <v>109374</v>
      </c>
      <c r="F886" s="5">
        <f t="shared" si="78"/>
        <v>64.036299765807954</v>
      </c>
      <c r="G886" t="s">
        <v>6</v>
      </c>
      <c r="H886" s="5">
        <f t="shared" si="79"/>
        <v>57.992576882290564</v>
      </c>
      <c r="I886">
        <v>1886</v>
      </c>
      <c r="J886" t="s">
        <v>13</v>
      </c>
      <c r="K886" t="s">
        <v>14</v>
      </c>
      <c r="L886">
        <v>1399179600</v>
      </c>
      <c r="M886">
        <v>1399352400</v>
      </c>
      <c r="N886" s="9">
        <f t="shared" si="80"/>
        <v>41763.208333333336</v>
      </c>
      <c r="O886" s="7">
        <f t="shared" si="81"/>
        <v>41765.208333333336</v>
      </c>
      <c r="P886" t="b">
        <v>0</v>
      </c>
      <c r="Q886" t="b">
        <v>1</v>
      </c>
      <c r="R886" t="s">
        <v>25</v>
      </c>
      <c r="S886" t="str">
        <f t="shared" si="82"/>
        <v>theater</v>
      </c>
      <c r="T886" t="str">
        <f t="shared" si="83"/>
        <v>plays</v>
      </c>
    </row>
    <row r="887" spans="1:20" ht="18" x14ac:dyDescent="0.25">
      <c r="A887">
        <v>885</v>
      </c>
      <c r="B887" t="s">
        <v>1794</v>
      </c>
      <c r="C887" s="3" t="s">
        <v>1795</v>
      </c>
      <c r="D887">
        <v>1800</v>
      </c>
      <c r="E887">
        <v>2129</v>
      </c>
      <c r="F887" s="5">
        <f t="shared" si="78"/>
        <v>118.27777777777777</v>
      </c>
      <c r="G887" t="s">
        <v>12</v>
      </c>
      <c r="H887" s="5">
        <f t="shared" si="79"/>
        <v>40.942307692307693</v>
      </c>
      <c r="I887">
        <v>52</v>
      </c>
      <c r="J887" t="s">
        <v>13</v>
      </c>
      <c r="K887" t="s">
        <v>14</v>
      </c>
      <c r="L887">
        <v>1275800400</v>
      </c>
      <c r="M887">
        <v>1279083600</v>
      </c>
      <c r="N887" s="9">
        <f t="shared" si="80"/>
        <v>40335.208333333336</v>
      </c>
      <c r="O887" s="7">
        <f t="shared" si="81"/>
        <v>40373.208333333336</v>
      </c>
      <c r="P887" t="b">
        <v>0</v>
      </c>
      <c r="Q887" t="b">
        <v>0</v>
      </c>
      <c r="R887" t="s">
        <v>25</v>
      </c>
      <c r="S887" t="str">
        <f t="shared" si="82"/>
        <v>theater</v>
      </c>
      <c r="T887" t="str">
        <f t="shared" si="83"/>
        <v>plays</v>
      </c>
    </row>
    <row r="888" spans="1:20" ht="18" x14ac:dyDescent="0.25">
      <c r="A888">
        <v>886</v>
      </c>
      <c r="B888" t="s">
        <v>1796</v>
      </c>
      <c r="C888" s="3" t="s">
        <v>1797</v>
      </c>
      <c r="D888">
        <v>150600</v>
      </c>
      <c r="E888">
        <v>127745</v>
      </c>
      <c r="F888" s="5">
        <f t="shared" si="78"/>
        <v>84.824037184594957</v>
      </c>
      <c r="G888" t="s">
        <v>6</v>
      </c>
      <c r="H888" s="5">
        <f t="shared" si="79"/>
        <v>69.9972602739726</v>
      </c>
      <c r="I888">
        <v>1825</v>
      </c>
      <c r="J888" t="s">
        <v>13</v>
      </c>
      <c r="K888" t="s">
        <v>14</v>
      </c>
      <c r="L888">
        <v>1282798800</v>
      </c>
      <c r="M888">
        <v>1284354000</v>
      </c>
      <c r="N888" s="9">
        <f t="shared" si="80"/>
        <v>40416.208333333336</v>
      </c>
      <c r="O888" s="7">
        <f t="shared" si="81"/>
        <v>40434.208333333336</v>
      </c>
      <c r="P888" t="b">
        <v>0</v>
      </c>
      <c r="Q888" t="b">
        <v>0</v>
      </c>
      <c r="R888" t="s">
        <v>52</v>
      </c>
      <c r="S888" t="str">
        <f t="shared" si="82"/>
        <v>music</v>
      </c>
      <c r="T888" t="str">
        <f t="shared" si="83"/>
        <v>indie rock</v>
      </c>
    </row>
    <row r="889" spans="1:20" ht="35" x14ac:dyDescent="0.25">
      <c r="A889">
        <v>887</v>
      </c>
      <c r="B889" t="s">
        <v>1798</v>
      </c>
      <c r="C889" s="3" t="s">
        <v>1799</v>
      </c>
      <c r="D889">
        <v>7800</v>
      </c>
      <c r="E889">
        <v>2289</v>
      </c>
      <c r="F889" s="5">
        <f t="shared" si="78"/>
        <v>29.346153846153843</v>
      </c>
      <c r="G889" t="s">
        <v>6</v>
      </c>
      <c r="H889" s="5">
        <f t="shared" si="79"/>
        <v>73.838709677419359</v>
      </c>
      <c r="I889">
        <v>31</v>
      </c>
      <c r="J889" t="s">
        <v>13</v>
      </c>
      <c r="K889" t="s">
        <v>14</v>
      </c>
      <c r="L889">
        <v>1437109200</v>
      </c>
      <c r="M889">
        <v>1441170000</v>
      </c>
      <c r="N889" s="9">
        <f t="shared" si="80"/>
        <v>42202.208333333328</v>
      </c>
      <c r="O889" s="7">
        <f t="shared" si="81"/>
        <v>42249.208333333328</v>
      </c>
      <c r="P889" t="b">
        <v>0</v>
      </c>
      <c r="Q889" t="b">
        <v>1</v>
      </c>
      <c r="R889" t="s">
        <v>25</v>
      </c>
      <c r="S889" t="str">
        <f t="shared" si="82"/>
        <v>theater</v>
      </c>
      <c r="T889" t="str">
        <f t="shared" si="83"/>
        <v>plays</v>
      </c>
    </row>
    <row r="890" spans="1:20" ht="35" x14ac:dyDescent="0.25">
      <c r="A890">
        <v>888</v>
      </c>
      <c r="B890" t="s">
        <v>1800</v>
      </c>
      <c r="C890" s="3" t="s">
        <v>1801</v>
      </c>
      <c r="D890">
        <v>5800</v>
      </c>
      <c r="E890">
        <v>12174</v>
      </c>
      <c r="F890" s="5">
        <f t="shared" si="78"/>
        <v>209.89655172413794</v>
      </c>
      <c r="G890" t="s">
        <v>12</v>
      </c>
      <c r="H890" s="5">
        <f t="shared" si="79"/>
        <v>41.979310344827589</v>
      </c>
      <c r="I890">
        <v>290</v>
      </c>
      <c r="J890" t="s">
        <v>13</v>
      </c>
      <c r="K890" t="s">
        <v>14</v>
      </c>
      <c r="L890">
        <v>1491886800</v>
      </c>
      <c r="M890">
        <v>1493528400</v>
      </c>
      <c r="N890" s="9">
        <f t="shared" si="80"/>
        <v>42836.208333333328</v>
      </c>
      <c r="O890" s="7">
        <f t="shared" si="81"/>
        <v>42855.208333333328</v>
      </c>
      <c r="P890" t="b">
        <v>0</v>
      </c>
      <c r="Q890" t="b">
        <v>0</v>
      </c>
      <c r="R890" t="s">
        <v>25</v>
      </c>
      <c r="S890" t="str">
        <f t="shared" si="82"/>
        <v>theater</v>
      </c>
      <c r="T890" t="str">
        <f t="shared" si="83"/>
        <v>plays</v>
      </c>
    </row>
    <row r="891" spans="1:20" ht="18" x14ac:dyDescent="0.25">
      <c r="A891">
        <v>889</v>
      </c>
      <c r="B891" t="s">
        <v>1802</v>
      </c>
      <c r="C891" s="3" t="s">
        <v>1803</v>
      </c>
      <c r="D891">
        <v>5600</v>
      </c>
      <c r="E891">
        <v>9508</v>
      </c>
      <c r="F891" s="5">
        <f t="shared" si="78"/>
        <v>169.78571428571431</v>
      </c>
      <c r="G891" t="s">
        <v>12</v>
      </c>
      <c r="H891" s="5">
        <f t="shared" si="79"/>
        <v>77.93442622950819</v>
      </c>
      <c r="I891">
        <v>122</v>
      </c>
      <c r="J891" t="s">
        <v>13</v>
      </c>
      <c r="K891" t="s">
        <v>14</v>
      </c>
      <c r="L891">
        <v>1394600400</v>
      </c>
      <c r="M891">
        <v>1395205200</v>
      </c>
      <c r="N891" s="9">
        <f t="shared" si="80"/>
        <v>41710.208333333336</v>
      </c>
      <c r="O891" s="7">
        <f t="shared" si="81"/>
        <v>41717.208333333336</v>
      </c>
      <c r="P891" t="b">
        <v>0</v>
      </c>
      <c r="Q891" t="b">
        <v>1</v>
      </c>
      <c r="R891" t="s">
        <v>42</v>
      </c>
      <c r="S891" t="str">
        <f t="shared" si="82"/>
        <v>music</v>
      </c>
      <c r="T891" t="str">
        <f t="shared" si="83"/>
        <v>electric music</v>
      </c>
    </row>
    <row r="892" spans="1:20" ht="18" x14ac:dyDescent="0.25">
      <c r="A892">
        <v>890</v>
      </c>
      <c r="B892" t="s">
        <v>1804</v>
      </c>
      <c r="C892" s="3" t="s">
        <v>1805</v>
      </c>
      <c r="D892">
        <v>134400</v>
      </c>
      <c r="E892">
        <v>155849</v>
      </c>
      <c r="F892" s="5">
        <f t="shared" si="78"/>
        <v>115.95907738095239</v>
      </c>
      <c r="G892" t="s">
        <v>12</v>
      </c>
      <c r="H892" s="5">
        <f t="shared" si="79"/>
        <v>106.01972789115646</v>
      </c>
      <c r="I892">
        <v>1470</v>
      </c>
      <c r="J892" t="s">
        <v>13</v>
      </c>
      <c r="K892" t="s">
        <v>14</v>
      </c>
      <c r="L892">
        <v>1561352400</v>
      </c>
      <c r="M892">
        <v>1561438800</v>
      </c>
      <c r="N892" s="9">
        <f t="shared" si="80"/>
        <v>43640.208333333328</v>
      </c>
      <c r="O892" s="7">
        <f t="shared" si="81"/>
        <v>43641.208333333328</v>
      </c>
      <c r="P892" t="b">
        <v>0</v>
      </c>
      <c r="Q892" t="b">
        <v>0</v>
      </c>
      <c r="R892" t="s">
        <v>52</v>
      </c>
      <c r="S892" t="str">
        <f t="shared" si="82"/>
        <v>music</v>
      </c>
      <c r="T892" t="str">
        <f t="shared" si="83"/>
        <v>indie rock</v>
      </c>
    </row>
    <row r="893" spans="1:20" ht="35" x14ac:dyDescent="0.25">
      <c r="A893">
        <v>891</v>
      </c>
      <c r="B893" t="s">
        <v>1806</v>
      </c>
      <c r="C893" s="3" t="s">
        <v>1807</v>
      </c>
      <c r="D893">
        <v>3000</v>
      </c>
      <c r="E893">
        <v>7758</v>
      </c>
      <c r="F893" s="5">
        <f t="shared" si="78"/>
        <v>258.59999999999997</v>
      </c>
      <c r="G893" t="s">
        <v>12</v>
      </c>
      <c r="H893" s="5">
        <f t="shared" si="79"/>
        <v>47.018181818181816</v>
      </c>
      <c r="I893">
        <v>165</v>
      </c>
      <c r="J893" t="s">
        <v>7</v>
      </c>
      <c r="K893" t="s">
        <v>8</v>
      </c>
      <c r="L893">
        <v>1322892000</v>
      </c>
      <c r="M893">
        <v>1326693600</v>
      </c>
      <c r="N893" s="9">
        <f t="shared" si="80"/>
        <v>40880.25</v>
      </c>
      <c r="O893" s="7">
        <f t="shared" si="81"/>
        <v>40924.25</v>
      </c>
      <c r="P893" t="b">
        <v>0</v>
      </c>
      <c r="Q893" t="b">
        <v>0</v>
      </c>
      <c r="R893" t="s">
        <v>34</v>
      </c>
      <c r="S893" t="str">
        <f t="shared" si="82"/>
        <v>film &amp; video</v>
      </c>
      <c r="T893" t="str">
        <f t="shared" si="83"/>
        <v>documentary</v>
      </c>
    </row>
    <row r="894" spans="1:20" ht="18" x14ac:dyDescent="0.25">
      <c r="A894">
        <v>892</v>
      </c>
      <c r="B894" t="s">
        <v>1808</v>
      </c>
      <c r="C894" s="3" t="s">
        <v>1809</v>
      </c>
      <c r="D894">
        <v>6000</v>
      </c>
      <c r="E894">
        <v>13835</v>
      </c>
      <c r="F894" s="5">
        <f t="shared" si="78"/>
        <v>230.58333333333331</v>
      </c>
      <c r="G894" t="s">
        <v>12</v>
      </c>
      <c r="H894" s="5">
        <f t="shared" si="79"/>
        <v>76.016483516483518</v>
      </c>
      <c r="I894">
        <v>182</v>
      </c>
      <c r="J894" t="s">
        <v>13</v>
      </c>
      <c r="K894" t="s">
        <v>14</v>
      </c>
      <c r="L894">
        <v>1274418000</v>
      </c>
      <c r="M894">
        <v>1277960400</v>
      </c>
      <c r="N894" s="9">
        <f t="shared" si="80"/>
        <v>40319.208333333336</v>
      </c>
      <c r="O894" s="7">
        <f t="shared" si="81"/>
        <v>40360.208333333336</v>
      </c>
      <c r="P894" t="b">
        <v>0</v>
      </c>
      <c r="Q894" t="b">
        <v>0</v>
      </c>
      <c r="R894" t="s">
        <v>198</v>
      </c>
      <c r="S894" t="str">
        <f t="shared" si="82"/>
        <v>publishing</v>
      </c>
      <c r="T894" t="str">
        <f t="shared" si="83"/>
        <v>translations</v>
      </c>
    </row>
    <row r="895" spans="1:20" ht="18" x14ac:dyDescent="0.25">
      <c r="A895">
        <v>893</v>
      </c>
      <c r="B895" t="s">
        <v>1810</v>
      </c>
      <c r="C895" s="3" t="s">
        <v>1811</v>
      </c>
      <c r="D895">
        <v>8400</v>
      </c>
      <c r="E895">
        <v>10770</v>
      </c>
      <c r="F895" s="5">
        <f t="shared" si="78"/>
        <v>128.21428571428572</v>
      </c>
      <c r="G895" t="s">
        <v>12</v>
      </c>
      <c r="H895" s="5">
        <f t="shared" si="79"/>
        <v>54.120603015075375</v>
      </c>
      <c r="I895">
        <v>199</v>
      </c>
      <c r="J895" t="s">
        <v>99</v>
      </c>
      <c r="K895" t="s">
        <v>100</v>
      </c>
      <c r="L895">
        <v>1434344400</v>
      </c>
      <c r="M895">
        <v>1434690000</v>
      </c>
      <c r="N895" s="9">
        <f t="shared" si="80"/>
        <v>42170.208333333328</v>
      </c>
      <c r="O895" s="7">
        <f t="shared" si="81"/>
        <v>42174.208333333328</v>
      </c>
      <c r="P895" t="b">
        <v>0</v>
      </c>
      <c r="Q895" t="b">
        <v>1</v>
      </c>
      <c r="R895" t="s">
        <v>34</v>
      </c>
      <c r="S895" t="str">
        <f t="shared" si="82"/>
        <v>film &amp; video</v>
      </c>
      <c r="T895" t="str">
        <f t="shared" si="83"/>
        <v>documentary</v>
      </c>
    </row>
    <row r="896" spans="1:20" ht="18" x14ac:dyDescent="0.25">
      <c r="A896">
        <v>894</v>
      </c>
      <c r="B896" t="s">
        <v>1812</v>
      </c>
      <c r="C896" s="3" t="s">
        <v>1813</v>
      </c>
      <c r="D896">
        <v>1700</v>
      </c>
      <c r="E896">
        <v>3208</v>
      </c>
      <c r="F896" s="5">
        <f t="shared" si="78"/>
        <v>188.70588235294116</v>
      </c>
      <c r="G896" t="s">
        <v>12</v>
      </c>
      <c r="H896" s="5">
        <f t="shared" si="79"/>
        <v>57.285714285714285</v>
      </c>
      <c r="I896">
        <v>56</v>
      </c>
      <c r="J896" t="s">
        <v>32</v>
      </c>
      <c r="K896" t="s">
        <v>33</v>
      </c>
      <c r="L896">
        <v>1373518800</v>
      </c>
      <c r="M896">
        <v>1376110800</v>
      </c>
      <c r="N896" s="9">
        <f t="shared" si="80"/>
        <v>41466.208333333336</v>
      </c>
      <c r="O896" s="7">
        <f t="shared" si="81"/>
        <v>41496.208333333336</v>
      </c>
      <c r="P896" t="b">
        <v>0</v>
      </c>
      <c r="Q896" t="b">
        <v>1</v>
      </c>
      <c r="R896" t="s">
        <v>261</v>
      </c>
      <c r="S896" t="str">
        <f t="shared" si="82"/>
        <v>film &amp; video</v>
      </c>
      <c r="T896" t="str">
        <f t="shared" si="83"/>
        <v>television</v>
      </c>
    </row>
    <row r="897" spans="1:20" ht="35" x14ac:dyDescent="0.25">
      <c r="A897">
        <v>895</v>
      </c>
      <c r="B897" t="s">
        <v>1814</v>
      </c>
      <c r="C897" s="3" t="s">
        <v>1815</v>
      </c>
      <c r="D897">
        <v>159800</v>
      </c>
      <c r="E897">
        <v>11108</v>
      </c>
      <c r="F897" s="5">
        <f t="shared" si="78"/>
        <v>6.9511889862327907</v>
      </c>
      <c r="G897" t="s">
        <v>6</v>
      </c>
      <c r="H897" s="5">
        <f t="shared" si="79"/>
        <v>103.81308411214954</v>
      </c>
      <c r="I897">
        <v>107</v>
      </c>
      <c r="J897" t="s">
        <v>13</v>
      </c>
      <c r="K897" t="s">
        <v>14</v>
      </c>
      <c r="L897">
        <v>1517637600</v>
      </c>
      <c r="M897">
        <v>1518415200</v>
      </c>
      <c r="N897" s="9">
        <f t="shared" si="80"/>
        <v>43134.25</v>
      </c>
      <c r="O897" s="7">
        <f t="shared" si="81"/>
        <v>43143.25</v>
      </c>
      <c r="P897" t="b">
        <v>0</v>
      </c>
      <c r="Q897" t="b">
        <v>0</v>
      </c>
      <c r="R897" t="s">
        <v>25</v>
      </c>
      <c r="S897" t="str">
        <f t="shared" si="82"/>
        <v>theater</v>
      </c>
      <c r="T897" t="str">
        <f t="shared" si="83"/>
        <v>plays</v>
      </c>
    </row>
    <row r="898" spans="1:20" ht="35" x14ac:dyDescent="0.25">
      <c r="A898">
        <v>896</v>
      </c>
      <c r="B898" t="s">
        <v>1816</v>
      </c>
      <c r="C898" s="3" t="s">
        <v>1817</v>
      </c>
      <c r="D898">
        <v>19800</v>
      </c>
      <c r="E898">
        <v>153338</v>
      </c>
      <c r="F898" s="5">
        <f t="shared" si="78"/>
        <v>774.43434343434342</v>
      </c>
      <c r="G898" t="s">
        <v>12</v>
      </c>
      <c r="H898" s="5">
        <f t="shared" si="79"/>
        <v>105.02602739726028</v>
      </c>
      <c r="I898">
        <v>1460</v>
      </c>
      <c r="J898" t="s">
        <v>18</v>
      </c>
      <c r="K898" t="s">
        <v>19</v>
      </c>
      <c r="L898">
        <v>1310619600</v>
      </c>
      <c r="M898">
        <v>1310878800</v>
      </c>
      <c r="N898" s="9">
        <f t="shared" si="80"/>
        <v>40738.208333333336</v>
      </c>
      <c r="O898" s="7">
        <f t="shared" si="81"/>
        <v>40741.208333333336</v>
      </c>
      <c r="P898" t="b">
        <v>0</v>
      </c>
      <c r="Q898" t="b">
        <v>1</v>
      </c>
      <c r="R898" t="s">
        <v>9</v>
      </c>
      <c r="S898" t="str">
        <f t="shared" si="82"/>
        <v>food</v>
      </c>
      <c r="T898" t="str">
        <f t="shared" si="83"/>
        <v>food trucks</v>
      </c>
    </row>
    <row r="899" spans="1:20" ht="18" x14ac:dyDescent="0.25">
      <c r="A899">
        <v>897</v>
      </c>
      <c r="B899" t="s">
        <v>1818</v>
      </c>
      <c r="C899" s="3" t="s">
        <v>1819</v>
      </c>
      <c r="D899">
        <v>8800</v>
      </c>
      <c r="E899">
        <v>2437</v>
      </c>
      <c r="F899" s="5">
        <f t="shared" ref="F899:F962" si="84">(E899/D899)*100</f>
        <v>27.693181818181817</v>
      </c>
      <c r="G899" t="s">
        <v>6</v>
      </c>
      <c r="H899" s="5">
        <f t="shared" ref="H899:H962" si="85">IFERROR(E899/I899,0)</f>
        <v>90.259259259259252</v>
      </c>
      <c r="I899">
        <v>27</v>
      </c>
      <c r="J899" t="s">
        <v>13</v>
      </c>
      <c r="K899" t="s">
        <v>14</v>
      </c>
      <c r="L899">
        <v>1556427600</v>
      </c>
      <c r="M899">
        <v>1556600400</v>
      </c>
      <c r="N899" s="9">
        <f t="shared" ref="N899:N962" si="86">(((L899/60)/60)/24)+DATE(1970,1,1)</f>
        <v>43583.208333333328</v>
      </c>
      <c r="O899" s="7">
        <f t="shared" ref="O899:O962" si="87">(((M899/60)/60)/24)+DATE(1970,1,1)</f>
        <v>43585.208333333328</v>
      </c>
      <c r="P899" t="b">
        <v>0</v>
      </c>
      <c r="Q899" t="b">
        <v>0</v>
      </c>
      <c r="R899" t="s">
        <v>25</v>
      </c>
      <c r="S899" t="str">
        <f t="shared" ref="S899:S962" si="88">IFERROR(LEFT(R899, FIND("/", R899) - 1), R899)</f>
        <v>theater</v>
      </c>
      <c r="T899" t="str">
        <f t="shared" ref="T899:T962" si="89">IFERROR(MID(R899, FIND("/", R899) + 1, LEN(R899)), "")</f>
        <v>plays</v>
      </c>
    </row>
    <row r="900" spans="1:20" ht="18" x14ac:dyDescent="0.25">
      <c r="A900">
        <v>898</v>
      </c>
      <c r="B900" t="s">
        <v>1820</v>
      </c>
      <c r="C900" s="3" t="s">
        <v>1821</v>
      </c>
      <c r="D900">
        <v>179100</v>
      </c>
      <c r="E900">
        <v>93991</v>
      </c>
      <c r="F900" s="5">
        <f t="shared" si="84"/>
        <v>52.479620323841424</v>
      </c>
      <c r="G900" t="s">
        <v>6</v>
      </c>
      <c r="H900" s="5">
        <f t="shared" si="85"/>
        <v>76.978705978705975</v>
      </c>
      <c r="I900">
        <v>1221</v>
      </c>
      <c r="J900" t="s">
        <v>13</v>
      </c>
      <c r="K900" t="s">
        <v>14</v>
      </c>
      <c r="L900">
        <v>1576476000</v>
      </c>
      <c r="M900">
        <v>1576994400</v>
      </c>
      <c r="N900" s="9">
        <f t="shared" si="86"/>
        <v>43815.25</v>
      </c>
      <c r="O900" s="7">
        <f t="shared" si="87"/>
        <v>43821.25</v>
      </c>
      <c r="P900" t="b">
        <v>0</v>
      </c>
      <c r="Q900" t="b">
        <v>0</v>
      </c>
      <c r="R900" t="s">
        <v>34</v>
      </c>
      <c r="S900" t="str">
        <f t="shared" si="88"/>
        <v>film &amp; video</v>
      </c>
      <c r="T900" t="str">
        <f t="shared" si="89"/>
        <v>documentary</v>
      </c>
    </row>
    <row r="901" spans="1:20" ht="18" x14ac:dyDescent="0.25">
      <c r="A901">
        <v>899</v>
      </c>
      <c r="B901" t="s">
        <v>1822</v>
      </c>
      <c r="C901" s="3" t="s">
        <v>1823</v>
      </c>
      <c r="D901">
        <v>3100</v>
      </c>
      <c r="E901">
        <v>12620</v>
      </c>
      <c r="F901" s="5">
        <f t="shared" si="84"/>
        <v>407.09677419354841</v>
      </c>
      <c r="G901" t="s">
        <v>12</v>
      </c>
      <c r="H901" s="5">
        <f t="shared" si="85"/>
        <v>102.60162601626017</v>
      </c>
      <c r="I901">
        <v>123</v>
      </c>
      <c r="J901" t="s">
        <v>90</v>
      </c>
      <c r="K901" t="s">
        <v>91</v>
      </c>
      <c r="L901">
        <v>1381122000</v>
      </c>
      <c r="M901">
        <v>1382677200</v>
      </c>
      <c r="N901" s="9">
        <f t="shared" si="86"/>
        <v>41554.208333333336</v>
      </c>
      <c r="O901" s="7">
        <f t="shared" si="87"/>
        <v>41572.208333333336</v>
      </c>
      <c r="P901" t="b">
        <v>0</v>
      </c>
      <c r="Q901" t="b">
        <v>0</v>
      </c>
      <c r="R901" t="s">
        <v>151</v>
      </c>
      <c r="S901" t="str">
        <f t="shared" si="88"/>
        <v>music</v>
      </c>
      <c r="T901" t="str">
        <f t="shared" si="89"/>
        <v>jazz</v>
      </c>
    </row>
    <row r="902" spans="1:20" ht="18" x14ac:dyDescent="0.25">
      <c r="A902">
        <v>900</v>
      </c>
      <c r="B902" t="s">
        <v>1824</v>
      </c>
      <c r="C902" s="3" t="s">
        <v>1825</v>
      </c>
      <c r="D902">
        <v>100</v>
      </c>
      <c r="E902">
        <v>2</v>
      </c>
      <c r="F902" s="5">
        <f t="shared" si="84"/>
        <v>2</v>
      </c>
      <c r="G902" t="s">
        <v>6</v>
      </c>
      <c r="H902" s="5">
        <f t="shared" si="85"/>
        <v>2</v>
      </c>
      <c r="I902">
        <v>1</v>
      </c>
      <c r="J902" t="s">
        <v>13</v>
      </c>
      <c r="K902" t="s">
        <v>14</v>
      </c>
      <c r="L902">
        <v>1411102800</v>
      </c>
      <c r="M902">
        <v>1411189200</v>
      </c>
      <c r="N902" s="9">
        <f t="shared" si="86"/>
        <v>41901.208333333336</v>
      </c>
      <c r="O902" s="7">
        <f t="shared" si="87"/>
        <v>41902.208333333336</v>
      </c>
      <c r="P902" t="b">
        <v>0</v>
      </c>
      <c r="Q902" t="b">
        <v>1</v>
      </c>
      <c r="R902" t="s">
        <v>20</v>
      </c>
      <c r="S902" t="str">
        <f t="shared" si="88"/>
        <v>technology</v>
      </c>
      <c r="T902" t="str">
        <f t="shared" si="89"/>
        <v>web</v>
      </c>
    </row>
    <row r="903" spans="1:20" ht="18" x14ac:dyDescent="0.25">
      <c r="A903">
        <v>901</v>
      </c>
      <c r="B903" t="s">
        <v>1826</v>
      </c>
      <c r="C903" s="3" t="s">
        <v>1827</v>
      </c>
      <c r="D903">
        <v>5600</v>
      </c>
      <c r="E903">
        <v>8746</v>
      </c>
      <c r="F903" s="5">
        <f t="shared" si="84"/>
        <v>156.17857142857144</v>
      </c>
      <c r="G903" t="s">
        <v>12</v>
      </c>
      <c r="H903" s="5">
        <f t="shared" si="85"/>
        <v>55.0062893081761</v>
      </c>
      <c r="I903">
        <v>159</v>
      </c>
      <c r="J903" t="s">
        <v>13</v>
      </c>
      <c r="K903" t="s">
        <v>14</v>
      </c>
      <c r="L903">
        <v>1531803600</v>
      </c>
      <c r="M903">
        <v>1534654800</v>
      </c>
      <c r="N903" s="9">
        <f t="shared" si="86"/>
        <v>43298.208333333328</v>
      </c>
      <c r="O903" s="7">
        <f t="shared" si="87"/>
        <v>43331.208333333328</v>
      </c>
      <c r="P903" t="b">
        <v>0</v>
      </c>
      <c r="Q903" t="b">
        <v>1</v>
      </c>
      <c r="R903" t="s">
        <v>15</v>
      </c>
      <c r="S903" t="str">
        <f t="shared" si="88"/>
        <v>music</v>
      </c>
      <c r="T903" t="str">
        <f t="shared" si="89"/>
        <v>rock</v>
      </c>
    </row>
    <row r="904" spans="1:20" ht="18" x14ac:dyDescent="0.25">
      <c r="A904">
        <v>902</v>
      </c>
      <c r="B904" t="s">
        <v>1828</v>
      </c>
      <c r="C904" s="3" t="s">
        <v>1829</v>
      </c>
      <c r="D904">
        <v>1400</v>
      </c>
      <c r="E904">
        <v>3534</v>
      </c>
      <c r="F904" s="5">
        <f t="shared" si="84"/>
        <v>252.42857142857144</v>
      </c>
      <c r="G904" t="s">
        <v>12</v>
      </c>
      <c r="H904" s="5">
        <f t="shared" si="85"/>
        <v>32.127272727272725</v>
      </c>
      <c r="I904">
        <v>110</v>
      </c>
      <c r="J904" t="s">
        <v>13</v>
      </c>
      <c r="K904" t="s">
        <v>14</v>
      </c>
      <c r="L904">
        <v>1454133600</v>
      </c>
      <c r="M904">
        <v>1457762400</v>
      </c>
      <c r="N904" s="9">
        <f t="shared" si="86"/>
        <v>42399.25</v>
      </c>
      <c r="O904" s="7">
        <f t="shared" si="87"/>
        <v>42441.25</v>
      </c>
      <c r="P904" t="b">
        <v>0</v>
      </c>
      <c r="Q904" t="b">
        <v>0</v>
      </c>
      <c r="R904" t="s">
        <v>20</v>
      </c>
      <c r="S904" t="str">
        <f t="shared" si="88"/>
        <v>technology</v>
      </c>
      <c r="T904" t="str">
        <f t="shared" si="89"/>
        <v>web</v>
      </c>
    </row>
    <row r="905" spans="1:20" ht="35" x14ac:dyDescent="0.25">
      <c r="A905">
        <v>903</v>
      </c>
      <c r="B905" t="s">
        <v>1830</v>
      </c>
      <c r="C905" s="3" t="s">
        <v>1831</v>
      </c>
      <c r="D905">
        <v>41000</v>
      </c>
      <c r="E905">
        <v>709</v>
      </c>
      <c r="F905" s="5">
        <f t="shared" si="84"/>
        <v>1.729268292682927</v>
      </c>
      <c r="G905" t="s">
        <v>39</v>
      </c>
      <c r="H905" s="5">
        <f t="shared" si="85"/>
        <v>50.642857142857146</v>
      </c>
      <c r="I905">
        <v>14</v>
      </c>
      <c r="J905" t="s">
        <v>13</v>
      </c>
      <c r="K905" t="s">
        <v>14</v>
      </c>
      <c r="L905">
        <v>1336194000</v>
      </c>
      <c r="M905">
        <v>1337490000</v>
      </c>
      <c r="N905" s="9">
        <f t="shared" si="86"/>
        <v>41034.208333333336</v>
      </c>
      <c r="O905" s="7">
        <f t="shared" si="87"/>
        <v>41049.208333333336</v>
      </c>
      <c r="P905" t="b">
        <v>0</v>
      </c>
      <c r="Q905" t="b">
        <v>1</v>
      </c>
      <c r="R905" t="s">
        <v>60</v>
      </c>
      <c r="S905" t="str">
        <f t="shared" si="88"/>
        <v>publishing</v>
      </c>
      <c r="T905" t="str">
        <f t="shared" si="89"/>
        <v>nonfiction</v>
      </c>
    </row>
    <row r="906" spans="1:20" ht="18" x14ac:dyDescent="0.25">
      <c r="A906">
        <v>904</v>
      </c>
      <c r="B906" t="s">
        <v>1832</v>
      </c>
      <c r="C906" s="3" t="s">
        <v>1833</v>
      </c>
      <c r="D906">
        <v>6500</v>
      </c>
      <c r="E906">
        <v>795</v>
      </c>
      <c r="F906" s="5">
        <f t="shared" si="84"/>
        <v>12.230769230769232</v>
      </c>
      <c r="G906" t="s">
        <v>6</v>
      </c>
      <c r="H906" s="5">
        <f t="shared" si="85"/>
        <v>49.6875</v>
      </c>
      <c r="I906">
        <v>16</v>
      </c>
      <c r="J906" t="s">
        <v>13</v>
      </c>
      <c r="K906" t="s">
        <v>14</v>
      </c>
      <c r="L906">
        <v>1349326800</v>
      </c>
      <c r="M906">
        <v>1349672400</v>
      </c>
      <c r="N906" s="9">
        <f t="shared" si="86"/>
        <v>41186.208333333336</v>
      </c>
      <c r="O906" s="7">
        <f t="shared" si="87"/>
        <v>41190.208333333336</v>
      </c>
      <c r="P906" t="b">
        <v>0</v>
      </c>
      <c r="Q906" t="b">
        <v>0</v>
      </c>
      <c r="R906" t="s">
        <v>125</v>
      </c>
      <c r="S906" t="str">
        <f t="shared" si="88"/>
        <v>publishing</v>
      </c>
      <c r="T906" t="str">
        <f t="shared" si="89"/>
        <v>radio &amp; podcasts</v>
      </c>
    </row>
    <row r="907" spans="1:20" ht="18" x14ac:dyDescent="0.25">
      <c r="A907">
        <v>905</v>
      </c>
      <c r="B907" t="s">
        <v>1834</v>
      </c>
      <c r="C907" s="3" t="s">
        <v>1835</v>
      </c>
      <c r="D907">
        <v>7900</v>
      </c>
      <c r="E907">
        <v>12955</v>
      </c>
      <c r="F907" s="5">
        <f t="shared" si="84"/>
        <v>163.98734177215189</v>
      </c>
      <c r="G907" t="s">
        <v>12</v>
      </c>
      <c r="H907" s="5">
        <f t="shared" si="85"/>
        <v>54.894067796610166</v>
      </c>
      <c r="I907">
        <v>236</v>
      </c>
      <c r="J907" t="s">
        <v>13</v>
      </c>
      <c r="K907" t="s">
        <v>14</v>
      </c>
      <c r="L907">
        <v>1379566800</v>
      </c>
      <c r="M907">
        <v>1379826000</v>
      </c>
      <c r="N907" s="9">
        <f t="shared" si="86"/>
        <v>41536.208333333336</v>
      </c>
      <c r="O907" s="7">
        <f t="shared" si="87"/>
        <v>41539.208333333336</v>
      </c>
      <c r="P907" t="b">
        <v>0</v>
      </c>
      <c r="Q907" t="b">
        <v>0</v>
      </c>
      <c r="R907" t="s">
        <v>25</v>
      </c>
      <c r="S907" t="str">
        <f t="shared" si="88"/>
        <v>theater</v>
      </c>
      <c r="T907" t="str">
        <f t="shared" si="89"/>
        <v>plays</v>
      </c>
    </row>
    <row r="908" spans="1:20" ht="35" x14ac:dyDescent="0.25">
      <c r="A908">
        <v>906</v>
      </c>
      <c r="B908" t="s">
        <v>1836</v>
      </c>
      <c r="C908" s="3" t="s">
        <v>1837</v>
      </c>
      <c r="D908">
        <v>5500</v>
      </c>
      <c r="E908">
        <v>8964</v>
      </c>
      <c r="F908" s="5">
        <f t="shared" si="84"/>
        <v>162.98181818181817</v>
      </c>
      <c r="G908" t="s">
        <v>12</v>
      </c>
      <c r="H908" s="5">
        <f t="shared" si="85"/>
        <v>46.931937172774866</v>
      </c>
      <c r="I908">
        <v>191</v>
      </c>
      <c r="J908" t="s">
        <v>13</v>
      </c>
      <c r="K908" t="s">
        <v>14</v>
      </c>
      <c r="L908">
        <v>1494651600</v>
      </c>
      <c r="M908">
        <v>1497762000</v>
      </c>
      <c r="N908" s="9">
        <f t="shared" si="86"/>
        <v>42868.208333333328</v>
      </c>
      <c r="O908" s="7">
        <f t="shared" si="87"/>
        <v>42904.208333333328</v>
      </c>
      <c r="P908" t="b">
        <v>1</v>
      </c>
      <c r="Q908" t="b">
        <v>1</v>
      </c>
      <c r="R908" t="s">
        <v>34</v>
      </c>
      <c r="S908" t="str">
        <f t="shared" si="88"/>
        <v>film &amp; video</v>
      </c>
      <c r="T908" t="str">
        <f t="shared" si="89"/>
        <v>documentary</v>
      </c>
    </row>
    <row r="909" spans="1:20" ht="18" x14ac:dyDescent="0.25">
      <c r="A909">
        <v>907</v>
      </c>
      <c r="B909" t="s">
        <v>1838</v>
      </c>
      <c r="C909" s="3" t="s">
        <v>1839</v>
      </c>
      <c r="D909">
        <v>9100</v>
      </c>
      <c r="E909">
        <v>1843</v>
      </c>
      <c r="F909" s="5">
        <f t="shared" si="84"/>
        <v>20.252747252747252</v>
      </c>
      <c r="G909" t="s">
        <v>6</v>
      </c>
      <c r="H909" s="5">
        <f t="shared" si="85"/>
        <v>44.951219512195124</v>
      </c>
      <c r="I909">
        <v>41</v>
      </c>
      <c r="J909" t="s">
        <v>13</v>
      </c>
      <c r="K909" t="s">
        <v>14</v>
      </c>
      <c r="L909">
        <v>1303880400</v>
      </c>
      <c r="M909">
        <v>1304485200</v>
      </c>
      <c r="N909" s="9">
        <f t="shared" si="86"/>
        <v>40660.208333333336</v>
      </c>
      <c r="O909" s="7">
        <f t="shared" si="87"/>
        <v>40667.208333333336</v>
      </c>
      <c r="P909" t="b">
        <v>0</v>
      </c>
      <c r="Q909" t="b">
        <v>0</v>
      </c>
      <c r="R909" t="s">
        <v>25</v>
      </c>
      <c r="S909" t="str">
        <f t="shared" si="88"/>
        <v>theater</v>
      </c>
      <c r="T909" t="str">
        <f t="shared" si="89"/>
        <v>plays</v>
      </c>
    </row>
    <row r="910" spans="1:20" ht="18" x14ac:dyDescent="0.25">
      <c r="A910">
        <v>908</v>
      </c>
      <c r="B910" t="s">
        <v>1840</v>
      </c>
      <c r="C910" s="3" t="s">
        <v>1841</v>
      </c>
      <c r="D910">
        <v>38200</v>
      </c>
      <c r="E910">
        <v>121950</v>
      </c>
      <c r="F910" s="5">
        <f t="shared" si="84"/>
        <v>319.24083769633506</v>
      </c>
      <c r="G910" t="s">
        <v>12</v>
      </c>
      <c r="H910" s="5">
        <f t="shared" si="85"/>
        <v>30.99898322318251</v>
      </c>
      <c r="I910">
        <v>3934</v>
      </c>
      <c r="J910" t="s">
        <v>13</v>
      </c>
      <c r="K910" t="s">
        <v>14</v>
      </c>
      <c r="L910">
        <v>1335934800</v>
      </c>
      <c r="M910">
        <v>1336885200</v>
      </c>
      <c r="N910" s="9">
        <f t="shared" si="86"/>
        <v>41031.208333333336</v>
      </c>
      <c r="O910" s="7">
        <f t="shared" si="87"/>
        <v>41042.208333333336</v>
      </c>
      <c r="P910" t="b">
        <v>0</v>
      </c>
      <c r="Q910" t="b">
        <v>0</v>
      </c>
      <c r="R910" t="s">
        <v>81</v>
      </c>
      <c r="S910" t="str">
        <f t="shared" si="88"/>
        <v>games</v>
      </c>
      <c r="T910" t="str">
        <f t="shared" si="89"/>
        <v>video games</v>
      </c>
    </row>
    <row r="911" spans="1:20" ht="18" x14ac:dyDescent="0.25">
      <c r="A911">
        <v>909</v>
      </c>
      <c r="B911" t="s">
        <v>1842</v>
      </c>
      <c r="C911" s="3" t="s">
        <v>1843</v>
      </c>
      <c r="D911">
        <v>1800</v>
      </c>
      <c r="E911">
        <v>8621</v>
      </c>
      <c r="F911" s="5">
        <f t="shared" si="84"/>
        <v>478.94444444444446</v>
      </c>
      <c r="G911" t="s">
        <v>12</v>
      </c>
      <c r="H911" s="5">
        <f t="shared" si="85"/>
        <v>107.7625</v>
      </c>
      <c r="I911">
        <v>80</v>
      </c>
      <c r="J911" t="s">
        <v>7</v>
      </c>
      <c r="K911" t="s">
        <v>8</v>
      </c>
      <c r="L911">
        <v>1528088400</v>
      </c>
      <c r="M911">
        <v>1530421200</v>
      </c>
      <c r="N911" s="9">
        <f t="shared" si="86"/>
        <v>43255.208333333328</v>
      </c>
      <c r="O911" s="7">
        <f t="shared" si="87"/>
        <v>43282.208333333328</v>
      </c>
      <c r="P911" t="b">
        <v>0</v>
      </c>
      <c r="Q911" t="b">
        <v>1</v>
      </c>
      <c r="R911" t="s">
        <v>25</v>
      </c>
      <c r="S911" t="str">
        <f t="shared" si="88"/>
        <v>theater</v>
      </c>
      <c r="T911" t="str">
        <f t="shared" si="89"/>
        <v>plays</v>
      </c>
    </row>
    <row r="912" spans="1:20" ht="18" x14ac:dyDescent="0.25">
      <c r="A912">
        <v>910</v>
      </c>
      <c r="B912" t="s">
        <v>1844</v>
      </c>
      <c r="C912" s="3" t="s">
        <v>1845</v>
      </c>
      <c r="D912">
        <v>154500</v>
      </c>
      <c r="E912">
        <v>30215</v>
      </c>
      <c r="F912" s="5">
        <f t="shared" si="84"/>
        <v>19.556634304207122</v>
      </c>
      <c r="G912" t="s">
        <v>66</v>
      </c>
      <c r="H912" s="5">
        <f t="shared" si="85"/>
        <v>102.07770270270271</v>
      </c>
      <c r="I912">
        <v>296</v>
      </c>
      <c r="J912" t="s">
        <v>13</v>
      </c>
      <c r="K912" t="s">
        <v>14</v>
      </c>
      <c r="L912">
        <v>1421906400</v>
      </c>
      <c r="M912">
        <v>1421992800</v>
      </c>
      <c r="N912" s="9">
        <f t="shared" si="86"/>
        <v>42026.25</v>
      </c>
      <c r="O912" s="7">
        <f t="shared" si="87"/>
        <v>42027.25</v>
      </c>
      <c r="P912" t="b">
        <v>0</v>
      </c>
      <c r="Q912" t="b">
        <v>0</v>
      </c>
      <c r="R912" t="s">
        <v>25</v>
      </c>
      <c r="S912" t="str">
        <f t="shared" si="88"/>
        <v>theater</v>
      </c>
      <c r="T912" t="str">
        <f t="shared" si="89"/>
        <v>plays</v>
      </c>
    </row>
    <row r="913" spans="1:20" ht="18" x14ac:dyDescent="0.25">
      <c r="A913">
        <v>911</v>
      </c>
      <c r="B913" t="s">
        <v>1846</v>
      </c>
      <c r="C913" s="3" t="s">
        <v>1847</v>
      </c>
      <c r="D913">
        <v>5800</v>
      </c>
      <c r="E913">
        <v>11539</v>
      </c>
      <c r="F913" s="5">
        <f t="shared" si="84"/>
        <v>198.94827586206895</v>
      </c>
      <c r="G913" t="s">
        <v>12</v>
      </c>
      <c r="H913" s="5">
        <f t="shared" si="85"/>
        <v>24.976190476190474</v>
      </c>
      <c r="I913">
        <v>462</v>
      </c>
      <c r="J913" t="s">
        <v>13</v>
      </c>
      <c r="K913" t="s">
        <v>14</v>
      </c>
      <c r="L913">
        <v>1568005200</v>
      </c>
      <c r="M913">
        <v>1568178000</v>
      </c>
      <c r="N913" s="9">
        <f t="shared" si="86"/>
        <v>43717.208333333328</v>
      </c>
      <c r="O913" s="7">
        <f t="shared" si="87"/>
        <v>43719.208333333328</v>
      </c>
      <c r="P913" t="b">
        <v>1</v>
      </c>
      <c r="Q913" t="b">
        <v>0</v>
      </c>
      <c r="R913" t="s">
        <v>20</v>
      </c>
      <c r="S913" t="str">
        <f t="shared" si="88"/>
        <v>technology</v>
      </c>
      <c r="T913" t="str">
        <f t="shared" si="89"/>
        <v>web</v>
      </c>
    </row>
    <row r="914" spans="1:20" ht="18" x14ac:dyDescent="0.25">
      <c r="A914">
        <v>912</v>
      </c>
      <c r="B914" t="s">
        <v>1848</v>
      </c>
      <c r="C914" s="3" t="s">
        <v>1849</v>
      </c>
      <c r="D914">
        <v>1800</v>
      </c>
      <c r="E914">
        <v>14310</v>
      </c>
      <c r="F914" s="5">
        <f t="shared" si="84"/>
        <v>795</v>
      </c>
      <c r="G914" t="s">
        <v>12</v>
      </c>
      <c r="H914" s="5">
        <f t="shared" si="85"/>
        <v>79.944134078212286</v>
      </c>
      <c r="I914">
        <v>179</v>
      </c>
      <c r="J914" t="s">
        <v>13</v>
      </c>
      <c r="K914" t="s">
        <v>14</v>
      </c>
      <c r="L914">
        <v>1346821200</v>
      </c>
      <c r="M914">
        <v>1347944400</v>
      </c>
      <c r="N914" s="9">
        <f t="shared" si="86"/>
        <v>41157.208333333336</v>
      </c>
      <c r="O914" s="7">
        <f t="shared" si="87"/>
        <v>41170.208333333336</v>
      </c>
      <c r="P914" t="b">
        <v>1</v>
      </c>
      <c r="Q914" t="b">
        <v>0</v>
      </c>
      <c r="R914" t="s">
        <v>45</v>
      </c>
      <c r="S914" t="str">
        <f t="shared" si="88"/>
        <v>film &amp; video</v>
      </c>
      <c r="T914" t="str">
        <f t="shared" si="89"/>
        <v>drama</v>
      </c>
    </row>
    <row r="915" spans="1:20" ht="18" x14ac:dyDescent="0.25">
      <c r="A915">
        <v>913</v>
      </c>
      <c r="B915" t="s">
        <v>1850</v>
      </c>
      <c r="C915" s="3" t="s">
        <v>1851</v>
      </c>
      <c r="D915">
        <v>70200</v>
      </c>
      <c r="E915">
        <v>35536</v>
      </c>
      <c r="F915" s="5">
        <f t="shared" si="84"/>
        <v>50.621082621082621</v>
      </c>
      <c r="G915" t="s">
        <v>6</v>
      </c>
      <c r="H915" s="5">
        <f t="shared" si="85"/>
        <v>67.946462715105156</v>
      </c>
      <c r="I915">
        <v>523</v>
      </c>
      <c r="J915" t="s">
        <v>18</v>
      </c>
      <c r="K915" t="s">
        <v>19</v>
      </c>
      <c r="L915">
        <v>1557637200</v>
      </c>
      <c r="M915">
        <v>1558760400</v>
      </c>
      <c r="N915" s="9">
        <f t="shared" si="86"/>
        <v>43597.208333333328</v>
      </c>
      <c r="O915" s="7">
        <f t="shared" si="87"/>
        <v>43610.208333333328</v>
      </c>
      <c r="P915" t="b">
        <v>0</v>
      </c>
      <c r="Q915" t="b">
        <v>0</v>
      </c>
      <c r="R915" t="s">
        <v>45</v>
      </c>
      <c r="S915" t="str">
        <f t="shared" si="88"/>
        <v>film &amp; video</v>
      </c>
      <c r="T915" t="str">
        <f t="shared" si="89"/>
        <v>drama</v>
      </c>
    </row>
    <row r="916" spans="1:20" ht="18" x14ac:dyDescent="0.25">
      <c r="A916">
        <v>914</v>
      </c>
      <c r="B916" t="s">
        <v>1852</v>
      </c>
      <c r="C916" s="3" t="s">
        <v>1853</v>
      </c>
      <c r="D916">
        <v>6400</v>
      </c>
      <c r="E916">
        <v>3676</v>
      </c>
      <c r="F916" s="5">
        <f t="shared" si="84"/>
        <v>57.4375</v>
      </c>
      <c r="G916" t="s">
        <v>6</v>
      </c>
      <c r="H916" s="5">
        <f t="shared" si="85"/>
        <v>26.070921985815602</v>
      </c>
      <c r="I916">
        <v>141</v>
      </c>
      <c r="J916" t="s">
        <v>32</v>
      </c>
      <c r="K916" t="s">
        <v>33</v>
      </c>
      <c r="L916">
        <v>1375592400</v>
      </c>
      <c r="M916">
        <v>1376629200</v>
      </c>
      <c r="N916" s="9">
        <f t="shared" si="86"/>
        <v>41490.208333333336</v>
      </c>
      <c r="O916" s="7">
        <f t="shared" si="87"/>
        <v>41502.208333333336</v>
      </c>
      <c r="P916" t="b">
        <v>0</v>
      </c>
      <c r="Q916" t="b">
        <v>0</v>
      </c>
      <c r="R916" t="s">
        <v>25</v>
      </c>
      <c r="S916" t="str">
        <f t="shared" si="88"/>
        <v>theater</v>
      </c>
      <c r="T916" t="str">
        <f t="shared" si="89"/>
        <v>plays</v>
      </c>
    </row>
    <row r="917" spans="1:20" ht="18" x14ac:dyDescent="0.25">
      <c r="A917">
        <v>915</v>
      </c>
      <c r="B917" t="s">
        <v>1854</v>
      </c>
      <c r="C917" s="3" t="s">
        <v>1855</v>
      </c>
      <c r="D917">
        <v>125900</v>
      </c>
      <c r="E917">
        <v>195936</v>
      </c>
      <c r="F917" s="5">
        <f t="shared" si="84"/>
        <v>155.62827640984909</v>
      </c>
      <c r="G917" t="s">
        <v>12</v>
      </c>
      <c r="H917" s="5">
        <f t="shared" si="85"/>
        <v>105.0032154340836</v>
      </c>
      <c r="I917">
        <v>1866</v>
      </c>
      <c r="J917" t="s">
        <v>32</v>
      </c>
      <c r="K917" t="s">
        <v>33</v>
      </c>
      <c r="L917">
        <v>1503982800</v>
      </c>
      <c r="M917">
        <v>1504760400</v>
      </c>
      <c r="N917" s="9">
        <f t="shared" si="86"/>
        <v>42976.208333333328</v>
      </c>
      <c r="O917" s="7">
        <f t="shared" si="87"/>
        <v>42985.208333333328</v>
      </c>
      <c r="P917" t="b">
        <v>0</v>
      </c>
      <c r="Q917" t="b">
        <v>0</v>
      </c>
      <c r="R917" t="s">
        <v>261</v>
      </c>
      <c r="S917" t="str">
        <f t="shared" si="88"/>
        <v>film &amp; video</v>
      </c>
      <c r="T917" t="str">
        <f t="shared" si="89"/>
        <v>television</v>
      </c>
    </row>
    <row r="918" spans="1:20" ht="35" x14ac:dyDescent="0.25">
      <c r="A918">
        <v>916</v>
      </c>
      <c r="B918" t="s">
        <v>1856</v>
      </c>
      <c r="C918" s="3" t="s">
        <v>1857</v>
      </c>
      <c r="D918">
        <v>3700</v>
      </c>
      <c r="E918">
        <v>1343</v>
      </c>
      <c r="F918" s="5">
        <f t="shared" si="84"/>
        <v>36.297297297297298</v>
      </c>
      <c r="G918" t="s">
        <v>6</v>
      </c>
      <c r="H918" s="5">
        <f t="shared" si="85"/>
        <v>25.826923076923077</v>
      </c>
      <c r="I918">
        <v>52</v>
      </c>
      <c r="J918" t="s">
        <v>13</v>
      </c>
      <c r="K918" t="s">
        <v>14</v>
      </c>
      <c r="L918">
        <v>1418882400</v>
      </c>
      <c r="M918">
        <v>1419660000</v>
      </c>
      <c r="N918" s="9">
        <f t="shared" si="86"/>
        <v>41991.25</v>
      </c>
      <c r="O918" s="7">
        <f t="shared" si="87"/>
        <v>42000.25</v>
      </c>
      <c r="P918" t="b">
        <v>0</v>
      </c>
      <c r="Q918" t="b">
        <v>0</v>
      </c>
      <c r="R918" t="s">
        <v>114</v>
      </c>
      <c r="S918" t="str">
        <f t="shared" si="88"/>
        <v>photography</v>
      </c>
      <c r="T918" t="str">
        <f t="shared" si="89"/>
        <v>photography books</v>
      </c>
    </row>
    <row r="919" spans="1:20" ht="18" x14ac:dyDescent="0.25">
      <c r="A919">
        <v>917</v>
      </c>
      <c r="B919" t="s">
        <v>1858</v>
      </c>
      <c r="C919" s="3" t="s">
        <v>1859</v>
      </c>
      <c r="D919">
        <v>3600</v>
      </c>
      <c r="E919">
        <v>2097</v>
      </c>
      <c r="F919" s="5">
        <f t="shared" si="84"/>
        <v>58.25</v>
      </c>
      <c r="G919" t="s">
        <v>39</v>
      </c>
      <c r="H919" s="5">
        <f t="shared" si="85"/>
        <v>77.666666666666671</v>
      </c>
      <c r="I919">
        <v>27</v>
      </c>
      <c r="J919" t="s">
        <v>32</v>
      </c>
      <c r="K919" t="s">
        <v>33</v>
      </c>
      <c r="L919">
        <v>1309237200</v>
      </c>
      <c r="M919">
        <v>1311310800</v>
      </c>
      <c r="N919" s="9">
        <f t="shared" si="86"/>
        <v>40722.208333333336</v>
      </c>
      <c r="O919" s="7">
        <f t="shared" si="87"/>
        <v>40746.208333333336</v>
      </c>
      <c r="P919" t="b">
        <v>0</v>
      </c>
      <c r="Q919" t="b">
        <v>1</v>
      </c>
      <c r="R919" t="s">
        <v>92</v>
      </c>
      <c r="S919" t="str">
        <f t="shared" si="88"/>
        <v>film &amp; video</v>
      </c>
      <c r="T919" t="str">
        <f t="shared" si="89"/>
        <v>shorts</v>
      </c>
    </row>
    <row r="920" spans="1:20" ht="18" x14ac:dyDescent="0.25">
      <c r="A920">
        <v>918</v>
      </c>
      <c r="B920" t="s">
        <v>1860</v>
      </c>
      <c r="C920" s="3" t="s">
        <v>1861</v>
      </c>
      <c r="D920">
        <v>3800</v>
      </c>
      <c r="E920">
        <v>9021</v>
      </c>
      <c r="F920" s="5">
        <f t="shared" si="84"/>
        <v>237.39473684210526</v>
      </c>
      <c r="G920" t="s">
        <v>12</v>
      </c>
      <c r="H920" s="5">
        <f t="shared" si="85"/>
        <v>57.82692307692308</v>
      </c>
      <c r="I920">
        <v>156</v>
      </c>
      <c r="J920" t="s">
        <v>90</v>
      </c>
      <c r="K920" t="s">
        <v>91</v>
      </c>
      <c r="L920">
        <v>1343365200</v>
      </c>
      <c r="M920">
        <v>1344315600</v>
      </c>
      <c r="N920" s="9">
        <f t="shared" si="86"/>
        <v>41117.208333333336</v>
      </c>
      <c r="O920" s="7">
        <f t="shared" si="87"/>
        <v>41128.208333333336</v>
      </c>
      <c r="P920" t="b">
        <v>0</v>
      </c>
      <c r="Q920" t="b">
        <v>0</v>
      </c>
      <c r="R920" t="s">
        <v>125</v>
      </c>
      <c r="S920" t="str">
        <f t="shared" si="88"/>
        <v>publishing</v>
      </c>
      <c r="T920" t="str">
        <f t="shared" si="89"/>
        <v>radio &amp; podcasts</v>
      </c>
    </row>
    <row r="921" spans="1:20" ht="18" x14ac:dyDescent="0.25">
      <c r="A921">
        <v>919</v>
      </c>
      <c r="B921" t="s">
        <v>1862</v>
      </c>
      <c r="C921" s="3" t="s">
        <v>1863</v>
      </c>
      <c r="D921">
        <v>35600</v>
      </c>
      <c r="E921">
        <v>20915</v>
      </c>
      <c r="F921" s="5">
        <f t="shared" si="84"/>
        <v>58.75</v>
      </c>
      <c r="G921" t="s">
        <v>6</v>
      </c>
      <c r="H921" s="5">
        <f t="shared" si="85"/>
        <v>92.955555555555549</v>
      </c>
      <c r="I921">
        <v>225</v>
      </c>
      <c r="J921" t="s">
        <v>18</v>
      </c>
      <c r="K921" t="s">
        <v>19</v>
      </c>
      <c r="L921">
        <v>1507957200</v>
      </c>
      <c r="M921">
        <v>1510725600</v>
      </c>
      <c r="N921" s="9">
        <f t="shared" si="86"/>
        <v>43022.208333333328</v>
      </c>
      <c r="O921" s="7">
        <f t="shared" si="87"/>
        <v>43054.25</v>
      </c>
      <c r="P921" t="b">
        <v>0</v>
      </c>
      <c r="Q921" t="b">
        <v>1</v>
      </c>
      <c r="R921" t="s">
        <v>25</v>
      </c>
      <c r="S921" t="str">
        <f t="shared" si="88"/>
        <v>theater</v>
      </c>
      <c r="T921" t="str">
        <f t="shared" si="89"/>
        <v>plays</v>
      </c>
    </row>
    <row r="922" spans="1:20" ht="18" x14ac:dyDescent="0.25">
      <c r="A922">
        <v>920</v>
      </c>
      <c r="B922" t="s">
        <v>1864</v>
      </c>
      <c r="C922" s="3" t="s">
        <v>1865</v>
      </c>
      <c r="D922">
        <v>5300</v>
      </c>
      <c r="E922">
        <v>9676</v>
      </c>
      <c r="F922" s="5">
        <f t="shared" si="84"/>
        <v>182.56603773584905</v>
      </c>
      <c r="G922" t="s">
        <v>12</v>
      </c>
      <c r="H922" s="5">
        <f t="shared" si="85"/>
        <v>37.945098039215686</v>
      </c>
      <c r="I922">
        <v>255</v>
      </c>
      <c r="J922" t="s">
        <v>13</v>
      </c>
      <c r="K922" t="s">
        <v>14</v>
      </c>
      <c r="L922">
        <v>1549519200</v>
      </c>
      <c r="M922">
        <v>1551247200</v>
      </c>
      <c r="N922" s="9">
        <f t="shared" si="86"/>
        <v>43503.25</v>
      </c>
      <c r="O922" s="7">
        <f t="shared" si="87"/>
        <v>43523.25</v>
      </c>
      <c r="P922" t="b">
        <v>1</v>
      </c>
      <c r="Q922" t="b">
        <v>0</v>
      </c>
      <c r="R922" t="s">
        <v>63</v>
      </c>
      <c r="S922" t="str">
        <f t="shared" si="88"/>
        <v>film &amp; video</v>
      </c>
      <c r="T922" t="str">
        <f t="shared" si="89"/>
        <v>animation</v>
      </c>
    </row>
    <row r="923" spans="1:20" ht="18" x14ac:dyDescent="0.25">
      <c r="A923">
        <v>921</v>
      </c>
      <c r="B923" t="s">
        <v>1866</v>
      </c>
      <c r="C923" s="3" t="s">
        <v>1867</v>
      </c>
      <c r="D923">
        <v>160400</v>
      </c>
      <c r="E923">
        <v>1210</v>
      </c>
      <c r="F923" s="5">
        <f t="shared" si="84"/>
        <v>0.75436408977556113</v>
      </c>
      <c r="G923" t="s">
        <v>6</v>
      </c>
      <c r="H923" s="5">
        <f t="shared" si="85"/>
        <v>31.842105263157894</v>
      </c>
      <c r="I923">
        <v>38</v>
      </c>
      <c r="J923" t="s">
        <v>13</v>
      </c>
      <c r="K923" t="s">
        <v>14</v>
      </c>
      <c r="L923">
        <v>1329026400</v>
      </c>
      <c r="M923">
        <v>1330236000</v>
      </c>
      <c r="N923" s="9">
        <f t="shared" si="86"/>
        <v>40951.25</v>
      </c>
      <c r="O923" s="7">
        <f t="shared" si="87"/>
        <v>40965.25</v>
      </c>
      <c r="P923" t="b">
        <v>0</v>
      </c>
      <c r="Q923" t="b">
        <v>0</v>
      </c>
      <c r="R923" t="s">
        <v>20</v>
      </c>
      <c r="S923" t="str">
        <f t="shared" si="88"/>
        <v>technology</v>
      </c>
      <c r="T923" t="str">
        <f t="shared" si="89"/>
        <v>web</v>
      </c>
    </row>
    <row r="924" spans="1:20" ht="18" x14ac:dyDescent="0.25">
      <c r="A924">
        <v>922</v>
      </c>
      <c r="B924" t="s">
        <v>1868</v>
      </c>
      <c r="C924" s="3" t="s">
        <v>1869</v>
      </c>
      <c r="D924">
        <v>51400</v>
      </c>
      <c r="E924">
        <v>90440</v>
      </c>
      <c r="F924" s="5">
        <f t="shared" si="84"/>
        <v>175.95330739299609</v>
      </c>
      <c r="G924" t="s">
        <v>12</v>
      </c>
      <c r="H924" s="5">
        <f t="shared" si="85"/>
        <v>40</v>
      </c>
      <c r="I924">
        <v>2261</v>
      </c>
      <c r="J924" t="s">
        <v>13</v>
      </c>
      <c r="K924" t="s">
        <v>14</v>
      </c>
      <c r="L924">
        <v>1544335200</v>
      </c>
      <c r="M924">
        <v>1545112800</v>
      </c>
      <c r="N924" s="9">
        <f t="shared" si="86"/>
        <v>43443.25</v>
      </c>
      <c r="O924" s="7">
        <f t="shared" si="87"/>
        <v>43452.25</v>
      </c>
      <c r="P924" t="b">
        <v>0</v>
      </c>
      <c r="Q924" t="b">
        <v>1</v>
      </c>
      <c r="R924" t="s">
        <v>311</v>
      </c>
      <c r="S924" t="str">
        <f t="shared" si="88"/>
        <v>music</v>
      </c>
      <c r="T924" t="str">
        <f t="shared" si="89"/>
        <v>world music</v>
      </c>
    </row>
    <row r="925" spans="1:20" ht="18" x14ac:dyDescent="0.25">
      <c r="A925">
        <v>923</v>
      </c>
      <c r="B925" t="s">
        <v>1870</v>
      </c>
      <c r="C925" s="3" t="s">
        <v>1871</v>
      </c>
      <c r="D925">
        <v>1700</v>
      </c>
      <c r="E925">
        <v>4044</v>
      </c>
      <c r="F925" s="5">
        <f t="shared" si="84"/>
        <v>237.88235294117646</v>
      </c>
      <c r="G925" t="s">
        <v>12</v>
      </c>
      <c r="H925" s="5">
        <f t="shared" si="85"/>
        <v>101.1</v>
      </c>
      <c r="I925">
        <v>40</v>
      </c>
      <c r="J925" t="s">
        <v>13</v>
      </c>
      <c r="K925" t="s">
        <v>14</v>
      </c>
      <c r="L925">
        <v>1279083600</v>
      </c>
      <c r="M925">
        <v>1279170000</v>
      </c>
      <c r="N925" s="9">
        <f t="shared" si="86"/>
        <v>40373.208333333336</v>
      </c>
      <c r="O925" s="7">
        <f t="shared" si="87"/>
        <v>40374.208333333336</v>
      </c>
      <c r="P925" t="b">
        <v>0</v>
      </c>
      <c r="Q925" t="b">
        <v>0</v>
      </c>
      <c r="R925" t="s">
        <v>25</v>
      </c>
      <c r="S925" t="str">
        <f t="shared" si="88"/>
        <v>theater</v>
      </c>
      <c r="T925" t="str">
        <f t="shared" si="89"/>
        <v>plays</v>
      </c>
    </row>
    <row r="926" spans="1:20" ht="18" x14ac:dyDescent="0.25">
      <c r="A926">
        <v>924</v>
      </c>
      <c r="B926" t="s">
        <v>1872</v>
      </c>
      <c r="C926" s="3" t="s">
        <v>1873</v>
      </c>
      <c r="D926">
        <v>39400</v>
      </c>
      <c r="E926">
        <v>192292</v>
      </c>
      <c r="F926" s="5">
        <f t="shared" si="84"/>
        <v>488.05076142131981</v>
      </c>
      <c r="G926" t="s">
        <v>12</v>
      </c>
      <c r="H926" s="5">
        <f t="shared" si="85"/>
        <v>84.006989951944078</v>
      </c>
      <c r="I926">
        <v>2289</v>
      </c>
      <c r="J926" t="s">
        <v>99</v>
      </c>
      <c r="K926" t="s">
        <v>100</v>
      </c>
      <c r="L926">
        <v>1572498000</v>
      </c>
      <c r="M926">
        <v>1573452000</v>
      </c>
      <c r="N926" s="9">
        <f t="shared" si="86"/>
        <v>43769.208333333328</v>
      </c>
      <c r="O926" s="7">
        <f t="shared" si="87"/>
        <v>43780.25</v>
      </c>
      <c r="P926" t="b">
        <v>0</v>
      </c>
      <c r="Q926" t="b">
        <v>0</v>
      </c>
      <c r="R926" t="s">
        <v>25</v>
      </c>
      <c r="S926" t="str">
        <f t="shared" si="88"/>
        <v>theater</v>
      </c>
      <c r="T926" t="str">
        <f t="shared" si="89"/>
        <v>plays</v>
      </c>
    </row>
    <row r="927" spans="1:20" ht="35" x14ac:dyDescent="0.25">
      <c r="A927">
        <v>925</v>
      </c>
      <c r="B927" t="s">
        <v>1874</v>
      </c>
      <c r="C927" s="3" t="s">
        <v>1875</v>
      </c>
      <c r="D927">
        <v>3000</v>
      </c>
      <c r="E927">
        <v>6722</v>
      </c>
      <c r="F927" s="5">
        <f t="shared" si="84"/>
        <v>224.06666666666669</v>
      </c>
      <c r="G927" t="s">
        <v>12</v>
      </c>
      <c r="H927" s="5">
        <f t="shared" si="85"/>
        <v>103.41538461538461</v>
      </c>
      <c r="I927">
        <v>65</v>
      </c>
      <c r="J927" t="s">
        <v>13</v>
      </c>
      <c r="K927" t="s">
        <v>14</v>
      </c>
      <c r="L927">
        <v>1506056400</v>
      </c>
      <c r="M927">
        <v>1507093200</v>
      </c>
      <c r="N927" s="9">
        <f t="shared" si="86"/>
        <v>43000.208333333328</v>
      </c>
      <c r="O927" s="7">
        <f t="shared" si="87"/>
        <v>43012.208333333328</v>
      </c>
      <c r="P927" t="b">
        <v>0</v>
      </c>
      <c r="Q927" t="b">
        <v>0</v>
      </c>
      <c r="R927" t="s">
        <v>25</v>
      </c>
      <c r="S927" t="str">
        <f t="shared" si="88"/>
        <v>theater</v>
      </c>
      <c r="T927" t="str">
        <f t="shared" si="89"/>
        <v>plays</v>
      </c>
    </row>
    <row r="928" spans="1:20" ht="18" x14ac:dyDescent="0.25">
      <c r="A928">
        <v>926</v>
      </c>
      <c r="B928" t="s">
        <v>1876</v>
      </c>
      <c r="C928" s="3" t="s">
        <v>1877</v>
      </c>
      <c r="D928">
        <v>8700</v>
      </c>
      <c r="E928">
        <v>1577</v>
      </c>
      <c r="F928" s="5">
        <f t="shared" si="84"/>
        <v>18.126436781609197</v>
      </c>
      <c r="G928" t="s">
        <v>6</v>
      </c>
      <c r="H928" s="5">
        <f t="shared" si="85"/>
        <v>105.13333333333334</v>
      </c>
      <c r="I928">
        <v>15</v>
      </c>
      <c r="J928" t="s">
        <v>13</v>
      </c>
      <c r="K928" t="s">
        <v>14</v>
      </c>
      <c r="L928">
        <v>1463029200</v>
      </c>
      <c r="M928">
        <v>1463374800</v>
      </c>
      <c r="N928" s="9">
        <f t="shared" si="86"/>
        <v>42502.208333333328</v>
      </c>
      <c r="O928" s="7">
        <f t="shared" si="87"/>
        <v>42506.208333333328</v>
      </c>
      <c r="P928" t="b">
        <v>0</v>
      </c>
      <c r="Q928" t="b">
        <v>0</v>
      </c>
      <c r="R928" t="s">
        <v>9</v>
      </c>
      <c r="S928" t="str">
        <f t="shared" si="88"/>
        <v>food</v>
      </c>
      <c r="T928" t="str">
        <f t="shared" si="89"/>
        <v>food trucks</v>
      </c>
    </row>
    <row r="929" spans="1:20" ht="18" x14ac:dyDescent="0.25">
      <c r="A929">
        <v>927</v>
      </c>
      <c r="B929" t="s">
        <v>1878</v>
      </c>
      <c r="C929" s="3" t="s">
        <v>1879</v>
      </c>
      <c r="D929">
        <v>7200</v>
      </c>
      <c r="E929">
        <v>3301</v>
      </c>
      <c r="F929" s="5">
        <f t="shared" si="84"/>
        <v>45.847222222222221</v>
      </c>
      <c r="G929" t="s">
        <v>6</v>
      </c>
      <c r="H929" s="5">
        <f t="shared" si="85"/>
        <v>89.21621621621621</v>
      </c>
      <c r="I929">
        <v>37</v>
      </c>
      <c r="J929" t="s">
        <v>13</v>
      </c>
      <c r="K929" t="s">
        <v>14</v>
      </c>
      <c r="L929">
        <v>1342069200</v>
      </c>
      <c r="M929">
        <v>1344574800</v>
      </c>
      <c r="N929" s="9">
        <f t="shared" si="86"/>
        <v>41102.208333333336</v>
      </c>
      <c r="O929" s="7">
        <f t="shared" si="87"/>
        <v>41131.208333333336</v>
      </c>
      <c r="P929" t="b">
        <v>0</v>
      </c>
      <c r="Q929" t="b">
        <v>0</v>
      </c>
      <c r="R929" t="s">
        <v>25</v>
      </c>
      <c r="S929" t="str">
        <f t="shared" si="88"/>
        <v>theater</v>
      </c>
      <c r="T929" t="str">
        <f t="shared" si="89"/>
        <v>plays</v>
      </c>
    </row>
    <row r="930" spans="1:20" ht="18" x14ac:dyDescent="0.25">
      <c r="A930">
        <v>928</v>
      </c>
      <c r="B930" t="s">
        <v>1880</v>
      </c>
      <c r="C930" s="3" t="s">
        <v>1881</v>
      </c>
      <c r="D930">
        <v>167400</v>
      </c>
      <c r="E930">
        <v>196386</v>
      </c>
      <c r="F930" s="5">
        <f t="shared" si="84"/>
        <v>117.31541218637993</v>
      </c>
      <c r="G930" t="s">
        <v>12</v>
      </c>
      <c r="H930" s="5">
        <f t="shared" si="85"/>
        <v>51.995234312946785</v>
      </c>
      <c r="I930">
        <v>3777</v>
      </c>
      <c r="J930" t="s">
        <v>99</v>
      </c>
      <c r="K930" t="s">
        <v>100</v>
      </c>
      <c r="L930">
        <v>1388296800</v>
      </c>
      <c r="M930">
        <v>1389074400</v>
      </c>
      <c r="N930" s="9">
        <f t="shared" si="86"/>
        <v>41637.25</v>
      </c>
      <c r="O930" s="7">
        <f t="shared" si="87"/>
        <v>41646.25</v>
      </c>
      <c r="P930" t="b">
        <v>0</v>
      </c>
      <c r="Q930" t="b">
        <v>0</v>
      </c>
      <c r="R930" t="s">
        <v>20</v>
      </c>
      <c r="S930" t="str">
        <f t="shared" si="88"/>
        <v>technology</v>
      </c>
      <c r="T930" t="str">
        <f t="shared" si="89"/>
        <v>web</v>
      </c>
    </row>
    <row r="931" spans="1:20" ht="18" x14ac:dyDescent="0.25">
      <c r="A931">
        <v>929</v>
      </c>
      <c r="B931" t="s">
        <v>1882</v>
      </c>
      <c r="C931" s="3" t="s">
        <v>1883</v>
      </c>
      <c r="D931">
        <v>5500</v>
      </c>
      <c r="E931">
        <v>11952</v>
      </c>
      <c r="F931" s="5">
        <f t="shared" si="84"/>
        <v>217.30909090909088</v>
      </c>
      <c r="G931" t="s">
        <v>12</v>
      </c>
      <c r="H931" s="5">
        <f t="shared" si="85"/>
        <v>64.956521739130437</v>
      </c>
      <c r="I931">
        <v>184</v>
      </c>
      <c r="J931" t="s">
        <v>32</v>
      </c>
      <c r="K931" t="s">
        <v>33</v>
      </c>
      <c r="L931">
        <v>1493787600</v>
      </c>
      <c r="M931">
        <v>1494997200</v>
      </c>
      <c r="N931" s="9">
        <f t="shared" si="86"/>
        <v>42858.208333333328</v>
      </c>
      <c r="O931" s="7">
        <f t="shared" si="87"/>
        <v>42872.208333333328</v>
      </c>
      <c r="P931" t="b">
        <v>0</v>
      </c>
      <c r="Q931" t="b">
        <v>0</v>
      </c>
      <c r="R931" t="s">
        <v>25</v>
      </c>
      <c r="S931" t="str">
        <f t="shared" si="88"/>
        <v>theater</v>
      </c>
      <c r="T931" t="str">
        <f t="shared" si="89"/>
        <v>plays</v>
      </c>
    </row>
    <row r="932" spans="1:20" ht="18" x14ac:dyDescent="0.25">
      <c r="A932">
        <v>930</v>
      </c>
      <c r="B932" t="s">
        <v>1884</v>
      </c>
      <c r="C932" s="3" t="s">
        <v>1885</v>
      </c>
      <c r="D932">
        <v>3500</v>
      </c>
      <c r="E932">
        <v>3930</v>
      </c>
      <c r="F932" s="5">
        <f t="shared" si="84"/>
        <v>112.28571428571428</v>
      </c>
      <c r="G932" t="s">
        <v>12</v>
      </c>
      <c r="H932" s="5">
        <f t="shared" si="85"/>
        <v>46.235294117647058</v>
      </c>
      <c r="I932">
        <v>85</v>
      </c>
      <c r="J932" t="s">
        <v>13</v>
      </c>
      <c r="K932" t="s">
        <v>14</v>
      </c>
      <c r="L932">
        <v>1424844000</v>
      </c>
      <c r="M932">
        <v>1425448800</v>
      </c>
      <c r="N932" s="9">
        <f t="shared" si="86"/>
        <v>42060.25</v>
      </c>
      <c r="O932" s="7">
        <f t="shared" si="87"/>
        <v>42067.25</v>
      </c>
      <c r="P932" t="b">
        <v>0</v>
      </c>
      <c r="Q932" t="b">
        <v>1</v>
      </c>
      <c r="R932" t="s">
        <v>25</v>
      </c>
      <c r="S932" t="str">
        <f t="shared" si="88"/>
        <v>theater</v>
      </c>
      <c r="T932" t="str">
        <f t="shared" si="89"/>
        <v>plays</v>
      </c>
    </row>
    <row r="933" spans="1:20" ht="18" x14ac:dyDescent="0.25">
      <c r="A933">
        <v>931</v>
      </c>
      <c r="B933" t="s">
        <v>1886</v>
      </c>
      <c r="C933" s="3" t="s">
        <v>1887</v>
      </c>
      <c r="D933">
        <v>7900</v>
      </c>
      <c r="E933">
        <v>5729</v>
      </c>
      <c r="F933" s="5">
        <f t="shared" si="84"/>
        <v>72.51898734177216</v>
      </c>
      <c r="G933" t="s">
        <v>6</v>
      </c>
      <c r="H933" s="5">
        <f t="shared" si="85"/>
        <v>51.151785714285715</v>
      </c>
      <c r="I933">
        <v>112</v>
      </c>
      <c r="J933" t="s">
        <v>13</v>
      </c>
      <c r="K933" t="s">
        <v>14</v>
      </c>
      <c r="L933">
        <v>1403931600</v>
      </c>
      <c r="M933">
        <v>1404104400</v>
      </c>
      <c r="N933" s="9">
        <f t="shared" si="86"/>
        <v>41818.208333333336</v>
      </c>
      <c r="O933" s="7">
        <f t="shared" si="87"/>
        <v>41820.208333333336</v>
      </c>
      <c r="P933" t="b">
        <v>0</v>
      </c>
      <c r="Q933" t="b">
        <v>1</v>
      </c>
      <c r="R933" t="s">
        <v>25</v>
      </c>
      <c r="S933" t="str">
        <f t="shared" si="88"/>
        <v>theater</v>
      </c>
      <c r="T933" t="str">
        <f t="shared" si="89"/>
        <v>plays</v>
      </c>
    </row>
    <row r="934" spans="1:20" ht="18" x14ac:dyDescent="0.25">
      <c r="A934">
        <v>932</v>
      </c>
      <c r="B934" t="s">
        <v>1888</v>
      </c>
      <c r="C934" s="3" t="s">
        <v>1889</v>
      </c>
      <c r="D934">
        <v>2300</v>
      </c>
      <c r="E934">
        <v>4883</v>
      </c>
      <c r="F934" s="5">
        <f t="shared" si="84"/>
        <v>212.30434782608697</v>
      </c>
      <c r="G934" t="s">
        <v>12</v>
      </c>
      <c r="H934" s="5">
        <f t="shared" si="85"/>
        <v>33.909722222222221</v>
      </c>
      <c r="I934">
        <v>144</v>
      </c>
      <c r="J934" t="s">
        <v>13</v>
      </c>
      <c r="K934" t="s">
        <v>14</v>
      </c>
      <c r="L934">
        <v>1394514000</v>
      </c>
      <c r="M934">
        <v>1394773200</v>
      </c>
      <c r="N934" s="9">
        <f t="shared" si="86"/>
        <v>41709.208333333336</v>
      </c>
      <c r="O934" s="7">
        <f t="shared" si="87"/>
        <v>41712.208333333336</v>
      </c>
      <c r="P934" t="b">
        <v>0</v>
      </c>
      <c r="Q934" t="b">
        <v>0</v>
      </c>
      <c r="R934" t="s">
        <v>15</v>
      </c>
      <c r="S934" t="str">
        <f t="shared" si="88"/>
        <v>music</v>
      </c>
      <c r="T934" t="str">
        <f t="shared" si="89"/>
        <v>rock</v>
      </c>
    </row>
    <row r="935" spans="1:20" ht="18" x14ac:dyDescent="0.25">
      <c r="A935">
        <v>933</v>
      </c>
      <c r="B935" t="s">
        <v>1890</v>
      </c>
      <c r="C935" s="3" t="s">
        <v>1891</v>
      </c>
      <c r="D935">
        <v>73000</v>
      </c>
      <c r="E935">
        <v>175015</v>
      </c>
      <c r="F935" s="5">
        <f t="shared" si="84"/>
        <v>239.74657534246577</v>
      </c>
      <c r="G935" t="s">
        <v>12</v>
      </c>
      <c r="H935" s="5">
        <f t="shared" si="85"/>
        <v>92.016298633017882</v>
      </c>
      <c r="I935">
        <v>1902</v>
      </c>
      <c r="J935" t="s">
        <v>13</v>
      </c>
      <c r="K935" t="s">
        <v>14</v>
      </c>
      <c r="L935">
        <v>1365397200</v>
      </c>
      <c r="M935">
        <v>1366520400</v>
      </c>
      <c r="N935" s="9">
        <f t="shared" si="86"/>
        <v>41372.208333333336</v>
      </c>
      <c r="O935" s="7">
        <f t="shared" si="87"/>
        <v>41385.208333333336</v>
      </c>
      <c r="P935" t="b">
        <v>0</v>
      </c>
      <c r="Q935" t="b">
        <v>0</v>
      </c>
      <c r="R935" t="s">
        <v>25</v>
      </c>
      <c r="S935" t="str">
        <f t="shared" si="88"/>
        <v>theater</v>
      </c>
      <c r="T935" t="str">
        <f t="shared" si="89"/>
        <v>plays</v>
      </c>
    </row>
    <row r="936" spans="1:20" ht="18" x14ac:dyDescent="0.25">
      <c r="A936">
        <v>934</v>
      </c>
      <c r="B936" t="s">
        <v>1892</v>
      </c>
      <c r="C936" s="3" t="s">
        <v>1893</v>
      </c>
      <c r="D936">
        <v>6200</v>
      </c>
      <c r="E936">
        <v>11280</v>
      </c>
      <c r="F936" s="5">
        <f t="shared" si="84"/>
        <v>181.93548387096774</v>
      </c>
      <c r="G936" t="s">
        <v>12</v>
      </c>
      <c r="H936" s="5">
        <f t="shared" si="85"/>
        <v>107.42857142857143</v>
      </c>
      <c r="I936">
        <v>105</v>
      </c>
      <c r="J936" t="s">
        <v>13</v>
      </c>
      <c r="K936" t="s">
        <v>14</v>
      </c>
      <c r="L936">
        <v>1456120800</v>
      </c>
      <c r="M936">
        <v>1456639200</v>
      </c>
      <c r="N936" s="9">
        <f t="shared" si="86"/>
        <v>42422.25</v>
      </c>
      <c r="O936" s="7">
        <f t="shared" si="87"/>
        <v>42428.25</v>
      </c>
      <c r="P936" t="b">
        <v>0</v>
      </c>
      <c r="Q936" t="b">
        <v>0</v>
      </c>
      <c r="R936" t="s">
        <v>25</v>
      </c>
      <c r="S936" t="str">
        <f t="shared" si="88"/>
        <v>theater</v>
      </c>
      <c r="T936" t="str">
        <f t="shared" si="89"/>
        <v>plays</v>
      </c>
    </row>
    <row r="937" spans="1:20" ht="35" x14ac:dyDescent="0.25">
      <c r="A937">
        <v>935</v>
      </c>
      <c r="B937" t="s">
        <v>1894</v>
      </c>
      <c r="C937" s="3" t="s">
        <v>1895</v>
      </c>
      <c r="D937">
        <v>6100</v>
      </c>
      <c r="E937">
        <v>10012</v>
      </c>
      <c r="F937" s="5">
        <f t="shared" si="84"/>
        <v>164.13114754098362</v>
      </c>
      <c r="G937" t="s">
        <v>12</v>
      </c>
      <c r="H937" s="5">
        <f t="shared" si="85"/>
        <v>75.848484848484844</v>
      </c>
      <c r="I937">
        <v>132</v>
      </c>
      <c r="J937" t="s">
        <v>13</v>
      </c>
      <c r="K937" t="s">
        <v>14</v>
      </c>
      <c r="L937">
        <v>1437714000</v>
      </c>
      <c r="M937">
        <v>1438318800</v>
      </c>
      <c r="N937" s="9">
        <f t="shared" si="86"/>
        <v>42209.208333333328</v>
      </c>
      <c r="O937" s="7">
        <f t="shared" si="87"/>
        <v>42216.208333333328</v>
      </c>
      <c r="P937" t="b">
        <v>0</v>
      </c>
      <c r="Q937" t="b">
        <v>0</v>
      </c>
      <c r="R937" t="s">
        <v>25</v>
      </c>
      <c r="S937" t="str">
        <f t="shared" si="88"/>
        <v>theater</v>
      </c>
      <c r="T937" t="str">
        <f t="shared" si="89"/>
        <v>plays</v>
      </c>
    </row>
    <row r="938" spans="1:20" ht="18" x14ac:dyDescent="0.25">
      <c r="A938">
        <v>936</v>
      </c>
      <c r="B938" t="s">
        <v>1238</v>
      </c>
      <c r="C938" s="3" t="s">
        <v>1896</v>
      </c>
      <c r="D938">
        <v>103200</v>
      </c>
      <c r="E938">
        <v>1690</v>
      </c>
      <c r="F938" s="5">
        <f t="shared" si="84"/>
        <v>1.6375968992248062</v>
      </c>
      <c r="G938" t="s">
        <v>6</v>
      </c>
      <c r="H938" s="5">
        <f t="shared" si="85"/>
        <v>80.476190476190482</v>
      </c>
      <c r="I938">
        <v>21</v>
      </c>
      <c r="J938" t="s">
        <v>13</v>
      </c>
      <c r="K938" t="s">
        <v>14</v>
      </c>
      <c r="L938">
        <v>1563771600</v>
      </c>
      <c r="M938">
        <v>1564030800</v>
      </c>
      <c r="N938" s="9">
        <f t="shared" si="86"/>
        <v>43668.208333333328</v>
      </c>
      <c r="O938" s="7">
        <f t="shared" si="87"/>
        <v>43671.208333333328</v>
      </c>
      <c r="P938" t="b">
        <v>1</v>
      </c>
      <c r="Q938" t="b">
        <v>0</v>
      </c>
      <c r="R938" t="s">
        <v>25</v>
      </c>
      <c r="S938" t="str">
        <f t="shared" si="88"/>
        <v>theater</v>
      </c>
      <c r="T938" t="str">
        <f t="shared" si="89"/>
        <v>plays</v>
      </c>
    </row>
    <row r="939" spans="1:20" ht="18" x14ac:dyDescent="0.25">
      <c r="A939">
        <v>937</v>
      </c>
      <c r="B939" t="s">
        <v>1897</v>
      </c>
      <c r="C939" s="3" t="s">
        <v>1898</v>
      </c>
      <c r="D939">
        <v>171000</v>
      </c>
      <c r="E939">
        <v>84891</v>
      </c>
      <c r="F939" s="5">
        <f t="shared" si="84"/>
        <v>49.64385964912281</v>
      </c>
      <c r="G939" t="s">
        <v>66</v>
      </c>
      <c r="H939" s="5">
        <f t="shared" si="85"/>
        <v>86.978483606557376</v>
      </c>
      <c r="I939">
        <v>976</v>
      </c>
      <c r="J939" t="s">
        <v>13</v>
      </c>
      <c r="K939" t="s">
        <v>14</v>
      </c>
      <c r="L939">
        <v>1448517600</v>
      </c>
      <c r="M939">
        <v>1449295200</v>
      </c>
      <c r="N939" s="9">
        <f t="shared" si="86"/>
        <v>42334.25</v>
      </c>
      <c r="O939" s="7">
        <f t="shared" si="87"/>
        <v>42343.25</v>
      </c>
      <c r="P939" t="b">
        <v>0</v>
      </c>
      <c r="Q939" t="b">
        <v>0</v>
      </c>
      <c r="R939" t="s">
        <v>34</v>
      </c>
      <c r="S939" t="str">
        <f t="shared" si="88"/>
        <v>film &amp; video</v>
      </c>
      <c r="T939" t="str">
        <f t="shared" si="89"/>
        <v>documentary</v>
      </c>
    </row>
    <row r="940" spans="1:20" ht="18" x14ac:dyDescent="0.25">
      <c r="A940">
        <v>938</v>
      </c>
      <c r="B940" t="s">
        <v>1899</v>
      </c>
      <c r="C940" s="3" t="s">
        <v>1900</v>
      </c>
      <c r="D940">
        <v>9200</v>
      </c>
      <c r="E940">
        <v>10093</v>
      </c>
      <c r="F940" s="5">
        <f t="shared" si="84"/>
        <v>109.70652173913042</v>
      </c>
      <c r="G940" t="s">
        <v>12</v>
      </c>
      <c r="H940" s="5">
        <f t="shared" si="85"/>
        <v>105.13541666666667</v>
      </c>
      <c r="I940">
        <v>96</v>
      </c>
      <c r="J940" t="s">
        <v>13</v>
      </c>
      <c r="K940" t="s">
        <v>14</v>
      </c>
      <c r="L940">
        <v>1528779600</v>
      </c>
      <c r="M940">
        <v>1531890000</v>
      </c>
      <c r="N940" s="9">
        <f t="shared" si="86"/>
        <v>43263.208333333328</v>
      </c>
      <c r="O940" s="7">
        <f t="shared" si="87"/>
        <v>43299.208333333328</v>
      </c>
      <c r="P940" t="b">
        <v>0</v>
      </c>
      <c r="Q940" t="b">
        <v>1</v>
      </c>
      <c r="R940" t="s">
        <v>111</v>
      </c>
      <c r="S940" t="str">
        <f t="shared" si="88"/>
        <v>publishing</v>
      </c>
      <c r="T940" t="str">
        <f t="shared" si="89"/>
        <v>fiction</v>
      </c>
    </row>
    <row r="941" spans="1:20" ht="35" x14ac:dyDescent="0.25">
      <c r="A941">
        <v>939</v>
      </c>
      <c r="B941" t="s">
        <v>1901</v>
      </c>
      <c r="C941" s="3" t="s">
        <v>1902</v>
      </c>
      <c r="D941">
        <v>7800</v>
      </c>
      <c r="E941">
        <v>3839</v>
      </c>
      <c r="F941" s="5">
        <f t="shared" si="84"/>
        <v>49.217948717948715</v>
      </c>
      <c r="G941" t="s">
        <v>6</v>
      </c>
      <c r="H941" s="5">
        <f t="shared" si="85"/>
        <v>57.298507462686565</v>
      </c>
      <c r="I941">
        <v>67</v>
      </c>
      <c r="J941" t="s">
        <v>13</v>
      </c>
      <c r="K941" t="s">
        <v>14</v>
      </c>
      <c r="L941">
        <v>1304744400</v>
      </c>
      <c r="M941">
        <v>1306213200</v>
      </c>
      <c r="N941" s="9">
        <f t="shared" si="86"/>
        <v>40670.208333333336</v>
      </c>
      <c r="O941" s="7">
        <f t="shared" si="87"/>
        <v>40687.208333333336</v>
      </c>
      <c r="P941" t="b">
        <v>0</v>
      </c>
      <c r="Q941" t="b">
        <v>1</v>
      </c>
      <c r="R941" t="s">
        <v>81</v>
      </c>
      <c r="S941" t="str">
        <f t="shared" si="88"/>
        <v>games</v>
      </c>
      <c r="T941" t="str">
        <f t="shared" si="89"/>
        <v>video games</v>
      </c>
    </row>
    <row r="942" spans="1:20" ht="18" x14ac:dyDescent="0.25">
      <c r="A942">
        <v>940</v>
      </c>
      <c r="B942" t="s">
        <v>1903</v>
      </c>
      <c r="C942" s="3" t="s">
        <v>1904</v>
      </c>
      <c r="D942">
        <v>9900</v>
      </c>
      <c r="E942">
        <v>6161</v>
      </c>
      <c r="F942" s="5">
        <f t="shared" si="84"/>
        <v>62.232323232323225</v>
      </c>
      <c r="G942" t="s">
        <v>39</v>
      </c>
      <c r="H942" s="5">
        <f t="shared" si="85"/>
        <v>93.348484848484844</v>
      </c>
      <c r="I942">
        <v>66</v>
      </c>
      <c r="J942" t="s">
        <v>7</v>
      </c>
      <c r="K942" t="s">
        <v>8</v>
      </c>
      <c r="L942">
        <v>1354341600</v>
      </c>
      <c r="M942">
        <v>1356242400</v>
      </c>
      <c r="N942" s="9">
        <f t="shared" si="86"/>
        <v>41244.25</v>
      </c>
      <c r="O942" s="7">
        <f t="shared" si="87"/>
        <v>41266.25</v>
      </c>
      <c r="P942" t="b">
        <v>0</v>
      </c>
      <c r="Q942" t="b">
        <v>0</v>
      </c>
      <c r="R942" t="s">
        <v>20</v>
      </c>
      <c r="S942" t="str">
        <f t="shared" si="88"/>
        <v>technology</v>
      </c>
      <c r="T942" t="str">
        <f t="shared" si="89"/>
        <v>web</v>
      </c>
    </row>
    <row r="943" spans="1:20" ht="18" x14ac:dyDescent="0.25">
      <c r="A943">
        <v>941</v>
      </c>
      <c r="B943" t="s">
        <v>1905</v>
      </c>
      <c r="C943" s="3" t="s">
        <v>1906</v>
      </c>
      <c r="D943">
        <v>43000</v>
      </c>
      <c r="E943">
        <v>5615</v>
      </c>
      <c r="F943" s="5">
        <f t="shared" si="84"/>
        <v>13.05813953488372</v>
      </c>
      <c r="G943" t="s">
        <v>6</v>
      </c>
      <c r="H943" s="5">
        <f t="shared" si="85"/>
        <v>71.987179487179489</v>
      </c>
      <c r="I943">
        <v>78</v>
      </c>
      <c r="J943" t="s">
        <v>13</v>
      </c>
      <c r="K943" t="s">
        <v>14</v>
      </c>
      <c r="L943">
        <v>1294552800</v>
      </c>
      <c r="M943">
        <v>1297576800</v>
      </c>
      <c r="N943" s="9">
        <f t="shared" si="86"/>
        <v>40552.25</v>
      </c>
      <c r="O943" s="7">
        <f t="shared" si="87"/>
        <v>40587.25</v>
      </c>
      <c r="P943" t="b">
        <v>1</v>
      </c>
      <c r="Q943" t="b">
        <v>0</v>
      </c>
      <c r="R943" t="s">
        <v>25</v>
      </c>
      <c r="S943" t="str">
        <f t="shared" si="88"/>
        <v>theater</v>
      </c>
      <c r="T943" t="str">
        <f t="shared" si="89"/>
        <v>plays</v>
      </c>
    </row>
    <row r="944" spans="1:20" ht="18" x14ac:dyDescent="0.25">
      <c r="A944">
        <v>942</v>
      </c>
      <c r="B944" t="s">
        <v>1899</v>
      </c>
      <c r="C944" s="3" t="s">
        <v>1907</v>
      </c>
      <c r="D944">
        <v>9600</v>
      </c>
      <c r="E944">
        <v>6205</v>
      </c>
      <c r="F944" s="5">
        <f t="shared" si="84"/>
        <v>64.635416666666671</v>
      </c>
      <c r="G944" t="s">
        <v>6</v>
      </c>
      <c r="H944" s="5">
        <f t="shared" si="85"/>
        <v>92.611940298507463</v>
      </c>
      <c r="I944">
        <v>67</v>
      </c>
      <c r="J944" t="s">
        <v>18</v>
      </c>
      <c r="K944" t="s">
        <v>19</v>
      </c>
      <c r="L944">
        <v>1295935200</v>
      </c>
      <c r="M944">
        <v>1296194400</v>
      </c>
      <c r="N944" s="9">
        <f t="shared" si="86"/>
        <v>40568.25</v>
      </c>
      <c r="O944" s="7">
        <f t="shared" si="87"/>
        <v>40571.25</v>
      </c>
      <c r="P944" t="b">
        <v>0</v>
      </c>
      <c r="Q944" t="b">
        <v>0</v>
      </c>
      <c r="R944" t="s">
        <v>25</v>
      </c>
      <c r="S944" t="str">
        <f t="shared" si="88"/>
        <v>theater</v>
      </c>
      <c r="T944" t="str">
        <f t="shared" si="89"/>
        <v>plays</v>
      </c>
    </row>
    <row r="945" spans="1:20" ht="18" x14ac:dyDescent="0.25">
      <c r="A945">
        <v>943</v>
      </c>
      <c r="B945" t="s">
        <v>1908</v>
      </c>
      <c r="C945" s="3" t="s">
        <v>1909</v>
      </c>
      <c r="D945">
        <v>7500</v>
      </c>
      <c r="E945">
        <v>11969</v>
      </c>
      <c r="F945" s="5">
        <f t="shared" si="84"/>
        <v>159.58666666666667</v>
      </c>
      <c r="G945" t="s">
        <v>12</v>
      </c>
      <c r="H945" s="5">
        <f t="shared" si="85"/>
        <v>104.99122807017544</v>
      </c>
      <c r="I945">
        <v>114</v>
      </c>
      <c r="J945" t="s">
        <v>13</v>
      </c>
      <c r="K945" t="s">
        <v>14</v>
      </c>
      <c r="L945">
        <v>1411534800</v>
      </c>
      <c r="M945">
        <v>1414558800</v>
      </c>
      <c r="N945" s="9">
        <f t="shared" si="86"/>
        <v>41906.208333333336</v>
      </c>
      <c r="O945" s="7">
        <f t="shared" si="87"/>
        <v>41941.208333333336</v>
      </c>
      <c r="P945" t="b">
        <v>0</v>
      </c>
      <c r="Q945" t="b">
        <v>0</v>
      </c>
      <c r="R945" t="s">
        <v>9</v>
      </c>
      <c r="S945" t="str">
        <f t="shared" si="88"/>
        <v>food</v>
      </c>
      <c r="T945" t="str">
        <f t="shared" si="89"/>
        <v>food trucks</v>
      </c>
    </row>
    <row r="946" spans="1:20" ht="18" x14ac:dyDescent="0.25">
      <c r="A946">
        <v>944</v>
      </c>
      <c r="B946" t="s">
        <v>1910</v>
      </c>
      <c r="C946" s="3" t="s">
        <v>1911</v>
      </c>
      <c r="D946">
        <v>10000</v>
      </c>
      <c r="E946">
        <v>8142</v>
      </c>
      <c r="F946" s="5">
        <f t="shared" si="84"/>
        <v>81.42</v>
      </c>
      <c r="G946" t="s">
        <v>6</v>
      </c>
      <c r="H946" s="5">
        <f t="shared" si="85"/>
        <v>30.958174904942965</v>
      </c>
      <c r="I946">
        <v>263</v>
      </c>
      <c r="J946" t="s">
        <v>18</v>
      </c>
      <c r="K946" t="s">
        <v>19</v>
      </c>
      <c r="L946">
        <v>1486706400</v>
      </c>
      <c r="M946">
        <v>1488348000</v>
      </c>
      <c r="N946" s="9">
        <f t="shared" si="86"/>
        <v>42776.25</v>
      </c>
      <c r="O946" s="7">
        <f t="shared" si="87"/>
        <v>42795.25</v>
      </c>
      <c r="P946" t="b">
        <v>0</v>
      </c>
      <c r="Q946" t="b">
        <v>0</v>
      </c>
      <c r="R946" t="s">
        <v>114</v>
      </c>
      <c r="S946" t="str">
        <f t="shared" si="88"/>
        <v>photography</v>
      </c>
      <c r="T946" t="str">
        <f t="shared" si="89"/>
        <v>photography books</v>
      </c>
    </row>
    <row r="947" spans="1:20" ht="18" x14ac:dyDescent="0.25">
      <c r="A947">
        <v>945</v>
      </c>
      <c r="B947" t="s">
        <v>1912</v>
      </c>
      <c r="C947" s="3" t="s">
        <v>1913</v>
      </c>
      <c r="D947">
        <v>172000</v>
      </c>
      <c r="E947">
        <v>55805</v>
      </c>
      <c r="F947" s="5">
        <f t="shared" si="84"/>
        <v>32.444767441860463</v>
      </c>
      <c r="G947" t="s">
        <v>6</v>
      </c>
      <c r="H947" s="5">
        <f t="shared" si="85"/>
        <v>33.001182732111175</v>
      </c>
      <c r="I947">
        <v>1691</v>
      </c>
      <c r="J947" t="s">
        <v>13</v>
      </c>
      <c r="K947" t="s">
        <v>14</v>
      </c>
      <c r="L947">
        <v>1333602000</v>
      </c>
      <c r="M947">
        <v>1334898000</v>
      </c>
      <c r="N947" s="9">
        <f t="shared" si="86"/>
        <v>41004.208333333336</v>
      </c>
      <c r="O947" s="7">
        <f t="shared" si="87"/>
        <v>41019.208333333336</v>
      </c>
      <c r="P947" t="b">
        <v>1</v>
      </c>
      <c r="Q947" t="b">
        <v>0</v>
      </c>
      <c r="R947" t="s">
        <v>114</v>
      </c>
      <c r="S947" t="str">
        <f t="shared" si="88"/>
        <v>photography</v>
      </c>
      <c r="T947" t="str">
        <f t="shared" si="89"/>
        <v>photography books</v>
      </c>
    </row>
    <row r="948" spans="1:20" ht="35" x14ac:dyDescent="0.25">
      <c r="A948">
        <v>946</v>
      </c>
      <c r="B948" t="s">
        <v>1914</v>
      </c>
      <c r="C948" s="3" t="s">
        <v>1915</v>
      </c>
      <c r="D948">
        <v>153700</v>
      </c>
      <c r="E948">
        <v>15238</v>
      </c>
      <c r="F948" s="5">
        <f t="shared" si="84"/>
        <v>9.9141184124918666</v>
      </c>
      <c r="G948" t="s">
        <v>6</v>
      </c>
      <c r="H948" s="5">
        <f t="shared" si="85"/>
        <v>84.187845303867405</v>
      </c>
      <c r="I948">
        <v>181</v>
      </c>
      <c r="J948" t="s">
        <v>13</v>
      </c>
      <c r="K948" t="s">
        <v>14</v>
      </c>
      <c r="L948">
        <v>1308200400</v>
      </c>
      <c r="M948">
        <v>1308373200</v>
      </c>
      <c r="N948" s="9">
        <f t="shared" si="86"/>
        <v>40710.208333333336</v>
      </c>
      <c r="O948" s="7">
        <f t="shared" si="87"/>
        <v>40712.208333333336</v>
      </c>
      <c r="P948" t="b">
        <v>0</v>
      </c>
      <c r="Q948" t="b">
        <v>0</v>
      </c>
      <c r="R948" t="s">
        <v>25</v>
      </c>
      <c r="S948" t="str">
        <f t="shared" si="88"/>
        <v>theater</v>
      </c>
      <c r="T948" t="str">
        <f t="shared" si="89"/>
        <v>plays</v>
      </c>
    </row>
    <row r="949" spans="1:20" ht="18" x14ac:dyDescent="0.25">
      <c r="A949">
        <v>947</v>
      </c>
      <c r="B949" t="s">
        <v>1916</v>
      </c>
      <c r="C949" s="3" t="s">
        <v>1917</v>
      </c>
      <c r="D949">
        <v>3600</v>
      </c>
      <c r="E949">
        <v>961</v>
      </c>
      <c r="F949" s="5">
        <f t="shared" si="84"/>
        <v>26.694444444444443</v>
      </c>
      <c r="G949" t="s">
        <v>6</v>
      </c>
      <c r="H949" s="5">
        <f t="shared" si="85"/>
        <v>73.92307692307692</v>
      </c>
      <c r="I949">
        <v>13</v>
      </c>
      <c r="J949" t="s">
        <v>13</v>
      </c>
      <c r="K949" t="s">
        <v>14</v>
      </c>
      <c r="L949">
        <v>1411707600</v>
      </c>
      <c r="M949">
        <v>1412312400</v>
      </c>
      <c r="N949" s="9">
        <f t="shared" si="86"/>
        <v>41908.208333333336</v>
      </c>
      <c r="O949" s="7">
        <f t="shared" si="87"/>
        <v>41915.208333333336</v>
      </c>
      <c r="P949" t="b">
        <v>0</v>
      </c>
      <c r="Q949" t="b">
        <v>0</v>
      </c>
      <c r="R949" t="s">
        <v>25</v>
      </c>
      <c r="S949" t="str">
        <f t="shared" si="88"/>
        <v>theater</v>
      </c>
      <c r="T949" t="str">
        <f t="shared" si="89"/>
        <v>plays</v>
      </c>
    </row>
    <row r="950" spans="1:20" ht="18" x14ac:dyDescent="0.25">
      <c r="A950">
        <v>948</v>
      </c>
      <c r="B950" t="s">
        <v>1918</v>
      </c>
      <c r="C950" s="3" t="s">
        <v>1919</v>
      </c>
      <c r="D950">
        <v>9400</v>
      </c>
      <c r="E950">
        <v>5918</v>
      </c>
      <c r="F950" s="5">
        <f t="shared" si="84"/>
        <v>62.957446808510639</v>
      </c>
      <c r="G950" t="s">
        <v>66</v>
      </c>
      <c r="H950" s="5">
        <f t="shared" si="85"/>
        <v>36.987499999999997</v>
      </c>
      <c r="I950">
        <v>160</v>
      </c>
      <c r="J950" t="s">
        <v>13</v>
      </c>
      <c r="K950" t="s">
        <v>14</v>
      </c>
      <c r="L950">
        <v>1418364000</v>
      </c>
      <c r="M950">
        <v>1419228000</v>
      </c>
      <c r="N950" s="9">
        <f t="shared" si="86"/>
        <v>41985.25</v>
      </c>
      <c r="O950" s="7">
        <f t="shared" si="87"/>
        <v>41995.25</v>
      </c>
      <c r="P950" t="b">
        <v>1</v>
      </c>
      <c r="Q950" t="b">
        <v>1</v>
      </c>
      <c r="R950" t="s">
        <v>34</v>
      </c>
      <c r="S950" t="str">
        <f t="shared" si="88"/>
        <v>film &amp; video</v>
      </c>
      <c r="T950" t="str">
        <f t="shared" si="89"/>
        <v>documentary</v>
      </c>
    </row>
    <row r="951" spans="1:20" ht="35" x14ac:dyDescent="0.25">
      <c r="A951">
        <v>949</v>
      </c>
      <c r="B951" t="s">
        <v>1920</v>
      </c>
      <c r="C951" s="3" t="s">
        <v>1921</v>
      </c>
      <c r="D951">
        <v>5900</v>
      </c>
      <c r="E951">
        <v>9520</v>
      </c>
      <c r="F951" s="5">
        <f t="shared" si="84"/>
        <v>161.35593220338984</v>
      </c>
      <c r="G951" t="s">
        <v>12</v>
      </c>
      <c r="H951" s="5">
        <f t="shared" si="85"/>
        <v>46.896551724137929</v>
      </c>
      <c r="I951">
        <v>203</v>
      </c>
      <c r="J951" t="s">
        <v>13</v>
      </c>
      <c r="K951" t="s">
        <v>14</v>
      </c>
      <c r="L951">
        <v>1429333200</v>
      </c>
      <c r="M951">
        <v>1430974800</v>
      </c>
      <c r="N951" s="9">
        <f t="shared" si="86"/>
        <v>42112.208333333328</v>
      </c>
      <c r="O951" s="7">
        <f t="shared" si="87"/>
        <v>42131.208333333328</v>
      </c>
      <c r="P951" t="b">
        <v>0</v>
      </c>
      <c r="Q951" t="b">
        <v>0</v>
      </c>
      <c r="R951" t="s">
        <v>20</v>
      </c>
      <c r="S951" t="str">
        <f t="shared" si="88"/>
        <v>technology</v>
      </c>
      <c r="T951" t="str">
        <f t="shared" si="89"/>
        <v>web</v>
      </c>
    </row>
    <row r="952" spans="1:20" ht="18" x14ac:dyDescent="0.25">
      <c r="A952">
        <v>950</v>
      </c>
      <c r="B952" t="s">
        <v>1922</v>
      </c>
      <c r="C952" s="3" t="s">
        <v>1923</v>
      </c>
      <c r="D952">
        <v>100</v>
      </c>
      <c r="E952">
        <v>5</v>
      </c>
      <c r="F952" s="5">
        <f t="shared" si="84"/>
        <v>5</v>
      </c>
      <c r="G952" t="s">
        <v>6</v>
      </c>
      <c r="H952" s="5">
        <f t="shared" si="85"/>
        <v>5</v>
      </c>
      <c r="I952">
        <v>1</v>
      </c>
      <c r="J952" t="s">
        <v>13</v>
      </c>
      <c r="K952" t="s">
        <v>14</v>
      </c>
      <c r="L952">
        <v>1555390800</v>
      </c>
      <c r="M952">
        <v>1555822800</v>
      </c>
      <c r="N952" s="9">
        <f t="shared" si="86"/>
        <v>43571.208333333328</v>
      </c>
      <c r="O952" s="7">
        <f t="shared" si="87"/>
        <v>43576.208333333328</v>
      </c>
      <c r="P952" t="b">
        <v>0</v>
      </c>
      <c r="Q952" t="b">
        <v>1</v>
      </c>
      <c r="R952" t="s">
        <v>25</v>
      </c>
      <c r="S952" t="str">
        <f t="shared" si="88"/>
        <v>theater</v>
      </c>
      <c r="T952" t="str">
        <f t="shared" si="89"/>
        <v>plays</v>
      </c>
    </row>
    <row r="953" spans="1:20" ht="18" x14ac:dyDescent="0.25">
      <c r="A953">
        <v>951</v>
      </c>
      <c r="B953" t="s">
        <v>1924</v>
      </c>
      <c r="C953" s="3" t="s">
        <v>1925</v>
      </c>
      <c r="D953">
        <v>14500</v>
      </c>
      <c r="E953">
        <v>159056</v>
      </c>
      <c r="F953" s="5">
        <f t="shared" si="84"/>
        <v>1096.9379310344827</v>
      </c>
      <c r="G953" t="s">
        <v>12</v>
      </c>
      <c r="H953" s="5">
        <f t="shared" si="85"/>
        <v>102.02437459910199</v>
      </c>
      <c r="I953">
        <v>1559</v>
      </c>
      <c r="J953" t="s">
        <v>13</v>
      </c>
      <c r="K953" t="s">
        <v>14</v>
      </c>
      <c r="L953">
        <v>1482732000</v>
      </c>
      <c r="M953">
        <v>1482818400</v>
      </c>
      <c r="N953" s="9">
        <f t="shared" si="86"/>
        <v>42730.25</v>
      </c>
      <c r="O953" s="7">
        <f t="shared" si="87"/>
        <v>42731.25</v>
      </c>
      <c r="P953" t="b">
        <v>0</v>
      </c>
      <c r="Q953" t="b">
        <v>1</v>
      </c>
      <c r="R953" t="s">
        <v>15</v>
      </c>
      <c r="S953" t="str">
        <f t="shared" si="88"/>
        <v>music</v>
      </c>
      <c r="T953" t="str">
        <f t="shared" si="89"/>
        <v>rock</v>
      </c>
    </row>
    <row r="954" spans="1:20" ht="18" x14ac:dyDescent="0.25">
      <c r="A954">
        <v>952</v>
      </c>
      <c r="B954" t="s">
        <v>1926</v>
      </c>
      <c r="C954" s="3" t="s">
        <v>1927</v>
      </c>
      <c r="D954">
        <v>145500</v>
      </c>
      <c r="E954">
        <v>101987</v>
      </c>
      <c r="F954" s="5">
        <f t="shared" si="84"/>
        <v>70.094158075601371</v>
      </c>
      <c r="G954" t="s">
        <v>66</v>
      </c>
      <c r="H954" s="5">
        <f t="shared" si="85"/>
        <v>45.007502206531335</v>
      </c>
      <c r="I954">
        <v>2266</v>
      </c>
      <c r="J954" t="s">
        <v>13</v>
      </c>
      <c r="K954" t="s">
        <v>14</v>
      </c>
      <c r="L954">
        <v>1470718800</v>
      </c>
      <c r="M954">
        <v>1471928400</v>
      </c>
      <c r="N954" s="9">
        <f t="shared" si="86"/>
        <v>42591.208333333328</v>
      </c>
      <c r="O954" s="7">
        <f t="shared" si="87"/>
        <v>42605.208333333328</v>
      </c>
      <c r="P954" t="b">
        <v>0</v>
      </c>
      <c r="Q954" t="b">
        <v>0</v>
      </c>
      <c r="R954" t="s">
        <v>34</v>
      </c>
      <c r="S954" t="str">
        <f t="shared" si="88"/>
        <v>film &amp; video</v>
      </c>
      <c r="T954" t="str">
        <f t="shared" si="89"/>
        <v>documentary</v>
      </c>
    </row>
    <row r="955" spans="1:20" ht="35" x14ac:dyDescent="0.25">
      <c r="A955">
        <v>953</v>
      </c>
      <c r="B955" t="s">
        <v>1928</v>
      </c>
      <c r="C955" s="3" t="s">
        <v>1929</v>
      </c>
      <c r="D955">
        <v>3300</v>
      </c>
      <c r="E955">
        <v>1980</v>
      </c>
      <c r="F955" s="5">
        <f t="shared" si="84"/>
        <v>60</v>
      </c>
      <c r="G955" t="s">
        <v>6</v>
      </c>
      <c r="H955" s="5">
        <f t="shared" si="85"/>
        <v>94.285714285714292</v>
      </c>
      <c r="I955">
        <v>21</v>
      </c>
      <c r="J955" t="s">
        <v>13</v>
      </c>
      <c r="K955" t="s">
        <v>14</v>
      </c>
      <c r="L955">
        <v>1450591200</v>
      </c>
      <c r="M955">
        <v>1453701600</v>
      </c>
      <c r="N955" s="9">
        <f t="shared" si="86"/>
        <v>42358.25</v>
      </c>
      <c r="O955" s="7">
        <f t="shared" si="87"/>
        <v>42394.25</v>
      </c>
      <c r="P955" t="b">
        <v>0</v>
      </c>
      <c r="Q955" t="b">
        <v>1</v>
      </c>
      <c r="R955" t="s">
        <v>466</v>
      </c>
      <c r="S955" t="str">
        <f t="shared" si="88"/>
        <v>film &amp; video</v>
      </c>
      <c r="T955" t="str">
        <f t="shared" si="89"/>
        <v>science fiction</v>
      </c>
    </row>
    <row r="956" spans="1:20" ht="18" x14ac:dyDescent="0.25">
      <c r="A956">
        <v>954</v>
      </c>
      <c r="B956" t="s">
        <v>1930</v>
      </c>
      <c r="C956" s="3" t="s">
        <v>1931</v>
      </c>
      <c r="D956">
        <v>42600</v>
      </c>
      <c r="E956">
        <v>156384</v>
      </c>
      <c r="F956" s="5">
        <f t="shared" si="84"/>
        <v>367.0985915492958</v>
      </c>
      <c r="G956" t="s">
        <v>12</v>
      </c>
      <c r="H956" s="5">
        <f t="shared" si="85"/>
        <v>101.02325581395348</v>
      </c>
      <c r="I956">
        <v>1548</v>
      </c>
      <c r="J956" t="s">
        <v>18</v>
      </c>
      <c r="K956" t="s">
        <v>19</v>
      </c>
      <c r="L956">
        <v>1348290000</v>
      </c>
      <c r="M956">
        <v>1350363600</v>
      </c>
      <c r="N956" s="9">
        <f t="shared" si="86"/>
        <v>41174.208333333336</v>
      </c>
      <c r="O956" s="7">
        <f t="shared" si="87"/>
        <v>41198.208333333336</v>
      </c>
      <c r="P956" t="b">
        <v>0</v>
      </c>
      <c r="Q956" t="b">
        <v>0</v>
      </c>
      <c r="R956" t="s">
        <v>20</v>
      </c>
      <c r="S956" t="str">
        <f t="shared" si="88"/>
        <v>technology</v>
      </c>
      <c r="T956" t="str">
        <f t="shared" si="89"/>
        <v>web</v>
      </c>
    </row>
    <row r="957" spans="1:20" ht="35" x14ac:dyDescent="0.25">
      <c r="A957">
        <v>955</v>
      </c>
      <c r="B957" t="s">
        <v>1932</v>
      </c>
      <c r="C957" s="3" t="s">
        <v>1933</v>
      </c>
      <c r="D957">
        <v>700</v>
      </c>
      <c r="E957">
        <v>7763</v>
      </c>
      <c r="F957" s="5">
        <f t="shared" si="84"/>
        <v>1109</v>
      </c>
      <c r="G957" t="s">
        <v>12</v>
      </c>
      <c r="H957" s="5">
        <f t="shared" si="85"/>
        <v>97.037499999999994</v>
      </c>
      <c r="I957">
        <v>80</v>
      </c>
      <c r="J957" t="s">
        <v>13</v>
      </c>
      <c r="K957" t="s">
        <v>14</v>
      </c>
      <c r="L957">
        <v>1353823200</v>
      </c>
      <c r="M957">
        <v>1353996000</v>
      </c>
      <c r="N957" s="9">
        <f t="shared" si="86"/>
        <v>41238.25</v>
      </c>
      <c r="O957" s="7">
        <f t="shared" si="87"/>
        <v>41240.25</v>
      </c>
      <c r="P957" t="b">
        <v>0</v>
      </c>
      <c r="Q957" t="b">
        <v>0</v>
      </c>
      <c r="R957" t="s">
        <v>25</v>
      </c>
      <c r="S957" t="str">
        <f t="shared" si="88"/>
        <v>theater</v>
      </c>
      <c r="T957" t="str">
        <f t="shared" si="89"/>
        <v>plays</v>
      </c>
    </row>
    <row r="958" spans="1:20" ht="18" x14ac:dyDescent="0.25">
      <c r="A958">
        <v>956</v>
      </c>
      <c r="B958" t="s">
        <v>1934</v>
      </c>
      <c r="C958" s="3" t="s">
        <v>1935</v>
      </c>
      <c r="D958">
        <v>187600</v>
      </c>
      <c r="E958">
        <v>35698</v>
      </c>
      <c r="F958" s="5">
        <f t="shared" si="84"/>
        <v>19.028784648187631</v>
      </c>
      <c r="G958" t="s">
        <v>6</v>
      </c>
      <c r="H958" s="5">
        <f t="shared" si="85"/>
        <v>43.00963855421687</v>
      </c>
      <c r="I958">
        <v>830</v>
      </c>
      <c r="J958" t="s">
        <v>13</v>
      </c>
      <c r="K958" t="s">
        <v>14</v>
      </c>
      <c r="L958">
        <v>1450764000</v>
      </c>
      <c r="M958">
        <v>1451109600</v>
      </c>
      <c r="N958" s="9">
        <f t="shared" si="86"/>
        <v>42360.25</v>
      </c>
      <c r="O958" s="7">
        <f t="shared" si="87"/>
        <v>42364.25</v>
      </c>
      <c r="P958" t="b">
        <v>0</v>
      </c>
      <c r="Q958" t="b">
        <v>0</v>
      </c>
      <c r="R958" t="s">
        <v>466</v>
      </c>
      <c r="S958" t="str">
        <f t="shared" si="88"/>
        <v>film &amp; video</v>
      </c>
      <c r="T958" t="str">
        <f t="shared" si="89"/>
        <v>science fiction</v>
      </c>
    </row>
    <row r="959" spans="1:20" ht="18" x14ac:dyDescent="0.25">
      <c r="A959">
        <v>957</v>
      </c>
      <c r="B959" t="s">
        <v>1936</v>
      </c>
      <c r="C959" s="3" t="s">
        <v>1937</v>
      </c>
      <c r="D959">
        <v>9800</v>
      </c>
      <c r="E959">
        <v>12434</v>
      </c>
      <c r="F959" s="5">
        <f t="shared" si="84"/>
        <v>126.87755102040816</v>
      </c>
      <c r="G959" t="s">
        <v>12</v>
      </c>
      <c r="H959" s="5">
        <f t="shared" si="85"/>
        <v>94.916030534351151</v>
      </c>
      <c r="I959">
        <v>131</v>
      </c>
      <c r="J959" t="s">
        <v>13</v>
      </c>
      <c r="K959" t="s">
        <v>14</v>
      </c>
      <c r="L959">
        <v>1329372000</v>
      </c>
      <c r="M959">
        <v>1329631200</v>
      </c>
      <c r="N959" s="9">
        <f t="shared" si="86"/>
        <v>40955.25</v>
      </c>
      <c r="O959" s="7">
        <f t="shared" si="87"/>
        <v>40958.25</v>
      </c>
      <c r="P959" t="b">
        <v>0</v>
      </c>
      <c r="Q959" t="b">
        <v>0</v>
      </c>
      <c r="R959" t="s">
        <v>25</v>
      </c>
      <c r="S959" t="str">
        <f t="shared" si="88"/>
        <v>theater</v>
      </c>
      <c r="T959" t="str">
        <f t="shared" si="89"/>
        <v>plays</v>
      </c>
    </row>
    <row r="960" spans="1:20" ht="35" x14ac:dyDescent="0.25">
      <c r="A960">
        <v>958</v>
      </c>
      <c r="B960" t="s">
        <v>1938</v>
      </c>
      <c r="C960" s="3" t="s">
        <v>1939</v>
      </c>
      <c r="D960">
        <v>1100</v>
      </c>
      <c r="E960">
        <v>8081</v>
      </c>
      <c r="F960" s="5">
        <f t="shared" si="84"/>
        <v>734.63636363636363</v>
      </c>
      <c r="G960" t="s">
        <v>12</v>
      </c>
      <c r="H960" s="5">
        <f t="shared" si="85"/>
        <v>72.151785714285708</v>
      </c>
      <c r="I960">
        <v>112</v>
      </c>
      <c r="J960" t="s">
        <v>13</v>
      </c>
      <c r="K960" t="s">
        <v>14</v>
      </c>
      <c r="L960">
        <v>1277096400</v>
      </c>
      <c r="M960">
        <v>1278997200</v>
      </c>
      <c r="N960" s="9">
        <f t="shared" si="86"/>
        <v>40350.208333333336</v>
      </c>
      <c r="O960" s="7">
        <f t="shared" si="87"/>
        <v>40372.208333333336</v>
      </c>
      <c r="P960" t="b">
        <v>0</v>
      </c>
      <c r="Q960" t="b">
        <v>0</v>
      </c>
      <c r="R960" t="s">
        <v>63</v>
      </c>
      <c r="S960" t="str">
        <f t="shared" si="88"/>
        <v>film &amp; video</v>
      </c>
      <c r="T960" t="str">
        <f t="shared" si="89"/>
        <v>animation</v>
      </c>
    </row>
    <row r="961" spans="1:20" ht="18" x14ac:dyDescent="0.25">
      <c r="A961">
        <v>959</v>
      </c>
      <c r="B961" t="s">
        <v>1940</v>
      </c>
      <c r="C961" s="3" t="s">
        <v>1941</v>
      </c>
      <c r="D961">
        <v>145000</v>
      </c>
      <c r="E961">
        <v>6631</v>
      </c>
      <c r="F961" s="5">
        <f t="shared" si="84"/>
        <v>4.5731034482758623</v>
      </c>
      <c r="G961" t="s">
        <v>6</v>
      </c>
      <c r="H961" s="5">
        <f t="shared" si="85"/>
        <v>51.007692307692309</v>
      </c>
      <c r="I961">
        <v>130</v>
      </c>
      <c r="J961" t="s">
        <v>13</v>
      </c>
      <c r="K961" t="s">
        <v>14</v>
      </c>
      <c r="L961">
        <v>1277701200</v>
      </c>
      <c r="M961">
        <v>1280120400</v>
      </c>
      <c r="N961" s="9">
        <f t="shared" si="86"/>
        <v>40357.208333333336</v>
      </c>
      <c r="O961" s="7">
        <f t="shared" si="87"/>
        <v>40385.208333333336</v>
      </c>
      <c r="P961" t="b">
        <v>0</v>
      </c>
      <c r="Q961" t="b">
        <v>0</v>
      </c>
      <c r="R961" t="s">
        <v>198</v>
      </c>
      <c r="S961" t="str">
        <f t="shared" si="88"/>
        <v>publishing</v>
      </c>
      <c r="T961" t="str">
        <f t="shared" si="89"/>
        <v>translations</v>
      </c>
    </row>
    <row r="962" spans="1:20" ht="18" x14ac:dyDescent="0.25">
      <c r="A962">
        <v>960</v>
      </c>
      <c r="B962" t="s">
        <v>1942</v>
      </c>
      <c r="C962" s="3" t="s">
        <v>1943</v>
      </c>
      <c r="D962">
        <v>5500</v>
      </c>
      <c r="E962">
        <v>4678</v>
      </c>
      <c r="F962" s="5">
        <f t="shared" si="84"/>
        <v>85.054545454545448</v>
      </c>
      <c r="G962" t="s">
        <v>6</v>
      </c>
      <c r="H962" s="5">
        <f t="shared" si="85"/>
        <v>85.054545454545448</v>
      </c>
      <c r="I962">
        <v>55</v>
      </c>
      <c r="J962" t="s">
        <v>13</v>
      </c>
      <c r="K962" t="s">
        <v>14</v>
      </c>
      <c r="L962">
        <v>1454911200</v>
      </c>
      <c r="M962">
        <v>1458104400</v>
      </c>
      <c r="N962" s="9">
        <f t="shared" si="86"/>
        <v>42408.25</v>
      </c>
      <c r="O962" s="7">
        <f t="shared" si="87"/>
        <v>42445.208333333328</v>
      </c>
      <c r="P962" t="b">
        <v>0</v>
      </c>
      <c r="Q962" t="b">
        <v>0</v>
      </c>
      <c r="R962" t="s">
        <v>20</v>
      </c>
      <c r="S962" t="str">
        <f t="shared" si="88"/>
        <v>technology</v>
      </c>
      <c r="T962" t="str">
        <f t="shared" si="89"/>
        <v>web</v>
      </c>
    </row>
    <row r="963" spans="1:20" ht="35" x14ac:dyDescent="0.25">
      <c r="A963">
        <v>961</v>
      </c>
      <c r="B963" t="s">
        <v>1944</v>
      </c>
      <c r="C963" s="3" t="s">
        <v>1945</v>
      </c>
      <c r="D963">
        <v>5700</v>
      </c>
      <c r="E963">
        <v>6800</v>
      </c>
      <c r="F963" s="5">
        <f t="shared" ref="F963:F1001" si="90">(E963/D963)*100</f>
        <v>119.29824561403508</v>
      </c>
      <c r="G963" t="s">
        <v>12</v>
      </c>
      <c r="H963" s="5">
        <f t="shared" ref="H963:H1001" si="91">IFERROR(E963/I963,0)</f>
        <v>43.87096774193548</v>
      </c>
      <c r="I963">
        <v>155</v>
      </c>
      <c r="J963" t="s">
        <v>13</v>
      </c>
      <c r="K963" t="s">
        <v>14</v>
      </c>
      <c r="L963">
        <v>1297922400</v>
      </c>
      <c r="M963">
        <v>1298268000</v>
      </c>
      <c r="N963" s="9">
        <f t="shared" ref="N963:N1001" si="92">(((L963/60)/60)/24)+DATE(1970,1,1)</f>
        <v>40591.25</v>
      </c>
      <c r="O963" s="7">
        <f t="shared" ref="O963:O1001" si="93">(((M963/60)/60)/24)+DATE(1970,1,1)</f>
        <v>40595.25</v>
      </c>
      <c r="P963" t="b">
        <v>0</v>
      </c>
      <c r="Q963" t="b">
        <v>0</v>
      </c>
      <c r="R963" t="s">
        <v>198</v>
      </c>
      <c r="S963" t="str">
        <f t="shared" ref="S963:S1001" si="94">IFERROR(LEFT(R963, FIND("/", R963) - 1), R963)</f>
        <v>publishing</v>
      </c>
      <c r="T963" t="str">
        <f t="shared" ref="T963:T1026" si="95">IFERROR(MID(R963, FIND("/", R963) + 1, LEN(R963)), "")</f>
        <v>translations</v>
      </c>
    </row>
    <row r="964" spans="1:20" ht="18" x14ac:dyDescent="0.25">
      <c r="A964">
        <v>962</v>
      </c>
      <c r="B964" t="s">
        <v>1946</v>
      </c>
      <c r="C964" s="3" t="s">
        <v>1947</v>
      </c>
      <c r="D964">
        <v>3600</v>
      </c>
      <c r="E964">
        <v>10657</v>
      </c>
      <c r="F964" s="5">
        <f t="shared" si="90"/>
        <v>296.02777777777777</v>
      </c>
      <c r="G964" t="s">
        <v>12</v>
      </c>
      <c r="H964" s="5">
        <f t="shared" si="91"/>
        <v>40.063909774436091</v>
      </c>
      <c r="I964">
        <v>266</v>
      </c>
      <c r="J964" t="s">
        <v>13</v>
      </c>
      <c r="K964" t="s">
        <v>14</v>
      </c>
      <c r="L964">
        <v>1384408800</v>
      </c>
      <c r="M964">
        <v>1386223200</v>
      </c>
      <c r="N964" s="9">
        <f t="shared" si="92"/>
        <v>41592.25</v>
      </c>
      <c r="O964" s="7">
        <f t="shared" si="93"/>
        <v>41613.25</v>
      </c>
      <c r="P964" t="b">
        <v>0</v>
      </c>
      <c r="Q964" t="b">
        <v>0</v>
      </c>
      <c r="R964" t="s">
        <v>9</v>
      </c>
      <c r="S964" t="str">
        <f t="shared" si="94"/>
        <v>food</v>
      </c>
      <c r="T964" t="str">
        <f t="shared" si="95"/>
        <v>food trucks</v>
      </c>
    </row>
    <row r="965" spans="1:20" ht="18" x14ac:dyDescent="0.25">
      <c r="A965">
        <v>963</v>
      </c>
      <c r="B965" t="s">
        <v>1948</v>
      </c>
      <c r="C965" s="3" t="s">
        <v>1949</v>
      </c>
      <c r="D965">
        <v>5900</v>
      </c>
      <c r="E965">
        <v>4997</v>
      </c>
      <c r="F965" s="5">
        <f t="shared" si="90"/>
        <v>84.694915254237287</v>
      </c>
      <c r="G965" t="s">
        <v>6</v>
      </c>
      <c r="H965" s="5">
        <f t="shared" si="91"/>
        <v>43.833333333333336</v>
      </c>
      <c r="I965">
        <v>114</v>
      </c>
      <c r="J965" t="s">
        <v>99</v>
      </c>
      <c r="K965" t="s">
        <v>100</v>
      </c>
      <c r="L965">
        <v>1299304800</v>
      </c>
      <c r="M965">
        <v>1299823200</v>
      </c>
      <c r="N965" s="9">
        <f t="shared" si="92"/>
        <v>40607.25</v>
      </c>
      <c r="O965" s="7">
        <f t="shared" si="93"/>
        <v>40613.25</v>
      </c>
      <c r="P965" t="b">
        <v>0</v>
      </c>
      <c r="Q965" t="b">
        <v>1</v>
      </c>
      <c r="R965" t="s">
        <v>114</v>
      </c>
      <c r="S965" t="str">
        <f t="shared" si="94"/>
        <v>photography</v>
      </c>
      <c r="T965" t="str">
        <f t="shared" si="95"/>
        <v>photography books</v>
      </c>
    </row>
    <row r="966" spans="1:20" ht="18" x14ac:dyDescent="0.25">
      <c r="A966">
        <v>964</v>
      </c>
      <c r="B966" t="s">
        <v>1950</v>
      </c>
      <c r="C966" s="3" t="s">
        <v>1951</v>
      </c>
      <c r="D966">
        <v>3700</v>
      </c>
      <c r="E966">
        <v>13164</v>
      </c>
      <c r="F966" s="5">
        <f t="shared" si="90"/>
        <v>355.7837837837838</v>
      </c>
      <c r="G966" t="s">
        <v>12</v>
      </c>
      <c r="H966" s="5">
        <f t="shared" si="91"/>
        <v>84.92903225806451</v>
      </c>
      <c r="I966">
        <v>155</v>
      </c>
      <c r="J966" t="s">
        <v>13</v>
      </c>
      <c r="K966" t="s">
        <v>14</v>
      </c>
      <c r="L966">
        <v>1431320400</v>
      </c>
      <c r="M966">
        <v>1431752400</v>
      </c>
      <c r="N966" s="9">
        <f t="shared" si="92"/>
        <v>42135.208333333328</v>
      </c>
      <c r="O966" s="7">
        <f t="shared" si="93"/>
        <v>42140.208333333328</v>
      </c>
      <c r="P966" t="b">
        <v>0</v>
      </c>
      <c r="Q966" t="b">
        <v>0</v>
      </c>
      <c r="R966" t="s">
        <v>25</v>
      </c>
      <c r="S966" t="str">
        <f t="shared" si="94"/>
        <v>theater</v>
      </c>
      <c r="T966" t="str">
        <f t="shared" si="95"/>
        <v>plays</v>
      </c>
    </row>
    <row r="967" spans="1:20" ht="18" x14ac:dyDescent="0.25">
      <c r="A967">
        <v>965</v>
      </c>
      <c r="B967" t="s">
        <v>1952</v>
      </c>
      <c r="C967" s="3" t="s">
        <v>1953</v>
      </c>
      <c r="D967">
        <v>2200</v>
      </c>
      <c r="E967">
        <v>8501</v>
      </c>
      <c r="F967" s="5">
        <f t="shared" si="90"/>
        <v>386.40909090909093</v>
      </c>
      <c r="G967" t="s">
        <v>12</v>
      </c>
      <c r="H967" s="5">
        <f t="shared" si="91"/>
        <v>41.067632850241544</v>
      </c>
      <c r="I967">
        <v>207</v>
      </c>
      <c r="J967" t="s">
        <v>32</v>
      </c>
      <c r="K967" t="s">
        <v>33</v>
      </c>
      <c r="L967">
        <v>1264399200</v>
      </c>
      <c r="M967">
        <v>1267855200</v>
      </c>
      <c r="N967" s="9">
        <f t="shared" si="92"/>
        <v>40203.25</v>
      </c>
      <c r="O967" s="7">
        <f t="shared" si="93"/>
        <v>40243.25</v>
      </c>
      <c r="P967" t="b">
        <v>0</v>
      </c>
      <c r="Q967" t="b">
        <v>0</v>
      </c>
      <c r="R967" t="s">
        <v>15</v>
      </c>
      <c r="S967" t="str">
        <f t="shared" si="94"/>
        <v>music</v>
      </c>
      <c r="T967" t="str">
        <f t="shared" si="95"/>
        <v>rock</v>
      </c>
    </row>
    <row r="968" spans="1:20" ht="18" x14ac:dyDescent="0.25">
      <c r="A968">
        <v>966</v>
      </c>
      <c r="B968" t="s">
        <v>870</v>
      </c>
      <c r="C968" s="3" t="s">
        <v>1954</v>
      </c>
      <c r="D968">
        <v>1700</v>
      </c>
      <c r="E968">
        <v>13468</v>
      </c>
      <c r="F968" s="5">
        <f t="shared" si="90"/>
        <v>792.23529411764707</v>
      </c>
      <c r="G968" t="s">
        <v>12</v>
      </c>
      <c r="H968" s="5">
        <f t="shared" si="91"/>
        <v>54.971428571428568</v>
      </c>
      <c r="I968">
        <v>245</v>
      </c>
      <c r="J968" t="s">
        <v>13</v>
      </c>
      <c r="K968" t="s">
        <v>14</v>
      </c>
      <c r="L968">
        <v>1497502800</v>
      </c>
      <c r="M968">
        <v>1497675600</v>
      </c>
      <c r="N968" s="9">
        <f t="shared" si="92"/>
        <v>42901.208333333328</v>
      </c>
      <c r="O968" s="7">
        <f t="shared" si="93"/>
        <v>42903.208333333328</v>
      </c>
      <c r="P968" t="b">
        <v>0</v>
      </c>
      <c r="Q968" t="b">
        <v>0</v>
      </c>
      <c r="R968" t="s">
        <v>25</v>
      </c>
      <c r="S968" t="str">
        <f t="shared" si="94"/>
        <v>theater</v>
      </c>
      <c r="T968" t="str">
        <f t="shared" si="95"/>
        <v>plays</v>
      </c>
    </row>
    <row r="969" spans="1:20" ht="18" x14ac:dyDescent="0.25">
      <c r="A969">
        <v>967</v>
      </c>
      <c r="B969" t="s">
        <v>1955</v>
      </c>
      <c r="C969" s="3" t="s">
        <v>1956</v>
      </c>
      <c r="D969">
        <v>88400</v>
      </c>
      <c r="E969">
        <v>121138</v>
      </c>
      <c r="F969" s="5">
        <f t="shared" si="90"/>
        <v>137.03393665158373</v>
      </c>
      <c r="G969" t="s">
        <v>12</v>
      </c>
      <c r="H969" s="5">
        <f t="shared" si="91"/>
        <v>77.010807374443743</v>
      </c>
      <c r="I969">
        <v>1573</v>
      </c>
      <c r="J969" t="s">
        <v>13</v>
      </c>
      <c r="K969" t="s">
        <v>14</v>
      </c>
      <c r="L969">
        <v>1333688400</v>
      </c>
      <c r="M969">
        <v>1336885200</v>
      </c>
      <c r="N969" s="9">
        <f t="shared" si="92"/>
        <v>41005.208333333336</v>
      </c>
      <c r="O969" s="7">
        <f t="shared" si="93"/>
        <v>41042.208333333336</v>
      </c>
      <c r="P969" t="b">
        <v>0</v>
      </c>
      <c r="Q969" t="b">
        <v>0</v>
      </c>
      <c r="R969" t="s">
        <v>311</v>
      </c>
      <c r="S969" t="str">
        <f t="shared" si="94"/>
        <v>music</v>
      </c>
      <c r="T969" t="str">
        <f t="shared" si="95"/>
        <v>world music</v>
      </c>
    </row>
    <row r="970" spans="1:20" ht="35" x14ac:dyDescent="0.25">
      <c r="A970">
        <v>968</v>
      </c>
      <c r="B970" t="s">
        <v>1957</v>
      </c>
      <c r="C970" s="3" t="s">
        <v>1958</v>
      </c>
      <c r="D970">
        <v>2400</v>
      </c>
      <c r="E970">
        <v>8117</v>
      </c>
      <c r="F970" s="5">
        <f t="shared" si="90"/>
        <v>338.20833333333337</v>
      </c>
      <c r="G970" t="s">
        <v>12</v>
      </c>
      <c r="H970" s="5">
        <f t="shared" si="91"/>
        <v>71.201754385964918</v>
      </c>
      <c r="I970">
        <v>114</v>
      </c>
      <c r="J970" t="s">
        <v>13</v>
      </c>
      <c r="K970" t="s">
        <v>14</v>
      </c>
      <c r="L970">
        <v>1293861600</v>
      </c>
      <c r="M970">
        <v>1295157600</v>
      </c>
      <c r="N970" s="9">
        <f t="shared" si="92"/>
        <v>40544.25</v>
      </c>
      <c r="O970" s="7">
        <f t="shared" si="93"/>
        <v>40559.25</v>
      </c>
      <c r="P970" t="b">
        <v>0</v>
      </c>
      <c r="Q970" t="b">
        <v>0</v>
      </c>
      <c r="R970" t="s">
        <v>9</v>
      </c>
      <c r="S970" t="str">
        <f t="shared" si="94"/>
        <v>food</v>
      </c>
      <c r="T970" t="str">
        <f t="shared" si="95"/>
        <v>food trucks</v>
      </c>
    </row>
    <row r="971" spans="1:20" ht="18" x14ac:dyDescent="0.25">
      <c r="A971">
        <v>969</v>
      </c>
      <c r="B971" t="s">
        <v>1959</v>
      </c>
      <c r="C971" s="3" t="s">
        <v>1960</v>
      </c>
      <c r="D971">
        <v>7900</v>
      </c>
      <c r="E971">
        <v>8550</v>
      </c>
      <c r="F971" s="5">
        <f t="shared" si="90"/>
        <v>108.22784810126582</v>
      </c>
      <c r="G971" t="s">
        <v>12</v>
      </c>
      <c r="H971" s="5">
        <f t="shared" si="91"/>
        <v>91.935483870967744</v>
      </c>
      <c r="I971">
        <v>93</v>
      </c>
      <c r="J971" t="s">
        <v>13</v>
      </c>
      <c r="K971" t="s">
        <v>14</v>
      </c>
      <c r="L971">
        <v>1576994400</v>
      </c>
      <c r="M971">
        <v>1577599200</v>
      </c>
      <c r="N971" s="9">
        <f t="shared" si="92"/>
        <v>43821.25</v>
      </c>
      <c r="O971" s="7">
        <f t="shared" si="93"/>
        <v>43828.25</v>
      </c>
      <c r="P971" t="b">
        <v>0</v>
      </c>
      <c r="Q971" t="b">
        <v>0</v>
      </c>
      <c r="R971" t="s">
        <v>25</v>
      </c>
      <c r="S971" t="str">
        <f t="shared" si="94"/>
        <v>theater</v>
      </c>
      <c r="T971" t="str">
        <f t="shared" si="95"/>
        <v>plays</v>
      </c>
    </row>
    <row r="972" spans="1:20" ht="35" x14ac:dyDescent="0.25">
      <c r="A972">
        <v>970</v>
      </c>
      <c r="B972" t="s">
        <v>1961</v>
      </c>
      <c r="C972" s="3" t="s">
        <v>1962</v>
      </c>
      <c r="D972">
        <v>94900</v>
      </c>
      <c r="E972">
        <v>57659</v>
      </c>
      <c r="F972" s="5">
        <f t="shared" si="90"/>
        <v>60.757639620653315</v>
      </c>
      <c r="G972" t="s">
        <v>6</v>
      </c>
      <c r="H972" s="5">
        <f t="shared" si="91"/>
        <v>97.069023569023571</v>
      </c>
      <c r="I972">
        <v>594</v>
      </c>
      <c r="J972" t="s">
        <v>13</v>
      </c>
      <c r="K972" t="s">
        <v>14</v>
      </c>
      <c r="L972">
        <v>1304917200</v>
      </c>
      <c r="M972">
        <v>1305003600</v>
      </c>
      <c r="N972" s="9">
        <f t="shared" si="92"/>
        <v>40672.208333333336</v>
      </c>
      <c r="O972" s="7">
        <f t="shared" si="93"/>
        <v>40673.208333333336</v>
      </c>
      <c r="P972" t="b">
        <v>0</v>
      </c>
      <c r="Q972" t="b">
        <v>0</v>
      </c>
      <c r="R972" t="s">
        <v>25</v>
      </c>
      <c r="S972" t="str">
        <f t="shared" si="94"/>
        <v>theater</v>
      </c>
      <c r="T972" t="str">
        <f t="shared" si="95"/>
        <v>plays</v>
      </c>
    </row>
    <row r="973" spans="1:20" ht="18" x14ac:dyDescent="0.25">
      <c r="A973">
        <v>971</v>
      </c>
      <c r="B973" t="s">
        <v>1963</v>
      </c>
      <c r="C973" s="3" t="s">
        <v>1964</v>
      </c>
      <c r="D973">
        <v>5100</v>
      </c>
      <c r="E973">
        <v>1414</v>
      </c>
      <c r="F973" s="5">
        <f t="shared" si="90"/>
        <v>27.725490196078432</v>
      </c>
      <c r="G973" t="s">
        <v>6</v>
      </c>
      <c r="H973" s="5">
        <f t="shared" si="91"/>
        <v>58.916666666666664</v>
      </c>
      <c r="I973">
        <v>24</v>
      </c>
      <c r="J973" t="s">
        <v>13</v>
      </c>
      <c r="K973" t="s">
        <v>14</v>
      </c>
      <c r="L973">
        <v>1381208400</v>
      </c>
      <c r="M973">
        <v>1381726800</v>
      </c>
      <c r="N973" s="9">
        <f t="shared" si="92"/>
        <v>41555.208333333336</v>
      </c>
      <c r="O973" s="7">
        <f t="shared" si="93"/>
        <v>41561.208333333336</v>
      </c>
      <c r="P973" t="b">
        <v>0</v>
      </c>
      <c r="Q973" t="b">
        <v>0</v>
      </c>
      <c r="R973" t="s">
        <v>261</v>
      </c>
      <c r="S973" t="str">
        <f t="shared" si="94"/>
        <v>film &amp; video</v>
      </c>
      <c r="T973" t="str">
        <f t="shared" si="95"/>
        <v>television</v>
      </c>
    </row>
    <row r="974" spans="1:20" ht="35" x14ac:dyDescent="0.25">
      <c r="A974">
        <v>972</v>
      </c>
      <c r="B974" t="s">
        <v>1965</v>
      </c>
      <c r="C974" s="3" t="s">
        <v>1966</v>
      </c>
      <c r="D974">
        <v>42700</v>
      </c>
      <c r="E974">
        <v>97524</v>
      </c>
      <c r="F974" s="5">
        <f t="shared" si="90"/>
        <v>228.3934426229508</v>
      </c>
      <c r="G974" t="s">
        <v>12</v>
      </c>
      <c r="H974" s="5">
        <f t="shared" si="91"/>
        <v>58.015466983938133</v>
      </c>
      <c r="I974">
        <v>1681</v>
      </c>
      <c r="J974" t="s">
        <v>13</v>
      </c>
      <c r="K974" t="s">
        <v>14</v>
      </c>
      <c r="L974">
        <v>1401685200</v>
      </c>
      <c r="M974">
        <v>1402462800</v>
      </c>
      <c r="N974" s="9">
        <f t="shared" si="92"/>
        <v>41792.208333333336</v>
      </c>
      <c r="O974" s="7">
        <f t="shared" si="93"/>
        <v>41801.208333333336</v>
      </c>
      <c r="P974" t="b">
        <v>0</v>
      </c>
      <c r="Q974" t="b">
        <v>1</v>
      </c>
      <c r="R974" t="s">
        <v>20</v>
      </c>
      <c r="S974" t="str">
        <f t="shared" si="94"/>
        <v>technology</v>
      </c>
      <c r="T974" t="str">
        <f t="shared" si="95"/>
        <v>web</v>
      </c>
    </row>
    <row r="975" spans="1:20" ht="18" x14ac:dyDescent="0.25">
      <c r="A975">
        <v>973</v>
      </c>
      <c r="B975" t="s">
        <v>1967</v>
      </c>
      <c r="C975" s="3" t="s">
        <v>1968</v>
      </c>
      <c r="D975">
        <v>121100</v>
      </c>
      <c r="E975">
        <v>26176</v>
      </c>
      <c r="F975" s="5">
        <f t="shared" si="90"/>
        <v>21.615194054500414</v>
      </c>
      <c r="G975" t="s">
        <v>6</v>
      </c>
      <c r="H975" s="5">
        <f t="shared" si="91"/>
        <v>103.87301587301587</v>
      </c>
      <c r="I975">
        <v>252</v>
      </c>
      <c r="J975" t="s">
        <v>13</v>
      </c>
      <c r="K975" t="s">
        <v>14</v>
      </c>
      <c r="L975">
        <v>1291960800</v>
      </c>
      <c r="M975">
        <v>1292133600</v>
      </c>
      <c r="N975" s="9">
        <f t="shared" si="92"/>
        <v>40522.25</v>
      </c>
      <c r="O975" s="7">
        <f t="shared" si="93"/>
        <v>40524.25</v>
      </c>
      <c r="P975" t="b">
        <v>0</v>
      </c>
      <c r="Q975" t="b">
        <v>1</v>
      </c>
      <c r="R975" t="s">
        <v>25</v>
      </c>
      <c r="S975" t="str">
        <f t="shared" si="94"/>
        <v>theater</v>
      </c>
      <c r="T975" t="str">
        <f t="shared" si="95"/>
        <v>plays</v>
      </c>
    </row>
    <row r="976" spans="1:20" ht="18" x14ac:dyDescent="0.25">
      <c r="A976">
        <v>974</v>
      </c>
      <c r="B976" t="s">
        <v>1969</v>
      </c>
      <c r="C976" s="3" t="s">
        <v>1970</v>
      </c>
      <c r="D976">
        <v>800</v>
      </c>
      <c r="E976">
        <v>2991</v>
      </c>
      <c r="F976" s="5">
        <f t="shared" si="90"/>
        <v>373.875</v>
      </c>
      <c r="G976" t="s">
        <v>12</v>
      </c>
      <c r="H976" s="5">
        <f t="shared" si="91"/>
        <v>93.46875</v>
      </c>
      <c r="I976">
        <v>32</v>
      </c>
      <c r="J976" t="s">
        <v>13</v>
      </c>
      <c r="K976" t="s">
        <v>14</v>
      </c>
      <c r="L976">
        <v>1368853200</v>
      </c>
      <c r="M976">
        <v>1368939600</v>
      </c>
      <c r="N976" s="9">
        <f t="shared" si="92"/>
        <v>41412.208333333336</v>
      </c>
      <c r="O976" s="7">
        <f t="shared" si="93"/>
        <v>41413.208333333336</v>
      </c>
      <c r="P976" t="b">
        <v>0</v>
      </c>
      <c r="Q976" t="b">
        <v>0</v>
      </c>
      <c r="R976" t="s">
        <v>52</v>
      </c>
      <c r="S976" t="str">
        <f t="shared" si="94"/>
        <v>music</v>
      </c>
      <c r="T976" t="str">
        <f t="shared" si="95"/>
        <v>indie rock</v>
      </c>
    </row>
    <row r="977" spans="1:20" ht="18" x14ac:dyDescent="0.25">
      <c r="A977">
        <v>975</v>
      </c>
      <c r="B977" t="s">
        <v>1971</v>
      </c>
      <c r="C977" s="3" t="s">
        <v>1972</v>
      </c>
      <c r="D977">
        <v>5400</v>
      </c>
      <c r="E977">
        <v>8366</v>
      </c>
      <c r="F977" s="5">
        <f t="shared" si="90"/>
        <v>154.92592592592592</v>
      </c>
      <c r="G977" t="s">
        <v>12</v>
      </c>
      <c r="H977" s="5">
        <f t="shared" si="91"/>
        <v>61.970370370370368</v>
      </c>
      <c r="I977">
        <v>135</v>
      </c>
      <c r="J977" t="s">
        <v>13</v>
      </c>
      <c r="K977" t="s">
        <v>14</v>
      </c>
      <c r="L977">
        <v>1448776800</v>
      </c>
      <c r="M977">
        <v>1452146400</v>
      </c>
      <c r="N977" s="9">
        <f t="shared" si="92"/>
        <v>42337.25</v>
      </c>
      <c r="O977" s="7">
        <f t="shared" si="93"/>
        <v>42376.25</v>
      </c>
      <c r="P977" t="b">
        <v>0</v>
      </c>
      <c r="Q977" t="b">
        <v>1</v>
      </c>
      <c r="R977" t="s">
        <v>25</v>
      </c>
      <c r="S977" t="str">
        <f t="shared" si="94"/>
        <v>theater</v>
      </c>
      <c r="T977" t="str">
        <f t="shared" si="95"/>
        <v>plays</v>
      </c>
    </row>
    <row r="978" spans="1:20" ht="35" x14ac:dyDescent="0.25">
      <c r="A978">
        <v>976</v>
      </c>
      <c r="B978" t="s">
        <v>1973</v>
      </c>
      <c r="C978" s="3" t="s">
        <v>1974</v>
      </c>
      <c r="D978">
        <v>4000</v>
      </c>
      <c r="E978">
        <v>12886</v>
      </c>
      <c r="F978" s="5">
        <f t="shared" si="90"/>
        <v>322.14999999999998</v>
      </c>
      <c r="G978" t="s">
        <v>12</v>
      </c>
      <c r="H978" s="5">
        <f t="shared" si="91"/>
        <v>92.042857142857144</v>
      </c>
      <c r="I978">
        <v>140</v>
      </c>
      <c r="J978" t="s">
        <v>13</v>
      </c>
      <c r="K978" t="s">
        <v>14</v>
      </c>
      <c r="L978">
        <v>1296194400</v>
      </c>
      <c r="M978">
        <v>1296712800</v>
      </c>
      <c r="N978" s="9">
        <f t="shared" si="92"/>
        <v>40571.25</v>
      </c>
      <c r="O978" s="7">
        <f t="shared" si="93"/>
        <v>40577.25</v>
      </c>
      <c r="P978" t="b">
        <v>0</v>
      </c>
      <c r="Q978" t="b">
        <v>1</v>
      </c>
      <c r="R978" t="s">
        <v>25</v>
      </c>
      <c r="S978" t="str">
        <f t="shared" si="94"/>
        <v>theater</v>
      </c>
      <c r="T978" t="str">
        <f t="shared" si="95"/>
        <v>plays</v>
      </c>
    </row>
    <row r="979" spans="1:20" ht="18" x14ac:dyDescent="0.25">
      <c r="A979">
        <v>977</v>
      </c>
      <c r="B979" t="s">
        <v>1250</v>
      </c>
      <c r="C979" s="3" t="s">
        <v>1975</v>
      </c>
      <c r="D979">
        <v>7000</v>
      </c>
      <c r="E979">
        <v>5177</v>
      </c>
      <c r="F979" s="5">
        <f t="shared" si="90"/>
        <v>73.957142857142856</v>
      </c>
      <c r="G979" t="s">
        <v>6</v>
      </c>
      <c r="H979" s="5">
        <f t="shared" si="91"/>
        <v>77.268656716417908</v>
      </c>
      <c r="I979">
        <v>67</v>
      </c>
      <c r="J979" t="s">
        <v>13</v>
      </c>
      <c r="K979" t="s">
        <v>14</v>
      </c>
      <c r="L979">
        <v>1517983200</v>
      </c>
      <c r="M979">
        <v>1520748000</v>
      </c>
      <c r="N979" s="9">
        <f t="shared" si="92"/>
        <v>43138.25</v>
      </c>
      <c r="O979" s="7">
        <f t="shared" si="93"/>
        <v>43170.25</v>
      </c>
      <c r="P979" t="b">
        <v>0</v>
      </c>
      <c r="Q979" t="b">
        <v>0</v>
      </c>
      <c r="R979" t="s">
        <v>9</v>
      </c>
      <c r="S979" t="str">
        <f t="shared" si="94"/>
        <v>food</v>
      </c>
      <c r="T979" t="str">
        <f t="shared" si="95"/>
        <v>food trucks</v>
      </c>
    </row>
    <row r="980" spans="1:20" ht="18" x14ac:dyDescent="0.25">
      <c r="A980">
        <v>978</v>
      </c>
      <c r="B980" t="s">
        <v>1976</v>
      </c>
      <c r="C980" s="3" t="s">
        <v>1977</v>
      </c>
      <c r="D980">
        <v>1000</v>
      </c>
      <c r="E980">
        <v>8641</v>
      </c>
      <c r="F980" s="5">
        <f t="shared" si="90"/>
        <v>864.1</v>
      </c>
      <c r="G980" t="s">
        <v>12</v>
      </c>
      <c r="H980" s="5">
        <f t="shared" si="91"/>
        <v>93.923913043478265</v>
      </c>
      <c r="I980">
        <v>92</v>
      </c>
      <c r="J980" t="s">
        <v>13</v>
      </c>
      <c r="K980" t="s">
        <v>14</v>
      </c>
      <c r="L980">
        <v>1478930400</v>
      </c>
      <c r="M980">
        <v>1480831200</v>
      </c>
      <c r="N980" s="9">
        <f t="shared" si="92"/>
        <v>42686.25</v>
      </c>
      <c r="O980" s="7">
        <f t="shared" si="93"/>
        <v>42708.25</v>
      </c>
      <c r="P980" t="b">
        <v>0</v>
      </c>
      <c r="Q980" t="b">
        <v>0</v>
      </c>
      <c r="R980" t="s">
        <v>81</v>
      </c>
      <c r="S980" t="str">
        <f t="shared" si="94"/>
        <v>games</v>
      </c>
      <c r="T980" t="str">
        <f t="shared" si="95"/>
        <v>video games</v>
      </c>
    </row>
    <row r="981" spans="1:20" ht="18" x14ac:dyDescent="0.25">
      <c r="A981">
        <v>979</v>
      </c>
      <c r="B981" t="s">
        <v>1978</v>
      </c>
      <c r="C981" s="3" t="s">
        <v>1979</v>
      </c>
      <c r="D981">
        <v>60200</v>
      </c>
      <c r="E981">
        <v>86244</v>
      </c>
      <c r="F981" s="5">
        <f t="shared" si="90"/>
        <v>143.26245847176079</v>
      </c>
      <c r="G981" t="s">
        <v>12</v>
      </c>
      <c r="H981" s="5">
        <f t="shared" si="91"/>
        <v>84.969458128078813</v>
      </c>
      <c r="I981">
        <v>1015</v>
      </c>
      <c r="J981" t="s">
        <v>32</v>
      </c>
      <c r="K981" t="s">
        <v>33</v>
      </c>
      <c r="L981">
        <v>1426395600</v>
      </c>
      <c r="M981">
        <v>1426914000</v>
      </c>
      <c r="N981" s="9">
        <f t="shared" si="92"/>
        <v>42078.208333333328</v>
      </c>
      <c r="O981" s="7">
        <f t="shared" si="93"/>
        <v>42084.208333333328</v>
      </c>
      <c r="P981" t="b">
        <v>0</v>
      </c>
      <c r="Q981" t="b">
        <v>0</v>
      </c>
      <c r="R981" t="s">
        <v>25</v>
      </c>
      <c r="S981" t="str">
        <f t="shared" si="94"/>
        <v>theater</v>
      </c>
      <c r="T981" t="str">
        <f t="shared" si="95"/>
        <v>plays</v>
      </c>
    </row>
    <row r="982" spans="1:20" ht="18" x14ac:dyDescent="0.25">
      <c r="A982">
        <v>980</v>
      </c>
      <c r="B982" t="s">
        <v>1980</v>
      </c>
      <c r="C982" s="3" t="s">
        <v>1981</v>
      </c>
      <c r="D982">
        <v>195200</v>
      </c>
      <c r="E982">
        <v>78630</v>
      </c>
      <c r="F982" s="5">
        <f t="shared" si="90"/>
        <v>40.281762295081968</v>
      </c>
      <c r="G982" t="s">
        <v>6</v>
      </c>
      <c r="H982" s="5">
        <f t="shared" si="91"/>
        <v>105.97035040431267</v>
      </c>
      <c r="I982">
        <v>742</v>
      </c>
      <c r="J982" t="s">
        <v>13</v>
      </c>
      <c r="K982" t="s">
        <v>14</v>
      </c>
      <c r="L982">
        <v>1446181200</v>
      </c>
      <c r="M982">
        <v>1446616800</v>
      </c>
      <c r="N982" s="9">
        <f t="shared" si="92"/>
        <v>42307.208333333328</v>
      </c>
      <c r="O982" s="7">
        <f t="shared" si="93"/>
        <v>42312.25</v>
      </c>
      <c r="P982" t="b">
        <v>1</v>
      </c>
      <c r="Q982" t="b">
        <v>0</v>
      </c>
      <c r="R982" t="s">
        <v>60</v>
      </c>
      <c r="S982" t="str">
        <f t="shared" si="94"/>
        <v>publishing</v>
      </c>
      <c r="T982" t="str">
        <f t="shared" si="95"/>
        <v>nonfiction</v>
      </c>
    </row>
    <row r="983" spans="1:20" ht="18" x14ac:dyDescent="0.25">
      <c r="A983">
        <v>981</v>
      </c>
      <c r="B983" t="s">
        <v>1982</v>
      </c>
      <c r="C983" s="3" t="s">
        <v>1983</v>
      </c>
      <c r="D983">
        <v>6700</v>
      </c>
      <c r="E983">
        <v>11941</v>
      </c>
      <c r="F983" s="5">
        <f t="shared" si="90"/>
        <v>178.22388059701493</v>
      </c>
      <c r="G983" t="s">
        <v>12</v>
      </c>
      <c r="H983" s="5">
        <f t="shared" si="91"/>
        <v>36.969040247678016</v>
      </c>
      <c r="I983">
        <v>323</v>
      </c>
      <c r="J983" t="s">
        <v>13</v>
      </c>
      <c r="K983" t="s">
        <v>14</v>
      </c>
      <c r="L983">
        <v>1514181600</v>
      </c>
      <c r="M983">
        <v>1517032800</v>
      </c>
      <c r="N983" s="9">
        <f t="shared" si="92"/>
        <v>43094.25</v>
      </c>
      <c r="O983" s="7">
        <f t="shared" si="93"/>
        <v>43127.25</v>
      </c>
      <c r="P983" t="b">
        <v>0</v>
      </c>
      <c r="Q983" t="b">
        <v>0</v>
      </c>
      <c r="R983" t="s">
        <v>20</v>
      </c>
      <c r="S983" t="str">
        <f t="shared" si="94"/>
        <v>technology</v>
      </c>
      <c r="T983" t="str">
        <f t="shared" si="95"/>
        <v>web</v>
      </c>
    </row>
    <row r="984" spans="1:20" ht="18" x14ac:dyDescent="0.25">
      <c r="A984">
        <v>982</v>
      </c>
      <c r="B984" t="s">
        <v>1984</v>
      </c>
      <c r="C984" s="3" t="s">
        <v>1985</v>
      </c>
      <c r="D984">
        <v>7200</v>
      </c>
      <c r="E984">
        <v>6115</v>
      </c>
      <c r="F984" s="5">
        <f t="shared" si="90"/>
        <v>84.930555555555557</v>
      </c>
      <c r="G984" t="s">
        <v>6</v>
      </c>
      <c r="H984" s="5">
        <f t="shared" si="91"/>
        <v>81.533333333333331</v>
      </c>
      <c r="I984">
        <v>75</v>
      </c>
      <c r="J984" t="s">
        <v>13</v>
      </c>
      <c r="K984" t="s">
        <v>14</v>
      </c>
      <c r="L984">
        <v>1311051600</v>
      </c>
      <c r="M984">
        <v>1311224400</v>
      </c>
      <c r="N984" s="9">
        <f t="shared" si="92"/>
        <v>40743.208333333336</v>
      </c>
      <c r="O984" s="7">
        <f t="shared" si="93"/>
        <v>40745.208333333336</v>
      </c>
      <c r="P984" t="b">
        <v>0</v>
      </c>
      <c r="Q984" t="b">
        <v>1</v>
      </c>
      <c r="R984" t="s">
        <v>34</v>
      </c>
      <c r="S984" t="str">
        <f t="shared" si="94"/>
        <v>film &amp; video</v>
      </c>
      <c r="T984" t="str">
        <f t="shared" si="95"/>
        <v>documentary</v>
      </c>
    </row>
    <row r="985" spans="1:20" ht="18" x14ac:dyDescent="0.25">
      <c r="A985">
        <v>983</v>
      </c>
      <c r="B985" t="s">
        <v>1986</v>
      </c>
      <c r="C985" s="3" t="s">
        <v>1987</v>
      </c>
      <c r="D985">
        <v>129100</v>
      </c>
      <c r="E985">
        <v>188404</v>
      </c>
      <c r="F985" s="5">
        <f t="shared" si="90"/>
        <v>145.93648334624322</v>
      </c>
      <c r="G985" t="s">
        <v>12</v>
      </c>
      <c r="H985" s="5">
        <f t="shared" si="91"/>
        <v>80.999140154772135</v>
      </c>
      <c r="I985">
        <v>2326</v>
      </c>
      <c r="J985" t="s">
        <v>13</v>
      </c>
      <c r="K985" t="s">
        <v>14</v>
      </c>
      <c r="L985">
        <v>1564894800</v>
      </c>
      <c r="M985">
        <v>1566190800</v>
      </c>
      <c r="N985" s="9">
        <f t="shared" si="92"/>
        <v>43681.208333333328</v>
      </c>
      <c r="O985" s="7">
        <f t="shared" si="93"/>
        <v>43696.208333333328</v>
      </c>
      <c r="P985" t="b">
        <v>0</v>
      </c>
      <c r="Q985" t="b">
        <v>0</v>
      </c>
      <c r="R985" t="s">
        <v>34</v>
      </c>
      <c r="S985" t="str">
        <f t="shared" si="94"/>
        <v>film &amp; video</v>
      </c>
      <c r="T985" t="str">
        <f t="shared" si="95"/>
        <v>documentary</v>
      </c>
    </row>
    <row r="986" spans="1:20" ht="35" x14ac:dyDescent="0.25">
      <c r="A986">
        <v>984</v>
      </c>
      <c r="B986" t="s">
        <v>1988</v>
      </c>
      <c r="C986" s="3" t="s">
        <v>1989</v>
      </c>
      <c r="D986">
        <v>6500</v>
      </c>
      <c r="E986">
        <v>9910</v>
      </c>
      <c r="F986" s="5">
        <f t="shared" si="90"/>
        <v>152.46153846153848</v>
      </c>
      <c r="G986" t="s">
        <v>12</v>
      </c>
      <c r="H986" s="5">
        <f t="shared" si="91"/>
        <v>26.010498687664043</v>
      </c>
      <c r="I986">
        <v>381</v>
      </c>
      <c r="J986" t="s">
        <v>13</v>
      </c>
      <c r="K986" t="s">
        <v>14</v>
      </c>
      <c r="L986">
        <v>1567918800</v>
      </c>
      <c r="M986">
        <v>1570165200</v>
      </c>
      <c r="N986" s="9">
        <f t="shared" si="92"/>
        <v>43716.208333333328</v>
      </c>
      <c r="O986" s="7">
        <f t="shared" si="93"/>
        <v>43742.208333333328</v>
      </c>
      <c r="P986" t="b">
        <v>0</v>
      </c>
      <c r="Q986" t="b">
        <v>0</v>
      </c>
      <c r="R986" t="s">
        <v>25</v>
      </c>
      <c r="S986" t="str">
        <f t="shared" si="94"/>
        <v>theater</v>
      </c>
      <c r="T986" t="str">
        <f t="shared" si="95"/>
        <v>plays</v>
      </c>
    </row>
    <row r="987" spans="1:20" ht="18" x14ac:dyDescent="0.25">
      <c r="A987">
        <v>985</v>
      </c>
      <c r="B987" t="s">
        <v>1990</v>
      </c>
      <c r="C987" s="3" t="s">
        <v>1991</v>
      </c>
      <c r="D987">
        <v>170600</v>
      </c>
      <c r="E987">
        <v>114523</v>
      </c>
      <c r="F987" s="5">
        <f t="shared" si="90"/>
        <v>67.129542790152414</v>
      </c>
      <c r="G987" t="s">
        <v>6</v>
      </c>
      <c r="H987" s="5">
        <f t="shared" si="91"/>
        <v>25.998410896708286</v>
      </c>
      <c r="I987">
        <v>4405</v>
      </c>
      <c r="J987" t="s">
        <v>13</v>
      </c>
      <c r="K987" t="s">
        <v>14</v>
      </c>
      <c r="L987">
        <v>1386309600</v>
      </c>
      <c r="M987">
        <v>1388556000</v>
      </c>
      <c r="N987" s="9">
        <f t="shared" si="92"/>
        <v>41614.25</v>
      </c>
      <c r="O987" s="7">
        <f t="shared" si="93"/>
        <v>41640.25</v>
      </c>
      <c r="P987" t="b">
        <v>0</v>
      </c>
      <c r="Q987" t="b">
        <v>1</v>
      </c>
      <c r="R987" t="s">
        <v>15</v>
      </c>
      <c r="S987" t="str">
        <f t="shared" si="94"/>
        <v>music</v>
      </c>
      <c r="T987" t="str">
        <f t="shared" si="95"/>
        <v>rock</v>
      </c>
    </row>
    <row r="988" spans="1:20" ht="35" x14ac:dyDescent="0.25">
      <c r="A988">
        <v>986</v>
      </c>
      <c r="B988" t="s">
        <v>1992</v>
      </c>
      <c r="C988" s="3" t="s">
        <v>1993</v>
      </c>
      <c r="D988">
        <v>7800</v>
      </c>
      <c r="E988">
        <v>3144</v>
      </c>
      <c r="F988" s="5">
        <f t="shared" si="90"/>
        <v>40.307692307692307</v>
      </c>
      <c r="G988" t="s">
        <v>6</v>
      </c>
      <c r="H988" s="5">
        <f t="shared" si="91"/>
        <v>34.173913043478258</v>
      </c>
      <c r="I988">
        <v>92</v>
      </c>
      <c r="J988" t="s">
        <v>13</v>
      </c>
      <c r="K988" t="s">
        <v>14</v>
      </c>
      <c r="L988">
        <v>1301979600</v>
      </c>
      <c r="M988">
        <v>1303189200</v>
      </c>
      <c r="N988" s="9">
        <f t="shared" si="92"/>
        <v>40638.208333333336</v>
      </c>
      <c r="O988" s="7">
        <f t="shared" si="93"/>
        <v>40652.208333333336</v>
      </c>
      <c r="P988" t="b">
        <v>0</v>
      </c>
      <c r="Q988" t="b">
        <v>0</v>
      </c>
      <c r="R988" t="s">
        <v>15</v>
      </c>
      <c r="S988" t="str">
        <f t="shared" si="94"/>
        <v>music</v>
      </c>
      <c r="T988" t="str">
        <f t="shared" si="95"/>
        <v>rock</v>
      </c>
    </row>
    <row r="989" spans="1:20" ht="18" x14ac:dyDescent="0.25">
      <c r="A989">
        <v>987</v>
      </c>
      <c r="B989" t="s">
        <v>1994</v>
      </c>
      <c r="C989" s="3" t="s">
        <v>1995</v>
      </c>
      <c r="D989">
        <v>6200</v>
      </c>
      <c r="E989">
        <v>13441</v>
      </c>
      <c r="F989" s="5">
        <f t="shared" si="90"/>
        <v>216.79032258064518</v>
      </c>
      <c r="G989" t="s">
        <v>12</v>
      </c>
      <c r="H989" s="5">
        <f t="shared" si="91"/>
        <v>28.002083333333335</v>
      </c>
      <c r="I989">
        <v>480</v>
      </c>
      <c r="J989" t="s">
        <v>13</v>
      </c>
      <c r="K989" t="s">
        <v>14</v>
      </c>
      <c r="L989">
        <v>1493269200</v>
      </c>
      <c r="M989">
        <v>1494478800</v>
      </c>
      <c r="N989" s="9">
        <f t="shared" si="92"/>
        <v>42852.208333333328</v>
      </c>
      <c r="O989" s="7">
        <f t="shared" si="93"/>
        <v>42866.208333333328</v>
      </c>
      <c r="P989" t="b">
        <v>0</v>
      </c>
      <c r="Q989" t="b">
        <v>0</v>
      </c>
      <c r="R989" t="s">
        <v>34</v>
      </c>
      <c r="S989" t="str">
        <f t="shared" si="94"/>
        <v>film &amp; video</v>
      </c>
      <c r="T989" t="str">
        <f t="shared" si="95"/>
        <v>documentary</v>
      </c>
    </row>
    <row r="990" spans="1:20" ht="18" x14ac:dyDescent="0.25">
      <c r="A990">
        <v>988</v>
      </c>
      <c r="B990" t="s">
        <v>1996</v>
      </c>
      <c r="C990" s="3" t="s">
        <v>1997</v>
      </c>
      <c r="D990">
        <v>9400</v>
      </c>
      <c r="E990">
        <v>4899</v>
      </c>
      <c r="F990" s="5">
        <f t="shared" si="90"/>
        <v>52.117021276595743</v>
      </c>
      <c r="G990" t="s">
        <v>6</v>
      </c>
      <c r="H990" s="5">
        <f t="shared" si="91"/>
        <v>76.546875</v>
      </c>
      <c r="I990">
        <v>64</v>
      </c>
      <c r="J990" t="s">
        <v>13</v>
      </c>
      <c r="K990" t="s">
        <v>14</v>
      </c>
      <c r="L990">
        <v>1478930400</v>
      </c>
      <c r="M990">
        <v>1480744800</v>
      </c>
      <c r="N990" s="9">
        <f t="shared" si="92"/>
        <v>42686.25</v>
      </c>
      <c r="O990" s="7">
        <f t="shared" si="93"/>
        <v>42707.25</v>
      </c>
      <c r="P990" t="b">
        <v>0</v>
      </c>
      <c r="Q990" t="b">
        <v>0</v>
      </c>
      <c r="R990" t="s">
        <v>125</v>
      </c>
      <c r="S990" t="str">
        <f t="shared" si="94"/>
        <v>publishing</v>
      </c>
      <c r="T990" t="str">
        <f t="shared" si="95"/>
        <v>radio &amp; podcasts</v>
      </c>
    </row>
    <row r="991" spans="1:20" ht="18" x14ac:dyDescent="0.25">
      <c r="A991">
        <v>989</v>
      </c>
      <c r="B991" t="s">
        <v>1998</v>
      </c>
      <c r="C991" s="3" t="s">
        <v>1999</v>
      </c>
      <c r="D991">
        <v>2400</v>
      </c>
      <c r="E991">
        <v>11990</v>
      </c>
      <c r="F991" s="5">
        <f t="shared" si="90"/>
        <v>499.58333333333337</v>
      </c>
      <c r="G991" t="s">
        <v>12</v>
      </c>
      <c r="H991" s="5">
        <f t="shared" si="91"/>
        <v>53.053097345132741</v>
      </c>
      <c r="I991">
        <v>226</v>
      </c>
      <c r="J991" t="s">
        <v>13</v>
      </c>
      <c r="K991" t="s">
        <v>14</v>
      </c>
      <c r="L991">
        <v>1555390800</v>
      </c>
      <c r="M991">
        <v>1555822800</v>
      </c>
      <c r="N991" s="9">
        <f t="shared" si="92"/>
        <v>43571.208333333328</v>
      </c>
      <c r="O991" s="7">
        <f t="shared" si="93"/>
        <v>43576.208333333328</v>
      </c>
      <c r="P991" t="b">
        <v>0</v>
      </c>
      <c r="Q991" t="b">
        <v>0</v>
      </c>
      <c r="R991" t="s">
        <v>198</v>
      </c>
      <c r="S991" t="str">
        <f t="shared" si="94"/>
        <v>publishing</v>
      </c>
      <c r="T991" t="str">
        <f t="shared" si="95"/>
        <v>translations</v>
      </c>
    </row>
    <row r="992" spans="1:20" ht="18" x14ac:dyDescent="0.25">
      <c r="A992">
        <v>990</v>
      </c>
      <c r="B992" t="s">
        <v>2000</v>
      </c>
      <c r="C992" s="3" t="s">
        <v>2001</v>
      </c>
      <c r="D992">
        <v>7800</v>
      </c>
      <c r="E992">
        <v>6839</v>
      </c>
      <c r="F992" s="5">
        <f t="shared" si="90"/>
        <v>87.679487179487182</v>
      </c>
      <c r="G992" t="s">
        <v>6</v>
      </c>
      <c r="H992" s="5">
        <f t="shared" si="91"/>
        <v>106.859375</v>
      </c>
      <c r="I992">
        <v>64</v>
      </c>
      <c r="J992" t="s">
        <v>13</v>
      </c>
      <c r="K992" t="s">
        <v>14</v>
      </c>
      <c r="L992">
        <v>1456984800</v>
      </c>
      <c r="M992">
        <v>1458882000</v>
      </c>
      <c r="N992" s="9">
        <f t="shared" si="92"/>
        <v>42432.25</v>
      </c>
      <c r="O992" s="7">
        <f t="shared" si="93"/>
        <v>42454.208333333328</v>
      </c>
      <c r="P992" t="b">
        <v>0</v>
      </c>
      <c r="Q992" t="b">
        <v>1</v>
      </c>
      <c r="R992" t="s">
        <v>45</v>
      </c>
      <c r="S992" t="str">
        <f t="shared" si="94"/>
        <v>film &amp; video</v>
      </c>
      <c r="T992" t="str">
        <f t="shared" si="95"/>
        <v>drama</v>
      </c>
    </row>
    <row r="993" spans="1:20" ht="18" x14ac:dyDescent="0.25">
      <c r="A993">
        <v>991</v>
      </c>
      <c r="B993" t="s">
        <v>1072</v>
      </c>
      <c r="C993" s="3" t="s">
        <v>2002</v>
      </c>
      <c r="D993">
        <v>9800</v>
      </c>
      <c r="E993">
        <v>11091</v>
      </c>
      <c r="F993" s="5">
        <f t="shared" si="90"/>
        <v>113.17346938775511</v>
      </c>
      <c r="G993" t="s">
        <v>12</v>
      </c>
      <c r="H993" s="5">
        <f t="shared" si="91"/>
        <v>46.020746887966808</v>
      </c>
      <c r="I993">
        <v>241</v>
      </c>
      <c r="J993" t="s">
        <v>13</v>
      </c>
      <c r="K993" t="s">
        <v>14</v>
      </c>
      <c r="L993">
        <v>1411621200</v>
      </c>
      <c r="M993">
        <v>1411966800</v>
      </c>
      <c r="N993" s="9">
        <f t="shared" si="92"/>
        <v>41907.208333333336</v>
      </c>
      <c r="O993" s="7">
        <f t="shared" si="93"/>
        <v>41911.208333333336</v>
      </c>
      <c r="P993" t="b">
        <v>0</v>
      </c>
      <c r="Q993" t="b">
        <v>1</v>
      </c>
      <c r="R993" t="s">
        <v>15</v>
      </c>
      <c r="S993" t="str">
        <f t="shared" si="94"/>
        <v>music</v>
      </c>
      <c r="T993" t="str">
        <f t="shared" si="95"/>
        <v>rock</v>
      </c>
    </row>
    <row r="994" spans="1:20" ht="18" x14ac:dyDescent="0.25">
      <c r="A994">
        <v>992</v>
      </c>
      <c r="B994" t="s">
        <v>2003</v>
      </c>
      <c r="C994" s="3" t="s">
        <v>2004</v>
      </c>
      <c r="D994">
        <v>3100</v>
      </c>
      <c r="E994">
        <v>13223</v>
      </c>
      <c r="F994" s="5">
        <f t="shared" si="90"/>
        <v>426.54838709677421</v>
      </c>
      <c r="G994" t="s">
        <v>12</v>
      </c>
      <c r="H994" s="5">
        <f t="shared" si="91"/>
        <v>100.17424242424242</v>
      </c>
      <c r="I994">
        <v>132</v>
      </c>
      <c r="J994" t="s">
        <v>13</v>
      </c>
      <c r="K994" t="s">
        <v>14</v>
      </c>
      <c r="L994">
        <v>1525669200</v>
      </c>
      <c r="M994">
        <v>1526878800</v>
      </c>
      <c r="N994" s="9">
        <f t="shared" si="92"/>
        <v>43227.208333333328</v>
      </c>
      <c r="O994" s="7">
        <f t="shared" si="93"/>
        <v>43241.208333333328</v>
      </c>
      <c r="P994" t="b">
        <v>0</v>
      </c>
      <c r="Q994" t="b">
        <v>1</v>
      </c>
      <c r="R994" t="s">
        <v>45</v>
      </c>
      <c r="S994" t="str">
        <f t="shared" si="94"/>
        <v>film &amp; video</v>
      </c>
      <c r="T994" t="str">
        <f t="shared" si="95"/>
        <v>drama</v>
      </c>
    </row>
    <row r="995" spans="1:20" ht="18" x14ac:dyDescent="0.25">
      <c r="A995">
        <v>993</v>
      </c>
      <c r="B995" t="s">
        <v>2005</v>
      </c>
      <c r="C995" s="3" t="s">
        <v>2006</v>
      </c>
      <c r="D995">
        <v>9800</v>
      </c>
      <c r="E995">
        <v>7608</v>
      </c>
      <c r="F995" s="5">
        <f t="shared" si="90"/>
        <v>77.632653061224488</v>
      </c>
      <c r="G995" t="s">
        <v>66</v>
      </c>
      <c r="H995" s="5">
        <f t="shared" si="91"/>
        <v>101.44</v>
      </c>
      <c r="I995">
        <v>75</v>
      </c>
      <c r="J995" t="s">
        <v>99</v>
      </c>
      <c r="K995" t="s">
        <v>100</v>
      </c>
      <c r="L995">
        <v>1450936800</v>
      </c>
      <c r="M995">
        <v>1452405600</v>
      </c>
      <c r="N995" s="9">
        <f t="shared" si="92"/>
        <v>42362.25</v>
      </c>
      <c r="O995" s="7">
        <f t="shared" si="93"/>
        <v>42379.25</v>
      </c>
      <c r="P995" t="b">
        <v>0</v>
      </c>
      <c r="Q995" t="b">
        <v>1</v>
      </c>
      <c r="R995" t="s">
        <v>114</v>
      </c>
      <c r="S995" t="str">
        <f t="shared" si="94"/>
        <v>photography</v>
      </c>
      <c r="T995" t="str">
        <f t="shared" si="95"/>
        <v>photography books</v>
      </c>
    </row>
    <row r="996" spans="1:20" ht="18" x14ac:dyDescent="0.25">
      <c r="A996">
        <v>994</v>
      </c>
      <c r="B996" t="s">
        <v>2007</v>
      </c>
      <c r="C996" s="3" t="s">
        <v>2008</v>
      </c>
      <c r="D996">
        <v>141100</v>
      </c>
      <c r="E996">
        <v>74073</v>
      </c>
      <c r="F996" s="5">
        <f t="shared" si="90"/>
        <v>52.496810772501767</v>
      </c>
      <c r="G996" t="s">
        <v>6</v>
      </c>
      <c r="H996" s="5">
        <f t="shared" si="91"/>
        <v>87.972684085510693</v>
      </c>
      <c r="I996">
        <v>842</v>
      </c>
      <c r="J996" t="s">
        <v>13</v>
      </c>
      <c r="K996" t="s">
        <v>14</v>
      </c>
      <c r="L996">
        <v>1413522000</v>
      </c>
      <c r="M996">
        <v>1414040400</v>
      </c>
      <c r="N996" s="9">
        <f t="shared" si="92"/>
        <v>41929.208333333336</v>
      </c>
      <c r="O996" s="7">
        <f t="shared" si="93"/>
        <v>41935.208333333336</v>
      </c>
      <c r="P996" t="b">
        <v>0</v>
      </c>
      <c r="Q996" t="b">
        <v>1</v>
      </c>
      <c r="R996" t="s">
        <v>198</v>
      </c>
      <c r="S996" t="str">
        <f t="shared" si="94"/>
        <v>publishing</v>
      </c>
      <c r="T996" t="str">
        <f t="shared" si="95"/>
        <v>translations</v>
      </c>
    </row>
    <row r="997" spans="1:20" ht="18" x14ac:dyDescent="0.25">
      <c r="A997">
        <v>995</v>
      </c>
      <c r="B997" t="s">
        <v>2009</v>
      </c>
      <c r="C997" s="3" t="s">
        <v>2010</v>
      </c>
      <c r="D997">
        <v>97300</v>
      </c>
      <c r="E997">
        <v>153216</v>
      </c>
      <c r="F997" s="5">
        <f t="shared" si="90"/>
        <v>157.46762589928059</v>
      </c>
      <c r="G997" t="s">
        <v>12</v>
      </c>
      <c r="H997" s="5">
        <f t="shared" si="91"/>
        <v>74.995594713656388</v>
      </c>
      <c r="I997">
        <v>2043</v>
      </c>
      <c r="J997" t="s">
        <v>13</v>
      </c>
      <c r="K997" t="s">
        <v>14</v>
      </c>
      <c r="L997">
        <v>1541307600</v>
      </c>
      <c r="M997">
        <v>1543816800</v>
      </c>
      <c r="N997" s="9">
        <f t="shared" si="92"/>
        <v>43408.208333333328</v>
      </c>
      <c r="O997" s="7">
        <f t="shared" si="93"/>
        <v>43437.25</v>
      </c>
      <c r="P997" t="b">
        <v>0</v>
      </c>
      <c r="Q997" t="b">
        <v>1</v>
      </c>
      <c r="R997" t="s">
        <v>9</v>
      </c>
      <c r="S997" t="str">
        <f t="shared" si="94"/>
        <v>food</v>
      </c>
      <c r="T997" t="str">
        <f t="shared" si="95"/>
        <v>food trucks</v>
      </c>
    </row>
    <row r="998" spans="1:20" ht="35" x14ac:dyDescent="0.25">
      <c r="A998">
        <v>996</v>
      </c>
      <c r="B998" t="s">
        <v>2011</v>
      </c>
      <c r="C998" s="3" t="s">
        <v>2012</v>
      </c>
      <c r="D998">
        <v>6600</v>
      </c>
      <c r="E998">
        <v>4814</v>
      </c>
      <c r="F998" s="5">
        <f t="shared" si="90"/>
        <v>72.939393939393938</v>
      </c>
      <c r="G998" t="s">
        <v>6</v>
      </c>
      <c r="H998" s="5">
        <f t="shared" si="91"/>
        <v>42.982142857142854</v>
      </c>
      <c r="I998">
        <v>112</v>
      </c>
      <c r="J998" t="s">
        <v>13</v>
      </c>
      <c r="K998" t="s">
        <v>14</v>
      </c>
      <c r="L998">
        <v>1357106400</v>
      </c>
      <c r="M998">
        <v>1359698400</v>
      </c>
      <c r="N998" s="9">
        <f t="shared" si="92"/>
        <v>41276.25</v>
      </c>
      <c r="O998" s="7">
        <f t="shared" si="93"/>
        <v>41306.25</v>
      </c>
      <c r="P998" t="b">
        <v>0</v>
      </c>
      <c r="Q998" t="b">
        <v>0</v>
      </c>
      <c r="R998" t="s">
        <v>25</v>
      </c>
      <c r="S998" t="str">
        <f t="shared" si="94"/>
        <v>theater</v>
      </c>
      <c r="T998" t="str">
        <f t="shared" si="95"/>
        <v>plays</v>
      </c>
    </row>
    <row r="999" spans="1:20" ht="18" x14ac:dyDescent="0.25">
      <c r="A999">
        <v>997</v>
      </c>
      <c r="B999" t="s">
        <v>2013</v>
      </c>
      <c r="C999" s="3" t="s">
        <v>2014</v>
      </c>
      <c r="D999">
        <v>7600</v>
      </c>
      <c r="E999">
        <v>4603</v>
      </c>
      <c r="F999" s="5">
        <f t="shared" si="90"/>
        <v>60.565789473684205</v>
      </c>
      <c r="G999" t="s">
        <v>66</v>
      </c>
      <c r="H999" s="5">
        <f t="shared" si="91"/>
        <v>33.115107913669064</v>
      </c>
      <c r="I999">
        <v>139</v>
      </c>
      <c r="J999" t="s">
        <v>99</v>
      </c>
      <c r="K999" t="s">
        <v>100</v>
      </c>
      <c r="L999">
        <v>1390197600</v>
      </c>
      <c r="M999">
        <v>1390629600</v>
      </c>
      <c r="N999" s="9">
        <f t="shared" si="92"/>
        <v>41659.25</v>
      </c>
      <c r="O999" s="7">
        <f t="shared" si="93"/>
        <v>41664.25</v>
      </c>
      <c r="P999" t="b">
        <v>0</v>
      </c>
      <c r="Q999" t="b">
        <v>0</v>
      </c>
      <c r="R999" t="s">
        <v>25</v>
      </c>
      <c r="S999" t="str">
        <f t="shared" si="94"/>
        <v>theater</v>
      </c>
      <c r="T999" t="str">
        <f t="shared" si="95"/>
        <v>plays</v>
      </c>
    </row>
    <row r="1000" spans="1:20" ht="18" x14ac:dyDescent="0.25">
      <c r="A1000">
        <v>998</v>
      </c>
      <c r="B1000" t="s">
        <v>2015</v>
      </c>
      <c r="C1000" s="3" t="s">
        <v>2016</v>
      </c>
      <c r="D1000">
        <v>66600</v>
      </c>
      <c r="E1000">
        <v>37823</v>
      </c>
      <c r="F1000" s="5">
        <f t="shared" si="90"/>
        <v>56.791291291291287</v>
      </c>
      <c r="G1000" t="s">
        <v>6</v>
      </c>
      <c r="H1000" s="5">
        <f t="shared" si="91"/>
        <v>101.13101604278074</v>
      </c>
      <c r="I1000">
        <v>374</v>
      </c>
      <c r="J1000" t="s">
        <v>13</v>
      </c>
      <c r="K1000" t="s">
        <v>14</v>
      </c>
      <c r="L1000">
        <v>1265868000</v>
      </c>
      <c r="M1000">
        <v>1267077600</v>
      </c>
      <c r="N1000" s="9">
        <f t="shared" si="92"/>
        <v>40220.25</v>
      </c>
      <c r="O1000" s="7">
        <f t="shared" si="93"/>
        <v>40234.25</v>
      </c>
      <c r="P1000" t="b">
        <v>0</v>
      </c>
      <c r="Q1000" t="b">
        <v>1</v>
      </c>
      <c r="R1000" t="s">
        <v>52</v>
      </c>
      <c r="S1000" t="str">
        <f t="shared" si="94"/>
        <v>music</v>
      </c>
      <c r="T1000" t="str">
        <f t="shared" si="95"/>
        <v>indie rock</v>
      </c>
    </row>
    <row r="1001" spans="1:20" ht="18" x14ac:dyDescent="0.25">
      <c r="A1001">
        <v>999</v>
      </c>
      <c r="B1001" t="s">
        <v>2017</v>
      </c>
      <c r="C1001" s="3" t="s">
        <v>2018</v>
      </c>
      <c r="D1001">
        <v>111100</v>
      </c>
      <c r="E1001">
        <v>62819</v>
      </c>
      <c r="F1001" s="5">
        <f t="shared" si="90"/>
        <v>56.542754275427541</v>
      </c>
      <c r="G1001" s="12" t="s">
        <v>66</v>
      </c>
      <c r="H1001" s="5">
        <f t="shared" si="91"/>
        <v>55.98841354723708</v>
      </c>
      <c r="I1001">
        <v>1122</v>
      </c>
      <c r="J1001" t="s">
        <v>13</v>
      </c>
      <c r="K1001" t="s">
        <v>14</v>
      </c>
      <c r="L1001">
        <v>1467176400</v>
      </c>
      <c r="M1001">
        <v>1467781200</v>
      </c>
      <c r="N1001" s="9">
        <f t="shared" si="92"/>
        <v>42550.208333333328</v>
      </c>
      <c r="O1001" s="7">
        <f t="shared" si="93"/>
        <v>42557.208333333328</v>
      </c>
      <c r="P1001" t="b">
        <v>0</v>
      </c>
      <c r="Q1001" t="b">
        <v>0</v>
      </c>
      <c r="R1001" t="s">
        <v>9</v>
      </c>
      <c r="S1001" t="str">
        <f t="shared" si="94"/>
        <v>food</v>
      </c>
      <c r="T1001" t="str">
        <f t="shared" si="95"/>
        <v>food trucks</v>
      </c>
    </row>
    <row r="1002" spans="1:20" ht="18" x14ac:dyDescent="0.25">
      <c r="N1002" s="9"/>
      <c r="T1002" t="str">
        <f t="shared" si="95"/>
        <v/>
      </c>
    </row>
    <row r="1003" spans="1:20" ht="18" x14ac:dyDescent="0.25">
      <c r="N1003" s="9"/>
      <c r="T1003" t="str">
        <f t="shared" si="95"/>
        <v/>
      </c>
    </row>
    <row r="1004" spans="1:20" ht="18" x14ac:dyDescent="0.25">
      <c r="N1004" s="9"/>
      <c r="T1004" t="str">
        <f t="shared" si="95"/>
        <v/>
      </c>
    </row>
    <row r="1005" spans="1:20" ht="18" x14ac:dyDescent="0.25">
      <c r="N1005" s="9"/>
      <c r="T1005" t="str">
        <f t="shared" si="95"/>
        <v/>
      </c>
    </row>
    <row r="1006" spans="1:20" ht="18" x14ac:dyDescent="0.25">
      <c r="N1006" s="9"/>
      <c r="T1006" t="str">
        <f t="shared" si="95"/>
        <v/>
      </c>
    </row>
    <row r="1007" spans="1:20" ht="18" x14ac:dyDescent="0.25">
      <c r="N1007" s="9"/>
      <c r="T1007" t="str">
        <f t="shared" si="95"/>
        <v/>
      </c>
    </row>
    <row r="1008" spans="1:20" ht="18" x14ac:dyDescent="0.25">
      <c r="N1008" s="9"/>
      <c r="T1008" t="str">
        <f t="shared" si="95"/>
        <v/>
      </c>
    </row>
    <row r="1009" spans="14:20" ht="18" x14ac:dyDescent="0.25">
      <c r="N1009" s="9"/>
      <c r="T1009" t="str">
        <f t="shared" si="95"/>
        <v/>
      </c>
    </row>
    <row r="1010" spans="14:20" ht="18" x14ac:dyDescent="0.25">
      <c r="N1010" s="9"/>
      <c r="T1010" t="str">
        <f t="shared" si="95"/>
        <v/>
      </c>
    </row>
    <row r="1011" spans="14:20" ht="18" x14ac:dyDescent="0.25">
      <c r="N1011" s="9"/>
      <c r="T1011" t="str">
        <f t="shared" si="95"/>
        <v/>
      </c>
    </row>
    <row r="1012" spans="14:20" ht="18" x14ac:dyDescent="0.25">
      <c r="N1012" s="9"/>
      <c r="T1012" t="str">
        <f t="shared" si="95"/>
        <v/>
      </c>
    </row>
    <row r="1013" spans="14:20" ht="18" x14ac:dyDescent="0.25">
      <c r="N1013" s="9"/>
      <c r="T1013" t="str">
        <f t="shared" si="95"/>
        <v/>
      </c>
    </row>
    <row r="1014" spans="14:20" ht="18" x14ac:dyDescent="0.25">
      <c r="N1014" s="9"/>
      <c r="T1014" t="str">
        <f t="shared" si="95"/>
        <v/>
      </c>
    </row>
    <row r="1015" spans="14:20" ht="18" x14ac:dyDescent="0.25">
      <c r="N1015" s="9"/>
      <c r="T1015" t="str">
        <f t="shared" si="95"/>
        <v/>
      </c>
    </row>
    <row r="1016" spans="14:20" ht="18" x14ac:dyDescent="0.25">
      <c r="N1016" s="9"/>
      <c r="T1016" t="str">
        <f t="shared" si="95"/>
        <v/>
      </c>
    </row>
    <row r="1017" spans="14:20" ht="18" x14ac:dyDescent="0.25">
      <c r="N1017" s="9"/>
      <c r="T1017" t="str">
        <f t="shared" si="95"/>
        <v/>
      </c>
    </row>
    <row r="1018" spans="14:20" ht="18" x14ac:dyDescent="0.25">
      <c r="N1018" s="9"/>
      <c r="T1018" t="str">
        <f t="shared" si="95"/>
        <v/>
      </c>
    </row>
    <row r="1019" spans="14:20" ht="18" x14ac:dyDescent="0.25">
      <c r="N1019" s="9"/>
      <c r="T1019" t="str">
        <f t="shared" si="95"/>
        <v/>
      </c>
    </row>
    <row r="1020" spans="14:20" ht="18" x14ac:dyDescent="0.25">
      <c r="N1020" s="9"/>
      <c r="T1020" t="str">
        <f t="shared" si="95"/>
        <v/>
      </c>
    </row>
    <row r="1021" spans="14:20" ht="18" x14ac:dyDescent="0.25">
      <c r="N1021" s="9"/>
      <c r="T1021" t="str">
        <f t="shared" si="95"/>
        <v/>
      </c>
    </row>
    <row r="1022" spans="14:20" ht="18" x14ac:dyDescent="0.25">
      <c r="N1022" s="9"/>
      <c r="T1022" t="str">
        <f t="shared" si="95"/>
        <v/>
      </c>
    </row>
    <row r="1023" spans="14:20" ht="18" x14ac:dyDescent="0.25">
      <c r="N1023" s="9"/>
      <c r="T1023" t="str">
        <f t="shared" si="95"/>
        <v/>
      </c>
    </row>
    <row r="1024" spans="14:20" ht="18" x14ac:dyDescent="0.25">
      <c r="N1024" s="9"/>
      <c r="T1024" t="str">
        <f t="shared" si="95"/>
        <v/>
      </c>
    </row>
    <row r="1025" spans="14:20" ht="18" x14ac:dyDescent="0.25">
      <c r="N1025" s="9"/>
      <c r="T1025" t="str">
        <f t="shared" si="95"/>
        <v/>
      </c>
    </row>
    <row r="1026" spans="14:20" ht="18" x14ac:dyDescent="0.25">
      <c r="N1026" s="9"/>
      <c r="T1026" t="str">
        <f t="shared" si="95"/>
        <v/>
      </c>
    </row>
    <row r="1027" spans="14:20" ht="18" x14ac:dyDescent="0.25">
      <c r="N1027" s="9"/>
      <c r="T1027" t="str">
        <f t="shared" ref="T1027:T1090" si="96">IFERROR(MID(R1027, FIND("/", R1027) + 1, LEN(R1027)), "")</f>
        <v/>
      </c>
    </row>
    <row r="1028" spans="14:20" ht="18" x14ac:dyDescent="0.25">
      <c r="N1028" s="9"/>
      <c r="T1028" t="str">
        <f t="shared" si="96"/>
        <v/>
      </c>
    </row>
    <row r="1029" spans="14:20" ht="18" x14ac:dyDescent="0.25">
      <c r="N1029" s="9"/>
      <c r="T1029" t="str">
        <f t="shared" si="96"/>
        <v/>
      </c>
    </row>
    <row r="1030" spans="14:20" ht="18" x14ac:dyDescent="0.25">
      <c r="N1030" s="9"/>
      <c r="T1030" t="str">
        <f t="shared" si="96"/>
        <v/>
      </c>
    </row>
    <row r="1031" spans="14:20" ht="18" x14ac:dyDescent="0.25">
      <c r="N1031" s="9"/>
      <c r="T1031" t="str">
        <f t="shared" si="96"/>
        <v/>
      </c>
    </row>
    <row r="1032" spans="14:20" ht="18" x14ac:dyDescent="0.25">
      <c r="N1032" s="9"/>
      <c r="T1032" t="str">
        <f t="shared" si="96"/>
        <v/>
      </c>
    </row>
    <row r="1033" spans="14:20" ht="18" x14ac:dyDescent="0.25">
      <c r="N1033" s="9"/>
      <c r="T1033" t="str">
        <f t="shared" si="96"/>
        <v/>
      </c>
    </row>
    <row r="1034" spans="14:20" ht="18" x14ac:dyDescent="0.25">
      <c r="N1034" s="9"/>
      <c r="T1034" t="str">
        <f t="shared" si="96"/>
        <v/>
      </c>
    </row>
    <row r="1035" spans="14:20" ht="18" x14ac:dyDescent="0.25">
      <c r="N1035" s="9"/>
      <c r="T1035" t="str">
        <f t="shared" si="96"/>
        <v/>
      </c>
    </row>
    <row r="1036" spans="14:20" ht="18" x14ac:dyDescent="0.25">
      <c r="N1036" s="9"/>
      <c r="T1036" t="str">
        <f t="shared" si="96"/>
        <v/>
      </c>
    </row>
    <row r="1037" spans="14:20" ht="18" x14ac:dyDescent="0.25">
      <c r="N1037" s="9"/>
      <c r="T1037" t="str">
        <f t="shared" si="96"/>
        <v/>
      </c>
    </row>
    <row r="1038" spans="14:20" ht="18" x14ac:dyDescent="0.25">
      <c r="N1038" s="9"/>
      <c r="T1038" t="str">
        <f t="shared" si="96"/>
        <v/>
      </c>
    </row>
    <row r="1039" spans="14:20" ht="18" x14ac:dyDescent="0.25">
      <c r="N1039" s="9"/>
      <c r="T1039" t="str">
        <f t="shared" si="96"/>
        <v/>
      </c>
    </row>
    <row r="1040" spans="14:20" ht="18" x14ac:dyDescent="0.25">
      <c r="N1040" s="9"/>
      <c r="T1040" t="str">
        <f t="shared" si="96"/>
        <v/>
      </c>
    </row>
    <row r="1041" spans="14:20" ht="18" x14ac:dyDescent="0.25">
      <c r="N1041" s="9"/>
      <c r="T1041" t="str">
        <f t="shared" si="96"/>
        <v/>
      </c>
    </row>
    <row r="1042" spans="14:20" ht="18" x14ac:dyDescent="0.25">
      <c r="N1042" s="9"/>
      <c r="T1042" t="str">
        <f t="shared" si="96"/>
        <v/>
      </c>
    </row>
    <row r="1043" spans="14:20" ht="18" x14ac:dyDescent="0.25">
      <c r="N1043" s="9"/>
      <c r="T1043" t="str">
        <f t="shared" si="96"/>
        <v/>
      </c>
    </row>
    <row r="1044" spans="14:20" ht="18" x14ac:dyDescent="0.25">
      <c r="N1044" s="9"/>
      <c r="T1044" t="str">
        <f t="shared" si="96"/>
        <v/>
      </c>
    </row>
    <row r="1045" spans="14:20" ht="18" x14ac:dyDescent="0.25">
      <c r="N1045" s="9"/>
      <c r="T1045" t="str">
        <f t="shared" si="96"/>
        <v/>
      </c>
    </row>
    <row r="1046" spans="14:20" ht="18" x14ac:dyDescent="0.25">
      <c r="N1046" s="9"/>
      <c r="T1046" t="str">
        <f t="shared" si="96"/>
        <v/>
      </c>
    </row>
    <row r="1047" spans="14:20" ht="18" x14ac:dyDescent="0.25">
      <c r="N1047" s="9"/>
      <c r="T1047" t="str">
        <f t="shared" si="96"/>
        <v/>
      </c>
    </row>
    <row r="1048" spans="14:20" ht="18" x14ac:dyDescent="0.25">
      <c r="N1048" s="9"/>
      <c r="T1048" t="str">
        <f t="shared" si="96"/>
        <v/>
      </c>
    </row>
    <row r="1049" spans="14:20" ht="18" x14ac:dyDescent="0.25">
      <c r="N1049" s="9"/>
      <c r="T1049" t="str">
        <f t="shared" si="96"/>
        <v/>
      </c>
    </row>
    <row r="1050" spans="14:20" ht="18" x14ac:dyDescent="0.25">
      <c r="N1050" s="9"/>
      <c r="T1050" t="str">
        <f t="shared" si="96"/>
        <v/>
      </c>
    </row>
    <row r="1051" spans="14:20" ht="18" x14ac:dyDescent="0.25">
      <c r="N1051" s="9"/>
      <c r="T1051" t="str">
        <f t="shared" si="96"/>
        <v/>
      </c>
    </row>
    <row r="1052" spans="14:20" ht="18" x14ac:dyDescent="0.25">
      <c r="N1052" s="9"/>
      <c r="T1052" t="str">
        <f t="shared" si="96"/>
        <v/>
      </c>
    </row>
    <row r="1053" spans="14:20" ht="18" x14ac:dyDescent="0.25">
      <c r="N1053" s="9"/>
      <c r="T1053" t="str">
        <f t="shared" si="96"/>
        <v/>
      </c>
    </row>
    <row r="1054" spans="14:20" ht="18" x14ac:dyDescent="0.25">
      <c r="N1054" s="9"/>
      <c r="T1054" t="str">
        <f t="shared" si="96"/>
        <v/>
      </c>
    </row>
    <row r="1055" spans="14:20" ht="18" x14ac:dyDescent="0.25">
      <c r="N1055" s="9"/>
      <c r="T1055" t="str">
        <f t="shared" si="96"/>
        <v/>
      </c>
    </row>
    <row r="1056" spans="14:20" ht="18" x14ac:dyDescent="0.25">
      <c r="N1056" s="9"/>
      <c r="T1056" t="str">
        <f t="shared" si="96"/>
        <v/>
      </c>
    </row>
    <row r="1057" spans="14:20" ht="18" x14ac:dyDescent="0.25">
      <c r="N1057" s="9"/>
      <c r="T1057" t="str">
        <f t="shared" si="96"/>
        <v/>
      </c>
    </row>
    <row r="1058" spans="14:20" ht="18" x14ac:dyDescent="0.25">
      <c r="N1058" s="9"/>
      <c r="T1058" t="str">
        <f t="shared" si="96"/>
        <v/>
      </c>
    </row>
    <row r="1059" spans="14:20" ht="18" x14ac:dyDescent="0.25">
      <c r="N1059" s="9"/>
      <c r="T1059" t="str">
        <f t="shared" si="96"/>
        <v/>
      </c>
    </row>
    <row r="1060" spans="14:20" ht="18" x14ac:dyDescent="0.25">
      <c r="N1060" s="9"/>
      <c r="T1060" t="str">
        <f t="shared" si="96"/>
        <v/>
      </c>
    </row>
    <row r="1061" spans="14:20" ht="18" x14ac:dyDescent="0.25">
      <c r="N1061" s="9"/>
      <c r="T1061" t="str">
        <f t="shared" si="96"/>
        <v/>
      </c>
    </row>
    <row r="1062" spans="14:20" ht="18" x14ac:dyDescent="0.25">
      <c r="N1062" s="9"/>
      <c r="T1062" t="str">
        <f t="shared" si="96"/>
        <v/>
      </c>
    </row>
    <row r="1063" spans="14:20" ht="18" x14ac:dyDescent="0.25">
      <c r="N1063" s="9"/>
      <c r="T1063" t="str">
        <f t="shared" si="96"/>
        <v/>
      </c>
    </row>
    <row r="1064" spans="14:20" ht="18" x14ac:dyDescent="0.25">
      <c r="N1064" s="9"/>
      <c r="T1064" t="str">
        <f t="shared" si="96"/>
        <v/>
      </c>
    </row>
    <row r="1065" spans="14:20" ht="18" x14ac:dyDescent="0.25">
      <c r="N1065" s="9"/>
      <c r="T1065" t="str">
        <f t="shared" si="96"/>
        <v/>
      </c>
    </row>
    <row r="1066" spans="14:20" ht="18" x14ac:dyDescent="0.25">
      <c r="N1066" s="9"/>
      <c r="T1066" t="str">
        <f t="shared" si="96"/>
        <v/>
      </c>
    </row>
    <row r="1067" spans="14:20" ht="18" x14ac:dyDescent="0.25">
      <c r="N1067" s="9"/>
      <c r="T1067" t="str">
        <f t="shared" si="96"/>
        <v/>
      </c>
    </row>
    <row r="1068" spans="14:20" ht="18" x14ac:dyDescent="0.25">
      <c r="N1068" s="9"/>
      <c r="T1068" t="str">
        <f t="shared" si="96"/>
        <v/>
      </c>
    </row>
    <row r="1069" spans="14:20" ht="18" x14ac:dyDescent="0.25">
      <c r="N1069" s="9"/>
      <c r="T1069" t="str">
        <f t="shared" si="96"/>
        <v/>
      </c>
    </row>
    <row r="1070" spans="14:20" ht="18" x14ac:dyDescent="0.25">
      <c r="N1070" s="9"/>
      <c r="T1070" t="str">
        <f t="shared" si="96"/>
        <v/>
      </c>
    </row>
    <row r="1071" spans="14:20" ht="18" x14ac:dyDescent="0.25">
      <c r="N1071" s="9"/>
      <c r="T1071" t="str">
        <f t="shared" si="96"/>
        <v/>
      </c>
    </row>
    <row r="1072" spans="14:20" ht="18" x14ac:dyDescent="0.25">
      <c r="N1072" s="9"/>
      <c r="T1072" t="str">
        <f t="shared" si="96"/>
        <v/>
      </c>
    </row>
    <row r="1073" spans="14:20" ht="18" x14ac:dyDescent="0.25">
      <c r="N1073" s="9"/>
      <c r="T1073" t="str">
        <f t="shared" si="96"/>
        <v/>
      </c>
    </row>
    <row r="1074" spans="14:20" ht="18" x14ac:dyDescent="0.25">
      <c r="N1074" s="9"/>
      <c r="T1074" t="str">
        <f t="shared" si="96"/>
        <v/>
      </c>
    </row>
    <row r="1075" spans="14:20" ht="18" x14ac:dyDescent="0.25">
      <c r="N1075" s="9"/>
      <c r="T1075" t="str">
        <f t="shared" si="96"/>
        <v/>
      </c>
    </row>
    <row r="1076" spans="14:20" ht="18" x14ac:dyDescent="0.25">
      <c r="N1076" s="9"/>
      <c r="T1076" t="str">
        <f t="shared" si="96"/>
        <v/>
      </c>
    </row>
    <row r="1077" spans="14:20" ht="18" x14ac:dyDescent="0.25">
      <c r="N1077" s="9"/>
      <c r="T1077" t="str">
        <f t="shared" si="96"/>
        <v/>
      </c>
    </row>
    <row r="1078" spans="14:20" ht="18" x14ac:dyDescent="0.25">
      <c r="N1078" s="9"/>
      <c r="T1078" t="str">
        <f t="shared" si="96"/>
        <v/>
      </c>
    </row>
    <row r="1079" spans="14:20" ht="18" x14ac:dyDescent="0.25">
      <c r="N1079" s="9"/>
      <c r="T1079" t="str">
        <f t="shared" si="96"/>
        <v/>
      </c>
    </row>
    <row r="1080" spans="14:20" ht="18" x14ac:dyDescent="0.25">
      <c r="N1080" s="9"/>
      <c r="T1080" t="str">
        <f t="shared" si="96"/>
        <v/>
      </c>
    </row>
    <row r="1081" spans="14:20" ht="18" x14ac:dyDescent="0.25">
      <c r="N1081" s="9"/>
      <c r="T1081" t="str">
        <f t="shared" si="96"/>
        <v/>
      </c>
    </row>
    <row r="1082" spans="14:20" ht="18" x14ac:dyDescent="0.25">
      <c r="N1082" s="9"/>
      <c r="T1082" t="str">
        <f t="shared" si="96"/>
        <v/>
      </c>
    </row>
    <row r="1083" spans="14:20" ht="18" x14ac:dyDescent="0.25">
      <c r="N1083" s="9"/>
      <c r="T1083" t="str">
        <f t="shared" si="96"/>
        <v/>
      </c>
    </row>
    <row r="1084" spans="14:20" ht="18" x14ac:dyDescent="0.25">
      <c r="N1084" s="9"/>
      <c r="T1084" t="str">
        <f t="shared" si="96"/>
        <v/>
      </c>
    </row>
    <row r="1085" spans="14:20" ht="18" x14ac:dyDescent="0.25">
      <c r="N1085" s="9"/>
      <c r="T1085" t="str">
        <f t="shared" si="96"/>
        <v/>
      </c>
    </row>
    <row r="1086" spans="14:20" ht="18" x14ac:dyDescent="0.25">
      <c r="N1086" s="9"/>
      <c r="T1086" t="str">
        <f t="shared" si="96"/>
        <v/>
      </c>
    </row>
    <row r="1087" spans="14:20" ht="18" x14ac:dyDescent="0.25">
      <c r="N1087" s="9"/>
      <c r="T1087" t="str">
        <f t="shared" si="96"/>
        <v/>
      </c>
    </row>
    <row r="1088" spans="14:20" ht="18" x14ac:dyDescent="0.25">
      <c r="N1088" s="9"/>
      <c r="T1088" t="str">
        <f t="shared" si="96"/>
        <v/>
      </c>
    </row>
    <row r="1089" spans="14:20" ht="18" x14ac:dyDescent="0.25">
      <c r="N1089" s="9"/>
      <c r="T1089" t="str">
        <f t="shared" si="96"/>
        <v/>
      </c>
    </row>
    <row r="1090" spans="14:20" ht="18" x14ac:dyDescent="0.25">
      <c r="N1090" s="9"/>
      <c r="T1090" t="str">
        <f t="shared" si="96"/>
        <v/>
      </c>
    </row>
    <row r="1091" spans="14:20" ht="18" x14ac:dyDescent="0.25">
      <c r="N1091" s="9"/>
      <c r="T1091" t="str">
        <f t="shared" ref="T1091:T1154" si="97">IFERROR(MID(R1091, FIND("/", R1091) + 1, LEN(R1091)), "")</f>
        <v/>
      </c>
    </row>
    <row r="1092" spans="14:20" ht="18" x14ac:dyDescent="0.25">
      <c r="N1092" s="9"/>
      <c r="T1092" t="str">
        <f t="shared" si="97"/>
        <v/>
      </c>
    </row>
    <row r="1093" spans="14:20" ht="18" x14ac:dyDescent="0.25">
      <c r="N1093" s="9"/>
      <c r="T1093" t="str">
        <f t="shared" si="97"/>
        <v/>
      </c>
    </row>
    <row r="1094" spans="14:20" ht="18" x14ac:dyDescent="0.25">
      <c r="N1094" s="9"/>
      <c r="T1094" t="str">
        <f t="shared" si="97"/>
        <v/>
      </c>
    </row>
    <row r="1095" spans="14:20" ht="18" x14ac:dyDescent="0.25">
      <c r="N1095" s="9"/>
      <c r="T1095" t="str">
        <f t="shared" si="97"/>
        <v/>
      </c>
    </row>
    <row r="1096" spans="14:20" ht="18" x14ac:dyDescent="0.25">
      <c r="N1096" s="9"/>
      <c r="T1096" t="str">
        <f t="shared" si="97"/>
        <v/>
      </c>
    </row>
    <row r="1097" spans="14:20" ht="18" x14ac:dyDescent="0.25">
      <c r="N1097" s="9"/>
      <c r="T1097" t="str">
        <f t="shared" si="97"/>
        <v/>
      </c>
    </row>
    <row r="1098" spans="14:20" ht="18" x14ac:dyDescent="0.25">
      <c r="N1098" s="9"/>
      <c r="T1098" t="str">
        <f t="shared" si="97"/>
        <v/>
      </c>
    </row>
    <row r="1099" spans="14:20" ht="18" x14ac:dyDescent="0.25">
      <c r="N1099" s="9"/>
      <c r="T1099" t="str">
        <f t="shared" si="97"/>
        <v/>
      </c>
    </row>
    <row r="1100" spans="14:20" ht="18" x14ac:dyDescent="0.25">
      <c r="N1100" s="9"/>
      <c r="T1100" t="str">
        <f t="shared" si="97"/>
        <v/>
      </c>
    </row>
    <row r="1101" spans="14:20" ht="18" x14ac:dyDescent="0.25">
      <c r="N1101" s="9"/>
      <c r="T1101" t="str">
        <f t="shared" si="97"/>
        <v/>
      </c>
    </row>
    <row r="1102" spans="14:20" ht="18" x14ac:dyDescent="0.25">
      <c r="N1102" s="9"/>
      <c r="T1102" t="str">
        <f t="shared" si="97"/>
        <v/>
      </c>
    </row>
    <row r="1103" spans="14:20" ht="18" x14ac:dyDescent="0.25">
      <c r="N1103" s="9"/>
      <c r="T1103" t="str">
        <f t="shared" si="97"/>
        <v/>
      </c>
    </row>
    <row r="1104" spans="14:20" ht="18" x14ac:dyDescent="0.25">
      <c r="N1104" s="9"/>
      <c r="T1104" t="str">
        <f t="shared" si="97"/>
        <v/>
      </c>
    </row>
    <row r="1105" spans="14:20" ht="18" x14ac:dyDescent="0.25">
      <c r="N1105" s="9"/>
      <c r="T1105" t="str">
        <f t="shared" si="97"/>
        <v/>
      </c>
    </row>
    <row r="1106" spans="14:20" ht="18" x14ac:dyDescent="0.25">
      <c r="N1106" s="9"/>
      <c r="T1106" t="str">
        <f t="shared" si="97"/>
        <v/>
      </c>
    </row>
    <row r="1107" spans="14:20" ht="18" x14ac:dyDescent="0.25">
      <c r="N1107" s="9"/>
      <c r="T1107" t="str">
        <f t="shared" si="97"/>
        <v/>
      </c>
    </row>
    <row r="1108" spans="14:20" ht="18" x14ac:dyDescent="0.25">
      <c r="N1108" s="9"/>
      <c r="T1108" t="str">
        <f t="shared" si="97"/>
        <v/>
      </c>
    </row>
    <row r="1109" spans="14:20" ht="18" x14ac:dyDescent="0.25">
      <c r="N1109" s="9"/>
      <c r="T1109" t="str">
        <f t="shared" si="97"/>
        <v/>
      </c>
    </row>
    <row r="1110" spans="14:20" ht="18" x14ac:dyDescent="0.25">
      <c r="N1110" s="9"/>
      <c r="T1110" t="str">
        <f t="shared" si="97"/>
        <v/>
      </c>
    </row>
    <row r="1111" spans="14:20" ht="18" x14ac:dyDescent="0.25">
      <c r="N1111" s="9"/>
      <c r="T1111" t="str">
        <f t="shared" si="97"/>
        <v/>
      </c>
    </row>
    <row r="1112" spans="14:20" ht="18" x14ac:dyDescent="0.25">
      <c r="N1112" s="9"/>
      <c r="T1112" t="str">
        <f t="shared" si="97"/>
        <v/>
      </c>
    </row>
    <row r="1113" spans="14:20" ht="18" x14ac:dyDescent="0.25">
      <c r="N1113" s="9"/>
      <c r="T1113" t="str">
        <f t="shared" si="97"/>
        <v/>
      </c>
    </row>
    <row r="1114" spans="14:20" ht="18" x14ac:dyDescent="0.25">
      <c r="N1114" s="9"/>
      <c r="T1114" t="str">
        <f t="shared" si="97"/>
        <v/>
      </c>
    </row>
    <row r="1115" spans="14:20" ht="18" x14ac:dyDescent="0.25">
      <c r="N1115" s="9"/>
      <c r="T1115" t="str">
        <f t="shared" si="97"/>
        <v/>
      </c>
    </row>
    <row r="1116" spans="14:20" ht="18" x14ac:dyDescent="0.25">
      <c r="N1116" s="9"/>
      <c r="T1116" t="str">
        <f t="shared" si="97"/>
        <v/>
      </c>
    </row>
    <row r="1117" spans="14:20" ht="18" x14ac:dyDescent="0.25">
      <c r="N1117" s="9"/>
      <c r="T1117" t="str">
        <f t="shared" si="97"/>
        <v/>
      </c>
    </row>
    <row r="1118" spans="14:20" ht="18" x14ac:dyDescent="0.25">
      <c r="N1118" s="9"/>
      <c r="T1118" t="str">
        <f t="shared" si="97"/>
        <v/>
      </c>
    </row>
    <row r="1119" spans="14:20" ht="18" x14ac:dyDescent="0.25">
      <c r="N1119" s="9"/>
      <c r="T1119" t="str">
        <f t="shared" si="97"/>
        <v/>
      </c>
    </row>
    <row r="1120" spans="14:20" ht="18" x14ac:dyDescent="0.25">
      <c r="N1120" s="9"/>
      <c r="T1120" t="str">
        <f t="shared" si="97"/>
        <v/>
      </c>
    </row>
    <row r="1121" spans="14:20" ht="18" x14ac:dyDescent="0.25">
      <c r="N1121" s="9"/>
      <c r="T1121" t="str">
        <f t="shared" si="97"/>
        <v/>
      </c>
    </row>
    <row r="1122" spans="14:20" ht="18" x14ac:dyDescent="0.25">
      <c r="N1122" s="9"/>
      <c r="T1122" t="str">
        <f t="shared" si="97"/>
        <v/>
      </c>
    </row>
    <row r="1123" spans="14:20" ht="18" x14ac:dyDescent="0.25">
      <c r="N1123" s="9"/>
      <c r="T1123" t="str">
        <f t="shared" si="97"/>
        <v/>
      </c>
    </row>
    <row r="1124" spans="14:20" ht="18" x14ac:dyDescent="0.25">
      <c r="N1124" s="9"/>
      <c r="T1124" t="str">
        <f t="shared" si="97"/>
        <v/>
      </c>
    </row>
    <row r="1125" spans="14:20" ht="18" x14ac:dyDescent="0.25">
      <c r="N1125" s="9"/>
      <c r="T1125" t="str">
        <f t="shared" si="97"/>
        <v/>
      </c>
    </row>
    <row r="1126" spans="14:20" ht="18" x14ac:dyDescent="0.25">
      <c r="N1126" s="9"/>
      <c r="T1126" t="str">
        <f t="shared" si="97"/>
        <v/>
      </c>
    </row>
    <row r="1127" spans="14:20" ht="18" x14ac:dyDescent="0.25">
      <c r="N1127" s="9"/>
      <c r="T1127" t="str">
        <f t="shared" si="97"/>
        <v/>
      </c>
    </row>
    <row r="1128" spans="14:20" ht="18" x14ac:dyDescent="0.25">
      <c r="N1128" s="9"/>
      <c r="T1128" t="str">
        <f t="shared" si="97"/>
        <v/>
      </c>
    </row>
    <row r="1129" spans="14:20" ht="18" x14ac:dyDescent="0.25">
      <c r="N1129" s="9"/>
      <c r="T1129" t="str">
        <f t="shared" si="97"/>
        <v/>
      </c>
    </row>
    <row r="1130" spans="14:20" ht="18" x14ac:dyDescent="0.25">
      <c r="N1130" s="9"/>
      <c r="T1130" t="str">
        <f t="shared" si="97"/>
        <v/>
      </c>
    </row>
    <row r="1131" spans="14:20" ht="18" x14ac:dyDescent="0.25">
      <c r="N1131" s="9"/>
      <c r="T1131" t="str">
        <f t="shared" si="97"/>
        <v/>
      </c>
    </row>
    <row r="1132" spans="14:20" ht="18" x14ac:dyDescent="0.25">
      <c r="N1132" s="9"/>
      <c r="T1132" t="str">
        <f t="shared" si="97"/>
        <v/>
      </c>
    </row>
    <row r="1133" spans="14:20" ht="18" x14ac:dyDescent="0.25">
      <c r="N1133" s="9"/>
      <c r="T1133" t="str">
        <f t="shared" si="97"/>
        <v/>
      </c>
    </row>
    <row r="1134" spans="14:20" ht="18" x14ac:dyDescent="0.25">
      <c r="N1134" s="9"/>
      <c r="T1134" t="str">
        <f t="shared" si="97"/>
        <v/>
      </c>
    </row>
    <row r="1135" spans="14:20" ht="18" x14ac:dyDescent="0.25">
      <c r="N1135" s="9"/>
      <c r="T1135" t="str">
        <f t="shared" si="97"/>
        <v/>
      </c>
    </row>
    <row r="1136" spans="14:20" ht="18" x14ac:dyDescent="0.25">
      <c r="N1136" s="9"/>
      <c r="T1136" t="str">
        <f t="shared" si="97"/>
        <v/>
      </c>
    </row>
    <row r="1137" spans="14:20" ht="18" x14ac:dyDescent="0.25">
      <c r="N1137" s="9"/>
      <c r="T1137" t="str">
        <f t="shared" si="97"/>
        <v/>
      </c>
    </row>
    <row r="1138" spans="14:20" ht="18" x14ac:dyDescent="0.25">
      <c r="N1138" s="9"/>
      <c r="T1138" t="str">
        <f t="shared" si="97"/>
        <v/>
      </c>
    </row>
    <row r="1139" spans="14:20" ht="18" x14ac:dyDescent="0.25">
      <c r="N1139" s="9"/>
      <c r="T1139" t="str">
        <f t="shared" si="97"/>
        <v/>
      </c>
    </row>
    <row r="1140" spans="14:20" ht="18" x14ac:dyDescent="0.25">
      <c r="N1140" s="9"/>
      <c r="T1140" t="str">
        <f t="shared" si="97"/>
        <v/>
      </c>
    </row>
    <row r="1141" spans="14:20" ht="18" x14ac:dyDescent="0.25">
      <c r="N1141" s="9"/>
      <c r="T1141" t="str">
        <f t="shared" si="97"/>
        <v/>
      </c>
    </row>
    <row r="1142" spans="14:20" ht="18" x14ac:dyDescent="0.25">
      <c r="N1142" s="9"/>
      <c r="T1142" t="str">
        <f t="shared" si="97"/>
        <v/>
      </c>
    </row>
    <row r="1143" spans="14:20" ht="18" x14ac:dyDescent="0.25">
      <c r="N1143" s="9"/>
      <c r="T1143" t="str">
        <f t="shared" si="97"/>
        <v/>
      </c>
    </row>
    <row r="1144" spans="14:20" ht="18" x14ac:dyDescent="0.25">
      <c r="N1144" s="9"/>
      <c r="T1144" t="str">
        <f t="shared" si="97"/>
        <v/>
      </c>
    </row>
    <row r="1145" spans="14:20" ht="18" x14ac:dyDescent="0.25">
      <c r="N1145" s="9"/>
      <c r="T1145" t="str">
        <f t="shared" si="97"/>
        <v/>
      </c>
    </row>
    <row r="1146" spans="14:20" ht="18" x14ac:dyDescent="0.25">
      <c r="N1146" s="9"/>
      <c r="T1146" t="str">
        <f t="shared" si="97"/>
        <v/>
      </c>
    </row>
    <row r="1147" spans="14:20" ht="18" x14ac:dyDescent="0.25">
      <c r="N1147" s="9"/>
      <c r="T1147" t="str">
        <f t="shared" si="97"/>
        <v/>
      </c>
    </row>
    <row r="1148" spans="14:20" ht="18" x14ac:dyDescent="0.25">
      <c r="N1148" s="9"/>
      <c r="T1148" t="str">
        <f t="shared" si="97"/>
        <v/>
      </c>
    </row>
    <row r="1149" spans="14:20" ht="18" x14ac:dyDescent="0.25">
      <c r="N1149" s="9"/>
      <c r="T1149" t="str">
        <f t="shared" si="97"/>
        <v/>
      </c>
    </row>
    <row r="1150" spans="14:20" ht="18" x14ac:dyDescent="0.25">
      <c r="N1150" s="9"/>
      <c r="T1150" t="str">
        <f t="shared" si="97"/>
        <v/>
      </c>
    </row>
    <row r="1151" spans="14:20" ht="18" x14ac:dyDescent="0.25">
      <c r="N1151" s="9"/>
      <c r="T1151" t="str">
        <f t="shared" si="97"/>
        <v/>
      </c>
    </row>
    <row r="1152" spans="14:20" ht="18" x14ac:dyDescent="0.25">
      <c r="N1152" s="9"/>
      <c r="T1152" t="str">
        <f t="shared" si="97"/>
        <v/>
      </c>
    </row>
    <row r="1153" spans="14:20" ht="18" x14ac:dyDescent="0.25">
      <c r="N1153" s="9"/>
      <c r="T1153" t="str">
        <f t="shared" si="97"/>
        <v/>
      </c>
    </row>
    <row r="1154" spans="14:20" ht="18" x14ac:dyDescent="0.25">
      <c r="N1154" s="9"/>
      <c r="T1154" t="str">
        <f t="shared" si="97"/>
        <v/>
      </c>
    </row>
    <row r="1155" spans="14:20" ht="18" x14ac:dyDescent="0.25">
      <c r="N1155" s="9"/>
      <c r="T1155" t="str">
        <f t="shared" ref="T1155:T1208" si="98">IFERROR(MID(R1155, FIND("/", R1155) + 1, LEN(R1155)), "")</f>
        <v/>
      </c>
    </row>
    <row r="1156" spans="14:20" ht="18" x14ac:dyDescent="0.25">
      <c r="N1156" s="9"/>
      <c r="T1156" t="str">
        <f t="shared" si="98"/>
        <v/>
      </c>
    </row>
    <row r="1157" spans="14:20" ht="18" x14ac:dyDescent="0.25">
      <c r="N1157" s="9"/>
      <c r="T1157" t="str">
        <f t="shared" si="98"/>
        <v/>
      </c>
    </row>
    <row r="1158" spans="14:20" ht="18" x14ac:dyDescent="0.25">
      <c r="N1158" s="9"/>
      <c r="T1158" t="str">
        <f t="shared" si="98"/>
        <v/>
      </c>
    </row>
    <row r="1159" spans="14:20" ht="18" x14ac:dyDescent="0.25">
      <c r="N1159" s="9"/>
      <c r="T1159" t="str">
        <f t="shared" si="98"/>
        <v/>
      </c>
    </row>
    <row r="1160" spans="14:20" ht="18" x14ac:dyDescent="0.25">
      <c r="N1160" s="9"/>
      <c r="T1160" t="str">
        <f t="shared" si="98"/>
        <v/>
      </c>
    </row>
    <row r="1161" spans="14:20" ht="18" x14ac:dyDescent="0.25">
      <c r="N1161" s="9"/>
      <c r="T1161" t="str">
        <f t="shared" si="98"/>
        <v/>
      </c>
    </row>
    <row r="1162" spans="14:20" ht="18" x14ac:dyDescent="0.25">
      <c r="N1162" s="9"/>
      <c r="T1162" t="str">
        <f t="shared" si="98"/>
        <v/>
      </c>
    </row>
    <row r="1163" spans="14:20" ht="18" x14ac:dyDescent="0.25">
      <c r="N1163" s="9"/>
      <c r="T1163" t="str">
        <f t="shared" si="98"/>
        <v/>
      </c>
    </row>
    <row r="1164" spans="14:20" ht="18" x14ac:dyDescent="0.25">
      <c r="N1164" s="9"/>
      <c r="T1164" t="str">
        <f t="shared" si="98"/>
        <v/>
      </c>
    </row>
    <row r="1165" spans="14:20" ht="18" x14ac:dyDescent="0.25">
      <c r="N1165" s="9"/>
      <c r="T1165" t="str">
        <f t="shared" si="98"/>
        <v/>
      </c>
    </row>
    <row r="1166" spans="14:20" ht="18" x14ac:dyDescent="0.25">
      <c r="N1166" s="9"/>
      <c r="T1166" t="str">
        <f t="shared" si="98"/>
        <v/>
      </c>
    </row>
    <row r="1167" spans="14:20" ht="18" x14ac:dyDescent="0.25">
      <c r="N1167" s="9"/>
      <c r="T1167" t="str">
        <f t="shared" si="98"/>
        <v/>
      </c>
    </row>
    <row r="1168" spans="14:20" ht="18" x14ac:dyDescent="0.25">
      <c r="N1168" s="9"/>
      <c r="T1168" t="str">
        <f t="shared" si="98"/>
        <v/>
      </c>
    </row>
    <row r="1169" spans="14:20" ht="18" x14ac:dyDescent="0.25">
      <c r="N1169" s="9"/>
      <c r="T1169" t="str">
        <f t="shared" si="98"/>
        <v/>
      </c>
    </row>
    <row r="1170" spans="14:20" ht="18" x14ac:dyDescent="0.25">
      <c r="N1170" s="9"/>
      <c r="T1170" t="str">
        <f t="shared" si="98"/>
        <v/>
      </c>
    </row>
    <row r="1171" spans="14:20" ht="18" x14ac:dyDescent="0.25">
      <c r="N1171" s="9"/>
      <c r="T1171" t="str">
        <f t="shared" si="98"/>
        <v/>
      </c>
    </row>
    <row r="1172" spans="14:20" ht="18" x14ac:dyDescent="0.25">
      <c r="N1172" s="9"/>
      <c r="T1172" t="str">
        <f t="shared" si="98"/>
        <v/>
      </c>
    </row>
    <row r="1173" spans="14:20" ht="18" x14ac:dyDescent="0.25">
      <c r="N1173" s="9"/>
      <c r="T1173" t="str">
        <f t="shared" si="98"/>
        <v/>
      </c>
    </row>
    <row r="1174" spans="14:20" ht="18" x14ac:dyDescent="0.25">
      <c r="N1174" s="9"/>
      <c r="T1174" t="str">
        <f t="shared" si="98"/>
        <v/>
      </c>
    </row>
    <row r="1175" spans="14:20" ht="18" x14ac:dyDescent="0.25">
      <c r="N1175" s="9"/>
      <c r="T1175" t="str">
        <f t="shared" si="98"/>
        <v/>
      </c>
    </row>
    <row r="1176" spans="14:20" ht="18" x14ac:dyDescent="0.25">
      <c r="N1176" s="9"/>
      <c r="T1176" t="str">
        <f t="shared" si="98"/>
        <v/>
      </c>
    </row>
    <row r="1177" spans="14:20" ht="18" x14ac:dyDescent="0.25">
      <c r="N1177" s="9"/>
      <c r="T1177" t="str">
        <f t="shared" si="98"/>
        <v/>
      </c>
    </row>
    <row r="1178" spans="14:20" ht="18" x14ac:dyDescent="0.25">
      <c r="N1178" s="9"/>
      <c r="T1178" t="str">
        <f t="shared" si="98"/>
        <v/>
      </c>
    </row>
    <row r="1179" spans="14:20" ht="18" x14ac:dyDescent="0.25">
      <c r="N1179" s="9"/>
      <c r="T1179" t="str">
        <f t="shared" si="98"/>
        <v/>
      </c>
    </row>
    <row r="1180" spans="14:20" ht="18" x14ac:dyDescent="0.25">
      <c r="N1180" s="9"/>
      <c r="T1180" t="str">
        <f t="shared" si="98"/>
        <v/>
      </c>
    </row>
    <row r="1181" spans="14:20" ht="18" x14ac:dyDescent="0.25">
      <c r="N1181" s="9"/>
      <c r="T1181" t="str">
        <f t="shared" si="98"/>
        <v/>
      </c>
    </row>
    <row r="1182" spans="14:20" ht="18" x14ac:dyDescent="0.25">
      <c r="N1182" s="9"/>
      <c r="T1182" t="str">
        <f t="shared" si="98"/>
        <v/>
      </c>
    </row>
    <row r="1183" spans="14:20" ht="18" x14ac:dyDescent="0.25">
      <c r="N1183" s="9"/>
      <c r="T1183" t="str">
        <f t="shared" si="98"/>
        <v/>
      </c>
    </row>
    <row r="1184" spans="14:20" ht="18" x14ac:dyDescent="0.25">
      <c r="N1184" s="9"/>
      <c r="T1184" t="str">
        <f t="shared" si="98"/>
        <v/>
      </c>
    </row>
    <row r="1185" spans="14:20" ht="18" x14ac:dyDescent="0.25">
      <c r="N1185" s="9"/>
      <c r="T1185" t="str">
        <f t="shared" si="98"/>
        <v/>
      </c>
    </row>
    <row r="1186" spans="14:20" ht="18" x14ac:dyDescent="0.25">
      <c r="N1186" s="9"/>
      <c r="T1186" t="str">
        <f t="shared" si="98"/>
        <v/>
      </c>
    </row>
    <row r="1187" spans="14:20" ht="18" x14ac:dyDescent="0.25">
      <c r="N1187" s="9"/>
      <c r="T1187" t="str">
        <f t="shared" si="98"/>
        <v/>
      </c>
    </row>
    <row r="1188" spans="14:20" ht="18" x14ac:dyDescent="0.25">
      <c r="N1188" s="9"/>
      <c r="T1188" t="str">
        <f t="shared" si="98"/>
        <v/>
      </c>
    </row>
    <row r="1189" spans="14:20" ht="18" x14ac:dyDescent="0.25">
      <c r="N1189" s="9"/>
      <c r="T1189" t="str">
        <f t="shared" si="98"/>
        <v/>
      </c>
    </row>
    <row r="1190" spans="14:20" ht="18" x14ac:dyDescent="0.25">
      <c r="N1190" s="9"/>
      <c r="T1190" t="str">
        <f t="shared" si="98"/>
        <v/>
      </c>
    </row>
    <row r="1191" spans="14:20" ht="18" x14ac:dyDescent="0.25">
      <c r="N1191" s="9"/>
      <c r="T1191" t="str">
        <f t="shared" si="98"/>
        <v/>
      </c>
    </row>
    <row r="1192" spans="14:20" ht="18" x14ac:dyDescent="0.25">
      <c r="N1192" s="9"/>
      <c r="T1192" t="str">
        <f t="shared" si="98"/>
        <v/>
      </c>
    </row>
    <row r="1193" spans="14:20" ht="18" x14ac:dyDescent="0.25">
      <c r="N1193" s="9"/>
      <c r="T1193" t="str">
        <f t="shared" si="98"/>
        <v/>
      </c>
    </row>
    <row r="1194" spans="14:20" ht="18" x14ac:dyDescent="0.25">
      <c r="N1194" s="9"/>
      <c r="T1194" t="str">
        <f t="shared" si="98"/>
        <v/>
      </c>
    </row>
    <row r="1195" spans="14:20" ht="18" x14ac:dyDescent="0.25">
      <c r="N1195" s="9"/>
      <c r="T1195" t="str">
        <f t="shared" si="98"/>
        <v/>
      </c>
    </row>
    <row r="1196" spans="14:20" ht="18" x14ac:dyDescent="0.25">
      <c r="N1196" s="9"/>
      <c r="T1196" t="str">
        <f t="shared" si="98"/>
        <v/>
      </c>
    </row>
    <row r="1197" spans="14:20" ht="18" x14ac:dyDescent="0.25">
      <c r="N1197" s="9"/>
      <c r="T1197" t="str">
        <f t="shared" si="98"/>
        <v/>
      </c>
    </row>
    <row r="1198" spans="14:20" ht="18" x14ac:dyDescent="0.25">
      <c r="N1198" s="9"/>
      <c r="T1198" t="str">
        <f t="shared" si="98"/>
        <v/>
      </c>
    </row>
    <row r="1199" spans="14:20" ht="18" x14ac:dyDescent="0.25">
      <c r="N1199" s="9"/>
      <c r="T1199" t="str">
        <f t="shared" si="98"/>
        <v/>
      </c>
    </row>
    <row r="1200" spans="14:20" ht="18" x14ac:dyDescent="0.25">
      <c r="N1200" s="9"/>
      <c r="T1200" t="str">
        <f t="shared" si="98"/>
        <v/>
      </c>
    </row>
    <row r="1201" spans="14:20" ht="18" x14ac:dyDescent="0.25">
      <c r="N1201" s="9"/>
      <c r="T1201" t="str">
        <f t="shared" si="98"/>
        <v/>
      </c>
    </row>
    <row r="1202" spans="14:20" ht="18" x14ac:dyDescent="0.25">
      <c r="N1202" s="9"/>
      <c r="T1202" t="str">
        <f t="shared" si="98"/>
        <v/>
      </c>
    </row>
    <row r="1203" spans="14:20" ht="18" x14ac:dyDescent="0.25">
      <c r="N1203" s="9"/>
      <c r="T1203" t="str">
        <f t="shared" si="98"/>
        <v/>
      </c>
    </row>
    <row r="1204" spans="14:20" ht="18" x14ac:dyDescent="0.25">
      <c r="N1204" s="9"/>
      <c r="T1204" t="str">
        <f t="shared" si="98"/>
        <v/>
      </c>
    </row>
    <row r="1205" spans="14:20" ht="18" x14ac:dyDescent="0.25">
      <c r="N1205" s="9"/>
      <c r="T1205" t="str">
        <f t="shared" si="98"/>
        <v/>
      </c>
    </row>
    <row r="1206" spans="14:20" ht="18" x14ac:dyDescent="0.25">
      <c r="N1206" s="9"/>
      <c r="T1206" t="str">
        <f t="shared" si="98"/>
        <v/>
      </c>
    </row>
    <row r="1207" spans="14:20" ht="18" x14ac:dyDescent="0.25">
      <c r="N1207" s="9"/>
      <c r="T1207" t="str">
        <f t="shared" si="98"/>
        <v/>
      </c>
    </row>
    <row r="1208" spans="14:20" ht="18" x14ac:dyDescent="0.25">
      <c r="N1208" s="9"/>
      <c r="T1208" t="str">
        <f t="shared" si="98"/>
        <v/>
      </c>
    </row>
  </sheetData>
  <autoFilter ref="A1:T1208" xr:uid="{00000000-0001-0000-0000-000000000000}"/>
  <conditionalFormatting sqref="F1:F1048576">
    <cfRule type="cellIs" dxfId="43" priority="1" operator="greaterThan">
      <formula>500</formula>
    </cfRule>
    <cfRule type="cellIs" dxfId="42" priority="2" operator="between">
      <formula>200</formula>
      <formula>500</formula>
    </cfRule>
    <cfRule type="cellIs" dxfId="41" priority="3" operator="between">
      <formula>100</formula>
      <formula>200</formula>
    </cfRule>
    <cfRule type="cellIs" dxfId="40" priority="4" operator="between">
      <formula>0</formula>
      <formula>100</formula>
    </cfRule>
    <cfRule type="cellIs" dxfId="39" priority="5" operator="between">
      <formula>0</formula>
      <formula>0</formula>
    </cfRule>
  </conditionalFormatting>
  <conditionalFormatting sqref="G1 G2:H1048576">
    <cfRule type="cellIs" dxfId="38" priority="17" operator="equal">
      <formula>"live"</formula>
    </cfRule>
    <cfRule type="cellIs" dxfId="37" priority="18" operator="equal">
      <formula>"live"</formula>
    </cfRule>
    <cfRule type="cellIs" dxfId="36" priority="19" operator="equal">
      <formula>"live"</formula>
    </cfRule>
    <cfRule type="cellIs" dxfId="35" priority="20" operator="equal">
      <formula>"live"</formula>
    </cfRule>
    <cfRule type="cellIs" dxfId="34" priority="21" operator="equal">
      <formula>"canceled"</formula>
    </cfRule>
    <cfRule type="cellIs" dxfId="33" priority="22" operator="equal">
      <formula>"live"</formula>
    </cfRule>
    <cfRule type="cellIs" dxfId="32" priority="23" operator="equal">
      <formula>"failed"</formula>
    </cfRule>
    <cfRule type="cellIs" dxfId="31" priority="24" operator="equal">
      <formula>"successful"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Outcomes Based on Launch Date </vt:lpstr>
      <vt:lpstr>Outcomes Based on Goal</vt:lpstr>
      <vt:lpstr>Summary Statistics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Suad Godax</cp:lastModifiedBy>
  <dcterms:created xsi:type="dcterms:W3CDTF">2021-09-29T18:52:28Z</dcterms:created>
  <dcterms:modified xsi:type="dcterms:W3CDTF">2024-07-15T21:28:39Z</dcterms:modified>
</cp:coreProperties>
</file>