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murali/Downloads/Med 4/cummultaive reviwe materials/renal /Excel Challenge/Starter_Code/"/>
    </mc:Choice>
  </mc:AlternateContent>
  <xr:revisionPtr revIDLastSave="0" documentId="13_ncr:1_{B30ECDCF-F944-844E-907D-024CDE8F88FA}" xr6:coauthVersionLast="47" xr6:coauthVersionMax="47" xr10:uidLastSave="{00000000-0000-0000-0000-000000000000}"/>
  <bookViews>
    <workbookView xWindow="-23400" yWindow="520" windowWidth="22320" windowHeight="16900" activeTab="5" xr2:uid="{00000000-000D-0000-FFFF-FFFF00000000}"/>
  </bookViews>
  <sheets>
    <sheet name="pivot 1" sheetId="3" r:id="rId1"/>
    <sheet name="pivot 2" sheetId="6" r:id="rId2"/>
    <sheet name="pivot 3" sheetId="9" r:id="rId3"/>
    <sheet name="Crowdfunding" sheetId="1" r:id="rId4"/>
    <sheet name="Statistical Analysisout" sheetId="15" r:id="rId5"/>
    <sheet name="Crowdfunding Goal Analysis" sheetId="13" r:id="rId6"/>
  </sheets>
  <calcPr calcId="191029" concurrentCalc="0"/>
  <pivotCaches>
    <pivotCache cacheId="4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5" l="1"/>
  <c r="H11" i="15"/>
  <c r="H12" i="15"/>
  <c r="H13" i="15"/>
  <c r="H14" i="15"/>
  <c r="H19" i="15"/>
  <c r="H20" i="15"/>
  <c r="H22" i="15"/>
  <c r="H23" i="15"/>
  <c r="H24" i="15"/>
  <c r="H9" i="15"/>
  <c r="E2" i="15" a="1"/>
  <c r="E2" i="15"/>
  <c r="B2" i="15" a="1"/>
  <c r="B2" i="15"/>
  <c r="A2" i="15" a="1"/>
  <c r="A2" i="15"/>
  <c r="D2" i="15" a="1"/>
  <c r="D2" i="15"/>
  <c r="D3" i="13"/>
  <c r="B3" i="13"/>
  <c r="C3" i="13"/>
  <c r="E3" i="13"/>
  <c r="H3" i="13"/>
  <c r="D4" i="13"/>
  <c r="B4" i="13"/>
  <c r="C4" i="13"/>
  <c r="E4" i="13"/>
  <c r="H4" i="13"/>
  <c r="D5" i="13"/>
  <c r="B5" i="13"/>
  <c r="C5" i="13"/>
  <c r="E5" i="13"/>
  <c r="H5" i="13"/>
  <c r="D6" i="13"/>
  <c r="B6" i="13"/>
  <c r="C6" i="13"/>
  <c r="E6" i="13"/>
  <c r="H6" i="13"/>
  <c r="D7" i="13"/>
  <c r="B7" i="13"/>
  <c r="C7" i="13"/>
  <c r="E7" i="13"/>
  <c r="H7" i="13"/>
  <c r="D8" i="13"/>
  <c r="B8" i="13"/>
  <c r="C8" i="13"/>
  <c r="E8" i="13"/>
  <c r="H8" i="13"/>
  <c r="D9" i="13"/>
  <c r="B9" i="13"/>
  <c r="C9" i="13"/>
  <c r="E9" i="13"/>
  <c r="H9" i="13"/>
  <c r="D10" i="13"/>
  <c r="B10" i="13"/>
  <c r="C10" i="13"/>
  <c r="E10" i="13"/>
  <c r="H10" i="13"/>
  <c r="D11" i="13"/>
  <c r="B11" i="13"/>
  <c r="C11" i="13"/>
  <c r="E11" i="13"/>
  <c r="H11" i="13"/>
  <c r="D12" i="13"/>
  <c r="B12" i="13"/>
  <c r="C12" i="13"/>
  <c r="E12" i="13"/>
  <c r="H12" i="13"/>
  <c r="D13" i="13"/>
  <c r="B13" i="13"/>
  <c r="C13" i="13"/>
  <c r="E13" i="13"/>
  <c r="H13" i="13"/>
  <c r="D2" i="13"/>
  <c r="B2" i="13"/>
  <c r="C2" i="13"/>
  <c r="E2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9" i="13"/>
  <c r="F10" i="13"/>
  <c r="F11" i="13"/>
  <c r="F12" i="13"/>
  <c r="F13" i="13"/>
  <c r="F2" i="1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G5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<sst xmlns="http://schemas.openxmlformats.org/spreadsheetml/2006/main" count="6137" uniqueCount="2117">
  <si>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</si>
  <si>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</si>
  <si>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</si>
  <si>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</si>
  <si>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</si>
  <si>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</si>
  <si>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</si>
  <si>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</si>
  <si>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</si>
  <si>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</si>
  <si>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</si>
  <si>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</si>
  <si>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</si>
  <si>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</si>
  <si>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</si>
  <si>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</si>
  <si>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</si>
  <si>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</si>
  <si>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</si>
  <si>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</si>
  <si>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</si>
  <si>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</si>
  <si>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</si>
  <si>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</si>
  <si>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</si>
  <si>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</si>
  <si>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</si>
  <si>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</si>
  <si>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</si>
  <si>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</si>
  <si>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</si>
  <si>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</si>
  <si>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</si>
  <si>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</si>
  <si>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</si>
  <si>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</si>
  <si>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</si>
  <si>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</si>
  <si>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</si>
  <si>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</si>
  <si>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</si>
  <si>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</si>
  <si>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</si>
  <si>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</si>
  <si>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</si>
  <si>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</si>
  <si>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</si>
  <si>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</si>
  <si>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</si>
  <si>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</si>
  <si>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</si>
  <si>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</si>
  <si>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</si>
  <si>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</si>
  <si>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</si>
  <si>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</si>
  <si>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</si>
  <si>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</si>
  <si>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</si>
  <si>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</si>
  <si>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</si>
  <si>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</si>
  <si>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</si>
  <si>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</si>
  <si>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</si>
  <si>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</si>
  <si>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</si>
  <si>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</si>
  <si>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</si>
  <si>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</si>
  <si>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</si>
  <si>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</si>
  <si>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</si>
  <si>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</si>
  <si>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</si>
  <si>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</si>
  <si>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</si>
  <si>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</si>
  <si>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</si>
  <si>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</si>
  <si>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</si>
  <si>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</si>
  <si>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</si>
  <si>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</si>
  <si>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</si>
  <si>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</si>
  <si>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</si>
  <si>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</si>
  <si>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</si>
  <si>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</si>
  <si>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</si>
  <si>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</si>
  <si>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</si>
  <si>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</si>
  <si>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</si>
  <si>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</si>
  <si>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</si>
  <si>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</si>
  <si>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</si>
  <si>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</si>
  <si>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</si>
  <si>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</si>
  <si>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</si>
  <si>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</si>
  <si>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</si>
  <si>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</si>
  <si>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</si>
  <si>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</si>
  <si>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</si>
  <si>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</si>
  <si>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</si>
  <si>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</si>
  <si>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</si>
  <si>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</si>
  <si>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</si>
  <si>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</si>
  <si>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</si>
  <si>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</si>
  <si>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</si>
  <si>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</si>
  <si>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</si>
  <si>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</si>
  <si>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</si>
  <si>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</si>
  <si>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</si>
  <si>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</si>
  <si>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</si>
  <si>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</si>
  <si>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</si>
  <si>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</si>
  <si>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</si>
  <si>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</si>
  <si>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</si>
  <si>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</si>
  <si>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</si>
  <si>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</si>
  <si>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</si>
  <si>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</si>
  <si>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</si>
  <si>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</si>
  <si>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</si>
  <si>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</si>
  <si>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</si>
  <si>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</si>
  <si>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</si>
  <si>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</si>
  <si>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</si>
  <si>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</si>
  <si>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</si>
  <si>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</si>
  <si>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</si>
  <si>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</si>
  <si>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</si>
  <si>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</si>
  <si>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</si>
  <si>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</si>
  <si>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</si>
  <si>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</si>
  <si>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</si>
  <si>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</si>
  <si>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</si>
  <si>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</si>
  <si>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</si>
  <si>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</si>
  <si>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</si>
  <si>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</si>
  <si>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</si>
  <si>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</si>
  <si>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</si>
  <si>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</si>
  <si>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</si>
  <si>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</si>
  <si>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</si>
  <si>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</si>
  <si>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</si>
  <si>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</si>
  <si>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</si>
  <si>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</si>
  <si>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</si>
  <si>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</si>
  <si>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</si>
  <si>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</si>
  <si>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</si>
  <si>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</si>
  <si>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</si>
  <si>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</si>
  <si>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</si>
  <si>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</si>
  <si>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</si>
  <si>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</si>
  <si>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</si>
  <si>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</si>
  <si>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</si>
  <si>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</si>
  <si>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</si>
  <si>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</si>
  <si>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</si>
  <si>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</si>
  <si>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</si>
  <si>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</si>
  <si>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</si>
  <si>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</si>
  <si>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</si>
  <si>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</si>
  <si>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</si>
  <si>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</si>
  <si>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</si>
  <si>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</si>
  <si>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</si>
  <si>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</si>
  <si>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</si>
  <si>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</si>
  <si>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</si>
  <si>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</si>
  <si>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</si>
  <si>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</si>
  <si>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</si>
  <si>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</si>
  <si>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</si>
  <si>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</si>
  <si>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</si>
  <si>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</si>
  <si>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</si>
  <si>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</si>
  <si>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</si>
  <si>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</si>
  <si>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</si>
  <si>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</si>
  <si>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</si>
  <si>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</si>
  <si>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</si>
  <si>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</si>
  <si>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</si>
  <si>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</si>
  <si>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</si>
  <si>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</si>
  <si>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</si>
  <si>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</si>
  <si>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</si>
  <si>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</si>
  <si>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</si>
  <si>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</si>
  <si>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</si>
  <si>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</si>
  <si>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</si>
  <si>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</si>
  <si>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</si>
  <si>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</si>
  <si>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</si>
  <si>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</si>
  <si>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</si>
  <si>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</si>
  <si>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</si>
  <si>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</si>
  <si>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</si>
  <si>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</si>
  <si>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</si>
  <si>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</si>
  <si>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</si>
  <si>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</si>
  <si>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</si>
  <si>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</si>
  <si>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</si>
  <si>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</si>
  <si>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</si>
  <si>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</si>
  <si>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</si>
  <si>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</si>
  <si>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</si>
  <si>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</si>
  <si>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</si>
  <si>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</si>
  <si>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</si>
  <si>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</si>
  <si>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</si>
  <si>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</si>
  <si>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</si>
  <si>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</si>
  <si>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</si>
  <si>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</si>
  <si>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</si>
  <si>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</si>
  <si>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</si>
  <si>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</si>
  <si>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</si>
  <si>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</si>
  <si>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</si>
  <si>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</si>
  <si>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</si>
  <si>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</si>
  <si>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</si>
  <si>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</si>
  <si>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</si>
  <si>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</si>
  <si>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</si>
  <si>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</si>
  <si>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</si>
  <si>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</si>
  <si>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</si>
  <si>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</si>
  <si>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</si>
  <si>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</si>
  <si>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</si>
  <si>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</si>
  <si>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</si>
  <si>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</si>
  <si>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</si>
  <si>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</si>
  <si>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</si>
  <si>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</si>
  <si>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</si>
  <si>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</si>
  <si>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</si>
  <si>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</si>
  <si>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</si>
  <si>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</si>
  <si>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</si>
  <si>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</si>
  <si>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</si>
  <si>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</si>
  <si>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</si>
  <si>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</si>
  <si>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</si>
  <si>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</si>
  <si>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</si>
  <si>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</si>
  <si>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</si>
  <si>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</si>
  <si>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</si>
  <si>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</si>
  <si>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</si>
  <si>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</si>
  <si>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</si>
  <si>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</si>
  <si>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</si>
  <si>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</si>
  <si>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</si>
  <si>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</si>
  <si>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</si>
  <si>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</si>
  <si>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</si>
  <si>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</si>
  <si>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</si>
  <si>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</si>
  <si>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</si>
  <si>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</si>
  <si>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</si>
  <si>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</si>
  <si>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</si>
  <si>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</si>
  <si>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</si>
  <si>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</si>
  <si>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</si>
  <si>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</si>
  <si>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</si>
  <si>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</si>
  <si>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</si>
  <si>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</si>
  <si>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</si>
  <si>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</si>
  <si>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</si>
  <si>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</si>
  <si>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</si>
  <si>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</si>
  <si>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</si>
  <si>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</si>
  <si>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</si>
  <si>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</si>
  <si>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</si>
  <si>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</si>
  <si>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</si>
  <si>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</si>
  <si>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</si>
  <si>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</si>
  <si>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</si>
  <si>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</si>
  <si>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</si>
  <si>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</si>
  <si>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</si>
  <si>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</si>
  <si>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</si>
  <si>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</si>
  <si>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</si>
  <si>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</si>
  <si>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</si>
  <si>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</si>
  <si>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</si>
  <si>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</si>
  <si>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</si>
  <si>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</si>
  <si>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</si>
  <si>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</si>
  <si>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</si>
  <si>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</si>
  <si>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</si>
  <si>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</si>
  <si>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</si>
  <si>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</si>
  <si>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</si>
  <si>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</si>
  <si>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</si>
  <si>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</si>
  <si>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</si>
  <si>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</si>
  <si>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</si>
  <si>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</si>
  <si>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</si>
  <si>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</si>
  <si>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</si>
  <si>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</si>
  <si>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</si>
  <si>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</si>
  <si>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</si>
  <si>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</si>
  <si>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</si>
  <si>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</si>
  <si>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</si>
  <si>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</si>
  <si>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</si>
  <si>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</si>
  <si>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</si>
  <si>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</si>
  <si>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</si>
  <si>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</si>
  <si>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</si>
  <si>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</si>
  <si>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</si>
  <si>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</si>
  <si>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</si>
  <si>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</si>
  <si>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</si>
  <si>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</si>
  <si>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</si>
  <si>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</si>
  <si>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</si>
  <si>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</si>
  <si>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</si>
  <si>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</si>
  <si>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</si>
  <si>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</si>
  <si>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</si>
  <si>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</si>
  <si>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</si>
  <si>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</si>
  <si>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</si>
  <si>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</si>
  <si>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</si>
  <si>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</si>
  <si>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</si>
  <si>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</si>
  <si>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</si>
  <si>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</si>
  <si>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</si>
  <si>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</si>
  <si>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</si>
  <si>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</si>
  <si>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</si>
  <si>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</si>
  <si>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</si>
  <si>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</si>
  <si>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</si>
  <si>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</si>
  <si>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</si>
  <si>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</si>
  <si>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</si>
  <si>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</si>
  <si>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</si>
  <si>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</si>
  <si>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</si>
  <si>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</si>
  <si>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</si>
  <si>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</si>
  <si>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</si>
  <si>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</si>
  <si>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</si>
  <si>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</si>
  <si>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</si>
  <si>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</si>
  <si>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</si>
  <si>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</si>
  <si>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</si>
  <si>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</si>
  <si>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</si>
  <si>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</si>
  <si>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</si>
  <si>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</si>
  <si>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</si>
  <si>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</si>
  <si>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</si>
  <si>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</si>
  <si>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</si>
  <si>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</si>
  <si>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</si>
  <si>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</si>
  <si>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</si>
  <si>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</si>
  <si>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</si>
  <si>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</si>
  <si>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</si>
  <si>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</si>
  <si>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</si>
  <si>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</si>
  <si>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</si>
  <si>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</si>
  <si>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</si>
  <si>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</si>
  <si>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</si>
  <si>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</si>
  <si>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</si>
  <si>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</si>
  <si>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</si>
  <si>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</si>
  <si>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</si>
  <si>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</si>
  <si>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</si>
  <si>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</si>
  <si>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</si>
  <si>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</si>
  <si>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</si>
  <si>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</si>
  <si>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</si>
  <si>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</si>
  <si>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</si>
  <si>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</si>
  <si>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</si>
  <si>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</si>
  <si>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</si>
  <si>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</si>
  <si>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</si>
  <si>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</si>
  <si>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</si>
  <si>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</si>
  <si>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</si>
  <si>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</si>
  <si>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</si>
  <si>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</si>
  <si>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</si>
  <si>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</si>
  <si>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</si>
  <si>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</si>
  <si>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</si>
  <si>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</si>
  <si>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</si>
  <si>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</si>
  <si>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</si>
  <si>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</si>
  <si>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</si>
  <si>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</si>
  <si>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</si>
  <si>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</si>
  <si>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</si>
  <si>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</si>
  <si>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</si>
  <si>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</si>
  <si>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</si>
  <si>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</si>
  <si>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</si>
  <si>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</si>
  <si>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</si>
  <si>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</si>
  <si>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</si>
  <si>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</si>
  <si>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</si>
  <si>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</si>
  <si>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</si>
  <si>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</si>
  <si>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</si>
  <si>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</si>
  <si>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</si>
  <si>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</si>
  <si>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</si>
  <si>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</si>
  <si>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</si>
  <si>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</si>
  <si>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</si>
  <si>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</si>
  <si>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</si>
  <si>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</si>
  <si>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</si>
  <si>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</si>
  <si>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</si>
  <si>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</si>
  <si>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</si>
  <si>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</si>
  <si>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</si>
  <si>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</si>
  <si>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</si>
  <si>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</si>
  <si>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</si>
  <si>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</si>
  <si>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</si>
  <si>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</si>
  <si>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</si>
  <si>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</si>
  <si>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</si>
  <si>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</si>
  <si>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</si>
  <si>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</si>
  <si>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</si>
  <si>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</si>
  <si>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</si>
  <si>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</si>
  <si>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</si>
  <si>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</si>
  <si>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</si>
  <si>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</si>
  <si>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</si>
  <si>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</si>
  <si>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</si>
  <si>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</si>
  <si>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</si>
  <si>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</si>
  <si>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</si>
  <si>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</si>
  <si>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</si>
  <si>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</si>
  <si>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</si>
  <si>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</si>
  <si>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</si>
  <si>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</si>
  <si>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</si>
  <si>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</si>
  <si>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</si>
  <si>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</si>
  <si>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</si>
  <si>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</si>
  <si>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</si>
  <si>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</si>
  <si>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</si>
  <si>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</si>
  <si>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</si>
  <si>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</si>
  <si>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</si>
  <si>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</si>
  <si>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</si>
  <si>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</si>
  <si>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</si>
  <si>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</si>
  <si>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</si>
  <si>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</si>
  <si>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</si>
  <si>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</si>
  <si>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</si>
  <si>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</si>
  <si>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</si>
  <si>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</si>
  <si>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</si>
  <si>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</si>
  <si>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</si>
  <si>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</si>
  <si>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</si>
  <si>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</si>
  <si>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</si>
  <si>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</si>
  <si>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</si>
  <si>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</si>
  <si>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</si>
  <si>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</si>
  <si>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</si>
  <si>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</si>
  <si>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</si>
  <si>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</si>
  <si>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</si>
  <si>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</si>
  <si>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</si>
  <si>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</si>
  <si>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</si>
  <si>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</si>
  <si>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</si>
  <si>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</si>
  <si>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</si>
  <si>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</si>
  <si>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</si>
  <si>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</si>
  <si>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</si>
  <si>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</si>
  <si>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</si>
  <si>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</si>
  <si>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</si>
  <si>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</si>
  <si>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</si>
  <si>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</si>
  <si>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</si>
  <si>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</si>
  <si>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</si>
  <si>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</si>
  <si>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</si>
  <si>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</si>
  <si>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</si>
  <si>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</si>
  <si>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</si>
  <si>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</si>
  <si>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</si>
  <si>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</si>
  <si>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</si>
  <si>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</si>
  <si>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</si>
  <si>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</si>
  <si>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</si>
  <si>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</si>
  <si>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</si>
  <si>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</si>
  <si>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</si>
  <si>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</si>
  <si>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</si>
  <si>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</si>
  <si>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</si>
  <si>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</si>
  <si>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</si>
  <si>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</si>
  <si>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</si>
  <si>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</si>
  <si>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</si>
  <si>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</si>
  <si>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</si>
  <si>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</si>
  <si>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</si>
  <si>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</si>
  <si>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</si>
  <si>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</si>
  <si>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</si>
  <si>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</si>
  <si>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</si>
  <si>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</si>
  <si>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</si>
  <si>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</si>
  <si>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</si>
  <si>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</si>
  <si>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</si>
  <si>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</si>
  <si>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</si>
  <si>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</si>
  <si>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</si>
  <si>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</si>
  <si>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</si>
  <si>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</si>
  <si>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</si>
  <si>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</si>
  <si>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</si>
  <si>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</si>
  <si>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</si>
  <si>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</si>
  <si>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</si>
  <si>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</si>
  <si>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</si>
  <si>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</si>
  <si>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</si>
  <si>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</si>
  <si>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</si>
  <si>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</si>
  <si>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</si>
  <si>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</si>
  <si>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</si>
  <si>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</si>
  <si>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</si>
  <si>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</si>
  <si>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</si>
  <si>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</si>
  <si>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</si>
  <si>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</si>
  <si>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</si>
  <si>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</si>
  <si>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</si>
  <si>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</si>
  <si>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</si>
  <si>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</si>
  <si>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</si>
  <si>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</si>
  <si>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</si>
  <si>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</si>
  <si>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</si>
  <si>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</si>
  <si>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</si>
  <si>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</si>
  <si>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</si>
  <si>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</si>
  <si>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</si>
  <si>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</si>
  <si>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</si>
  <si>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</si>
  <si>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</si>
  <si>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</si>
  <si>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</si>
  <si>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</si>
  <si>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</si>
  <si>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</si>
  <si>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</si>
  <si>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</si>
  <si>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</si>
  <si>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</si>
  <si>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</si>
  <si>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</si>
  <si>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</si>
  <si>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</si>
  <si>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</si>
  <si>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</si>
  <si>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</si>
  <si>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</si>
  <si>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</si>
  <si>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</si>
  <si>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</si>
  <si>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</si>
  <si>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</si>
  <si>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</si>
  <si>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</si>
  <si>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</si>
  <si>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</si>
  <si>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</si>
  <si>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</si>
  <si>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</si>
  <si>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</si>
  <si>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</si>
  <si>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</si>
  <si>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</si>
  <si>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</si>
  <si>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</si>
  <si>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</si>
  <si>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</si>
  <si>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</si>
  <si>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</si>
  <si>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</si>
  <si>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</si>
  <si>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</si>
  <si>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</si>
  <si>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</si>
  <si>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</si>
  <si>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</si>
  <si>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</si>
  <si>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</si>
  <si>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</si>
  <si>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</si>
  <si>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</si>
  <si>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</si>
  <si>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</si>
  <si>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</si>
  <si>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</si>
  <si>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</si>
  <si>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</si>
  <si>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</si>
  <si>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</si>
  <si>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</si>
  <si>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</si>
  <si>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</si>
  <si>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</si>
  <si>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</si>
  <si>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</si>
  <si>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</si>
  <si>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</si>
  <si>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</si>
  <si>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</si>
  <si>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</si>
  <si>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</si>
  <si>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</si>
  <si>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</si>
  <si>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</si>
  <si>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</si>
  <si>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</si>
  <si>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</si>
  <si>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</si>
  <si>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</si>
  <si>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</si>
  <si>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</si>
  <si>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</si>
  <si>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</si>
  <si>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</si>
  <si>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</si>
  <si>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</si>
  <si>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</si>
  <si>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</si>
  <si>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</si>
  <si>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</si>
  <si>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</si>
  <si>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</si>
  <si>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</si>
  <si>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</si>
  <si>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</si>
  <si>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</si>
  <si>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</si>
  <si>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</si>
  <si>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</si>
  <si>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</si>
  <si>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</si>
  <si>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</si>
  <si>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</si>
  <si>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</si>
  <si>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</si>
  <si>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</si>
  <si>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</si>
  <si>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</si>
  <si>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</si>
  <si>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</si>
  <si>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</si>
  <si>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</si>
  <si>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</si>
  <si>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</si>
  <si>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</si>
  <si>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</si>
  <si>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</si>
  <si>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</si>
  <si>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</si>
  <si>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</si>
  <si>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</si>
  <si>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</si>
  <si>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</si>
  <si>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</si>
  <si>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</si>
  <si>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</si>
  <si>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</si>
  <si>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</si>
  <si>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</si>
  <si>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</si>
  <si>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</si>
  <si>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</si>
  <si>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</si>
  <si>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</si>
  <si>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</si>
  <si>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</si>
  <si>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</si>
  <si>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</si>
  <si>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</si>
  <si>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</si>
  <si>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</si>
  <si>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</si>
  <si>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</si>
  <si>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</si>
  <si>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</si>
  <si>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</si>
  <si>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</si>
  <si>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</si>
  <si>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</si>
  <si>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</si>
  <si>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</si>
  <si>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</si>
  <si>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</si>
  <si>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</si>
  <si>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</si>
  <si>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</si>
  <si>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</si>
  <si>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</si>
  <si>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</si>
  <si>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</si>
  <si>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</si>
  <si>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</si>
  <si>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</si>
  <si>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</si>
  <si>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</si>
  <si>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</si>
  <si>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</si>
  <si>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</si>
  <si>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</si>
  <si>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</si>
  <si>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</si>
  <si>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</si>
  <si>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</si>
  <si>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</si>
  <si>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</si>
  <si>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</si>
  <si>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</si>
  <si>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</si>
  <si>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</si>
  <si>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</si>
  <si>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</si>
  <si>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</si>
  <si>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</si>
  <si>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</si>
  <si>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</si>
  <si>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</si>
  <si>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</si>
  <si>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</si>
  <si>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</si>
  <si>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</si>
  <si>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</si>
  <si>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</si>
  <si>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</si>
  <si>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</si>
  <si>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</si>
  <si>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</si>
  <si>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</si>
  <si>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</si>
  <si>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</si>
  <si>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</si>
  <si>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</si>
  <si>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</si>
  <si>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</si>
  <si>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</si>
  <si>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</si>
  <si>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</si>
  <si>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</si>
  <si>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</si>
  <si>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</si>
  <si>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</si>
  <si>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</si>
  <si>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</si>
  <si>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</si>
  <si>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</si>
  <si>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</si>
  <si>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</si>
  <si>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</si>
  <si>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</si>
  <si>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</si>
  <si>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</si>
  <si>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</si>
  <si>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</si>
  <si>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</si>
  <si>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</si>
  <si>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</si>
  <si>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</si>
  <si>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</si>
  <si>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</si>
  <si>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</si>
  <si>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</si>
  <si>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</si>
  <si>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</si>
  <si>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</si>
  <si>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</si>
  <si>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</si>
  <si>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</si>
  <si>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</si>
  <si>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</si>
  <si>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</si>
  <si>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</si>
  <si>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</si>
  <si>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</si>
  <si>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</si>
  <si>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</si>
  <si>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</si>
  <si>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</si>
  <si>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</si>
  <si>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</si>
  <si>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</si>
  <si>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</si>
  <si>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</si>
  <si>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</si>
  <si>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</si>
  <si>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</si>
  <si>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</si>
  <si>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</si>
  <si>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</si>
  <si>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</si>
  <si>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</si>
  <si>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</si>
  <si>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</si>
  <si>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</si>
  <si>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</si>
  <si>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</si>
  <si>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</si>
  <si>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</si>
  <si>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</si>
  <si>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</si>
  <si>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</si>
  <si>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</si>
  <si>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</si>
  <si>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</si>
  <si>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</si>
  <si>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</si>
  <si>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</si>
  <si>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</si>
  <si>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</si>
  <si>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</si>
  <si>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</si>
  <si>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</si>
  <si>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</si>
  <si>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</si>
  <si>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</si>
  <si>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</si>
  <si>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</si>
  <si>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</si>
  <si>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</si>
  <si>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</si>
  <si>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</si>
  <si>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</si>
  <si>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</si>
  <si>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</si>
  <si>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</si>
  <si>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</si>
  <si>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</si>
  <si>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</si>
  <si>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</si>
  <si>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</si>
  <si>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</si>
  <si>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</si>
  <si>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</si>
  <si>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</si>
  <si>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</si>
  <si>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</si>
  <si>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</si>
  <si>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</si>
  <si>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</si>
  <si>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</si>
  <si>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</si>
  <si>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</si>
  <si>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</si>
  <si>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</si>
  <si>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</si>
  <si>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</si>
  <si>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</si>
  <si>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</si>
  <si>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</si>
  <si>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</si>
  <si>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</si>
  <si>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</si>
  <si>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</si>
  <si>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</si>
  <si>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</si>
  <si>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</si>
  <si>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</si>
  <si>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</si>
  <si>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</si>
  <si>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</si>
  <si>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</si>
  <si>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</si>
  <si>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</si>
  <si>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</si>
  <si>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</si>
  <si>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</si>
  <si>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</si>
  <si>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</si>
  <si>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</si>
  <si>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</si>
  <si>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</si>
  <si>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</si>
  <si>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</si>
  <si>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</si>
  <si>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</si>
  <si>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</si>
  <si>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</si>
  <si>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</si>
  <si>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</si>
  <si>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</si>
  <si>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</si>
  <si>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</si>
  <si>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</si>
  <si>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</si>
  <si>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</si>
  <si>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</si>
  <si>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</si>
  <si>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</si>
  <si>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</si>
  <si>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</si>
  <si>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</si>
  <si>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</si>
  <si>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</si>
  <si>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</si>
  <si>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</si>
  <si>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</si>
  <si>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</si>
  <si>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</si>
  <si>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</si>
  <si>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</si>
  <si>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</si>
  <si>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</si>
  <si>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</si>
  <si>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</si>
  <si>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</si>
  <si>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</si>
  <si>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</si>
  <si>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</si>
  <si>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</si>
  <si>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</si>
  <si>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</si>
  <si>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</si>
  <si>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</si>
  <si>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</si>
  <si>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</si>
  <si>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</si>
  <si>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</si>
  <si>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</si>
  <si>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</si>
  <si>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</si>
  <si>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</si>
  <si>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</si>
  <si>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</si>
  <si>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</si>
  <si>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</si>
  <si>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</si>
  <si>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</si>
  <si>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</si>
  <si>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</si>
  <si>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</si>
  <si>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</si>
  <si>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</si>
  <si>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</si>
  <si>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</si>
  <si>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</si>
  <si>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</si>
  <si>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</si>
  <si>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</si>
  <si>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</si>
  <si>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</si>
  <si>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</si>
  <si>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</si>
  <si>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</si>
  <si>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</si>
  <si>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</si>
  <si>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</si>
  <si>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</si>
  <si>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</si>
  <si>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</si>
  <si>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</si>
  <si>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</si>
  <si>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</si>
  <si>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</si>
  <si>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</si>
  <si>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</si>
  <si>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</si>
  <si>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</si>
  <si>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</si>
  <si>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</si>
  <si>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</si>
  <si>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</si>
  <si>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</si>
  <si>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</si>
  <si>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</si>
  <si>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</si>
  <si>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</si>
  <si>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</si>
  <si>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</si>
  <si>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</si>
  <si>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</si>
  <si>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</si>
  <si>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</si>
  <si>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</si>
  <si>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</si>
  <si>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</si>
  <si>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</si>
  <si>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</si>
  <si>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</si>
  <si>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</si>
  <si>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</si>
  <si>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</si>
  <si>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</si>
  <si>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</si>
  <si>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</si>
  <si>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</si>
  <si>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</si>
  <si>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</si>
  <si>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</si>
  <si>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</si>
  <si>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</si>
  <si>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</si>
  <si>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</si>
  <si>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</si>
  <si>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</si>
  <si>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</si>
  <si>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</si>
  <si>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</si>
  <si>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</si>
  <si>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</si>
  <si>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</si>
  <si>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</si>
  <si>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</si>
  <si>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</si>
  <si>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</si>
  <si>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</si>
  <si>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</si>
  <si>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</si>
  <si>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</si>
  <si>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</si>
  <si>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</si>
  <si>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</si>
  <si>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</si>
  <si>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</si>
  <si>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</si>
  <si>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</si>
  <si>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</si>
  <si>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</si>
  <si>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</si>
  <si>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</si>
  <si>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</si>
  <si>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</si>
  <si>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</si>
  <si>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</si>
  <si>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</si>
  <si>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</si>
  <si>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</si>
  <si>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</si>
  <si>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</si>
  <si>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</si>
  <si>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</si>
  <si>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</si>
  <si>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</si>
  <si>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</si>
  <si>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</si>
  <si>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</si>
  <si>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</si>
  <si>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</si>
  <si>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</si>
  <si>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</si>
  <si>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</si>
  <si>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</si>
  <si>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</si>
  <si>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</si>
  <si>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</si>
  <si>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</si>
  <si>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</si>
  <si>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</si>
  <si>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</si>
  <si>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</si>
  <si>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</si>
  <si>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</si>
  <si>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</si>
  <si>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</si>
  <si>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</si>
  <si>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</si>
  <si>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</si>
  <si>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</si>
  <si>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</si>
  <si>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</si>
  <si>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</si>
  <si>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</si>
  <si>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</si>
  <si>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</si>
  <si>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</si>
  <si>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</si>
  <si>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</si>
  <si>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</si>
  <si>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</si>
  <si>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</si>
  <si>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</si>
  <si>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</si>
  <si>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</si>
  <si>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</si>
  <si>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</si>
  <si>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</si>
  <si>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</si>
  <si>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</si>
  <si>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</si>
  <si>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</si>
  <si>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</si>
  <si>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</si>
  <si>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</si>
  <si>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</si>
  <si>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</si>
  <si>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</si>
  <si>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</si>
  <si>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</si>
  <si>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</si>
  <si>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</si>
  <si>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</si>
  <si>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</si>
  <si>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</si>
  <si>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</si>
  <si>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</si>
  <si>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</si>
  <si>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</si>
  <si>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</si>
  <si>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</si>
  <si>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</si>
  <si>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</si>
  <si>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</si>
  <si>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</si>
  <si>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</si>
  <si>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</si>
  <si>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</si>
  <si>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</si>
  <si>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</si>
  <si>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</si>
  <si>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</si>
  <si>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</si>
  <si>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</si>
  <si>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</si>
  <si>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</si>
  <si>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</si>
  <si>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</si>
  <si>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</si>
  <si>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</si>
  <si>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</si>
  <si>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</si>
  <si>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</si>
  <si>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</si>
  <si>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</si>
  <si>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</si>
  <si>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</si>
  <si>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</si>
  <si>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</si>
  <si>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</si>
  <si>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</si>
  <si>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</si>
  <si>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</si>
  <si>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</si>
  <si>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</si>
  <si>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</si>
  <si>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</si>
  <si>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</si>
  <si>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</si>
  <si>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</si>
  <si>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</si>
  <si>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</si>
  <si>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</si>
  <si>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</si>
  <si>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</si>
  <si>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</si>
  <si>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</si>
  <si>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</si>
  <si>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</si>
  <si>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</si>
  <si>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</si>
  <si>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</si>
  <si>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</si>
  <si>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</si>
  <si>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</si>
  <si>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</si>
  <si>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</si>
  <si>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</si>
  <si>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</si>
  <si>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</si>
  <si>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</si>
  <si>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</si>
  <si>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</si>
  <si>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</si>
  <si>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</si>
  <si>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</si>
  <si>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</si>
  <si>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</si>
  <si>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</si>
  <si>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</si>
  <si>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</si>
  <si>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</si>
  <si>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</si>
  <si>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</si>
  <si>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</si>
  <si>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</si>
  <si>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</si>
  <si>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</si>
  <si>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</si>
  <si>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</si>
  <si>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</si>
  <si>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</si>
  <si>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</si>
  <si>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</si>
  <si>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</si>
  <si>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</si>
  <si>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</si>
  <si>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</si>
  <si>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</si>
  <si>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</si>
  <si>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</si>
  <si>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</si>
  <si>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</si>
  <si>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</si>
  <si>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</si>
  <si>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</si>
  <si>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</si>
  <si>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</si>
  <si>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</si>
  <si>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</si>
  <si>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</si>
  <si>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</si>
  <si>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</si>
  <si>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</si>
  <si>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</si>
  <si>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</si>
  <si>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</si>
  <si>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</si>
  <si>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</si>
  <si>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</si>
  <si>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</si>
  <si>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</si>
  <si>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</si>
  <si>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</si>
  <si>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</si>
  <si>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</si>
  <si>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</si>
  <si>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</si>
  <si>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</si>
  <si>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</si>
  <si>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</si>
  <si>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</si>
  <si>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</si>
  <si>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</si>
  <si>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</si>
  <si>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</si>
  <si>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</si>
  <si>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</si>
  <si>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</si>
  <si>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</si>
  <si>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</si>
  <si>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</si>
  <si>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</si>
  <si>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</si>
  <si>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</si>
  <si>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</si>
  <si>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</si>
  <si>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</si>
  <si>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</si>
  <si>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</si>
  <si>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</si>
  <si>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</si>
  <si>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</si>
  <si>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</si>
  <si>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</si>
  <si>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</si>
  <si>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</si>
  <si>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</si>
  <si>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</si>
  <si>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</si>
  <si>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</si>
  <si>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</si>
  <si>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</si>
  <si>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</si>
  <si>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</si>
  <si>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</si>
  <si>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</si>
  <si>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</si>
  <si>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</si>
  <si>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</si>
  <si>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</si>
  <si>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</si>
  <si>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</si>
  <si>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</si>
  <si>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</si>
  <si>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</si>
  <si>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</si>
  <si>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</si>
  <si>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</si>
  <si>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</si>
  <si>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</si>
  <si>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</si>
  <si>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</si>
  <si>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</si>
  <si>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</si>
  <si>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</si>
  <si>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</si>
  <si>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</si>
  <si>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</si>
  <si>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</si>
  <si>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</si>
  <si>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</si>
  <si>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</si>
  <si>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</si>
  <si>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</si>
  <si>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</si>
  <si>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</si>
  <si>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</si>
  <si>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</si>
  <si>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</si>
  <si>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</si>
  <si>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</si>
  <si>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</si>
  <si>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</si>
  <si>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</si>
  <si>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</si>
  <si>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</si>
  <si>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</si>
  <si>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</si>
  <si>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</si>
  <si>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</si>
  <si>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</si>
  <si>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</si>
  <si>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</si>
  <si>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</si>
  <si>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</si>
  <si>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</si>
  <si>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</si>
  <si>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</si>
  <si>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</si>
  <si>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</si>
  <si>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</si>
  <si>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</si>
  <si>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</si>
  <si>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</si>
  <si>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</si>
  <si>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</si>
  <si>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</si>
  <si>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</si>
  <si>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</si>
  <si>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</si>
  <si>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</si>
  <si>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</si>
  <si>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</si>
  <si>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</si>
  <si>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</si>
  <si>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</si>
  <si>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</si>
  <si>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</si>
  <si>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</si>
  <si>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</si>
  <si>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</si>
  <si>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</si>
  <si>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</si>
  <si>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</si>
  <si>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</si>
  <si>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</si>
  <si>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</si>
  <si>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</si>
  <si>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</si>
  <si>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</si>
  <si>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</si>
  <si>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</si>
  <si>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</si>
  <si>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</si>
  <si>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</si>
  <si>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</si>
  <si>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</si>
  <si>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</si>
  <si>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</si>
  <si>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</si>
  <si>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</si>
  <si>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</si>
  <si>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</si>
  <si>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</si>
  <si>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</si>
  <si>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</si>
  <si>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</si>
  <si>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</si>
  <si>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</si>
  <si>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</si>
  <si>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</si>
  <si>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</si>
  <si>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</si>
  <si>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</si>
  <si>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</si>
  <si>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</si>
  <si>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</si>
  <si>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</si>
  <si>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</si>
  <si>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</si>
  <si>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</si>
  <si>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</si>
  <si>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</si>
  <si>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</si>
  <si>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</si>
  <si>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</si>
  <si>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</si>
  <si>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</si>
  <si>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</si>
  <si>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</si>
  <si>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</si>
  <si>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</si>
  <si>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</si>
  <si>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</si>
  <si>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</si>
  <si>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</si>
  <si>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</si>
  <si>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</si>
  <si>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</si>
  <si>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</si>
  <si>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</si>
  <si>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</si>
  <si>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</si>
  <si>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</si>
  <si>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</si>
  <si>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</si>
  <si>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</si>
  <si>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</si>
  <si>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</si>
  <si>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</si>
  <si>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</si>
  <si>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</si>
  <si>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</si>
  <si>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</si>
  <si>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</si>
  <si>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</si>
  <si>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</si>
  <si>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</si>
  <si>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</si>
  <si>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</si>
  <si>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</si>
  <si>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</si>
  <si>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</si>
  <si>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</si>
  <si>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</si>
  <si>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</si>
  <si>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</si>
  <si>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</si>
  <si>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</si>
  <si>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</si>
  <si>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</si>
  <si>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</si>
  <si>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</si>
  <si>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</si>
  <si>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</si>
  <si>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</si>
  <si>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</si>
  <si>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</si>
  <si>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</si>
  <si>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</si>
  <si>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</si>
  <si>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</si>
  <si>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</si>
  <si>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</si>
  <si>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</si>
  <si>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</si>
  <si>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</si>
  <si>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</si>
  <si>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</si>
  <si>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</si>
  <si>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</si>
  <si>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</si>
  <si>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</si>
  <si>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</si>
  <si>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</si>
  <si>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</si>
  <si>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</si>
  <si>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</si>
  <si>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</si>
  <si>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</si>
  <si>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</si>
  <si>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</si>
  <si>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</si>
  <si>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</si>
  <si>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</si>
  <si>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</si>
  <si>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</si>
  <si>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</si>
  <si>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</si>
  <si>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</si>
  <si>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</si>
  <si>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</si>
  <si>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</si>
  <si>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</si>
  <si>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</si>
  <si>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</si>
  <si>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</si>
  <si>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</si>
  <si>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</si>
  <si>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</si>
  <si>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</si>
  <si>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</si>
  <si>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</si>
  <si>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</si>
  <si>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</si>
  <si>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</si>
  <si>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</si>
  <si>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</si>
  <si>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</si>
  <si>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</si>
  <si>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</si>
  <si>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</si>
  <si>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</si>
  <si>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</si>
  <si>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</si>
  <si>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</si>
  <si>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</si>
  <si>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</si>
  <si>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</si>
  <si>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</si>
  <si>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</si>
  <si>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</si>
  <si>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</si>
  <si>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</si>
  <si>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</si>
  <si>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</si>
  <si>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</si>
  <si>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</si>
  <si>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</si>
  <si>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</si>
  <si>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</si>
  <si>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</si>
  <si>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</si>
  <si>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</si>
  <si>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</si>
  <si>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</si>
  <si>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</si>
  <si>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</si>
  <si>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</si>
  <si>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</si>
  <si>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</si>
  <si>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</si>
  <si>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</si>
  <si>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</si>
  <si>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</si>
  <si>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</si>
  <si>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</si>
  <si>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</si>
  <si>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</si>
  <si>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</si>
  <si>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</si>
  <si>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</si>
  <si>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</si>
  <si>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</si>
  <si>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</si>
  <si>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</si>
  <si>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</si>
  <si>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</si>
  <si>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</si>
  <si>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</si>
  <si>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</si>
  <si>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</si>
  <si>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</si>
  <si>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</si>
  <si>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</si>
  <si>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</si>
  <si>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</si>
  <si>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</si>
  <si>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</si>
  <si>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</si>
  <si>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</si>
  <si>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</si>
  <si>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</si>
  <si>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</si>
  <si>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</si>
  <si>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</si>
  <si>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</si>
  <si>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</si>
  <si>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</si>
  <si>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</si>
  <si>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</si>
  <si>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</si>
  <si>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</si>
  <si>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</si>
  <si>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</si>
  <si>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</si>
  <si>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</si>
  <si>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</si>
  <si>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</si>
  <si>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</si>
  <si>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</si>
  <si>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</si>
  <si>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</si>
  <si>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</si>
  <si>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</si>
  <si>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</si>
  <si>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</si>
  <si>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</si>
  <si>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</si>
  <si>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</si>
  <si>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</si>
  <si>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</si>
  <si>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</si>
  <si>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</si>
  <si>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</si>
  <si>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</si>
  <si>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</si>
  <si>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</si>
  <si>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</si>
  <si>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</si>
  <si>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</si>
  <si>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</si>
  <si>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</si>
  <si>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</si>
  <si>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</si>
  <si>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</si>
  <si>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</si>
  <si>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</si>
  <si>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</si>
  <si>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</si>
  <si>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</si>
  <si>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</si>
  <si>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</si>
  <si>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</si>
  <si>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</si>
  <si>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</si>
  <si>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</si>
  <si>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</si>
  <si>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</si>
  <si>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</si>
  <si>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</si>
  <si>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</si>
  <si>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</si>
  <si>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</si>
  <si>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</si>
  <si>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</si>
  <si>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</si>
  <si>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</si>
  <si>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</si>
  <si>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</si>
  <si>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</si>
  <si>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</si>
  <si>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</si>
  <si>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</si>
  <si>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</si>
  <si>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</si>
  <si>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</si>
  <si>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</si>
  <si>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</si>
  <si>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</si>
  <si>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</si>
  <si>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</si>
  <si>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</si>
  <si>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</si>
  <si>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</si>
  <si>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</si>
  <si>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</si>
  <si>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</si>
  <si>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</si>
  <si>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</si>
  <si>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</si>
  <si>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</si>
  <si>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</si>
  <si>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</si>
  <si>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</si>
  <si>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</si>
  <si>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</si>
  <si>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</si>
  <si>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</si>
  <si>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</si>
  <si>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</si>
  <si>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</si>
  <si>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</si>
  <si>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</si>
  <si>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</si>
  <si>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</si>
  <si>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</si>
  <si>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</si>
  <si>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</si>
  <si>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</si>
  <si>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</si>
  <si>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</si>
  <si>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</si>
  <si>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</si>
  <si>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</si>
  <si>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</si>
  <si>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</si>
  <si>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</si>
  <si>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</si>
  <si>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</si>
  <si>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</si>
  <si>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</si>
  <si>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</si>
  <si>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</si>
  <si>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</si>
  <si>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</si>
  <si>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</si>
  <si>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</si>
  <si>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</si>
  <si>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</si>
  <si>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</si>
  <si>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</si>
  <si>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</si>
  <si>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</si>
  <si>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</si>
  <si>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</si>
  <si>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</si>
  <si>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</si>
  <si>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</si>
  <si>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</si>
  <si>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</si>
  <si>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</si>
  <si>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</si>
  <si>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</si>
  <si>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</si>
  <si>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</si>
  <si>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</si>
  <si>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</si>
  <si>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</si>
  <si>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</si>
  <si>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</si>
  <si>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</si>
  <si>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</si>
  <si>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</si>
  <si>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</si>
  <si>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</si>
  <si>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</si>
  <si>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</si>
  <si>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</si>
  <si>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</si>
  <si>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</si>
  <si>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</si>
  <si>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</si>
  <si>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</si>
  <si>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</si>
  <si>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</si>
  <si>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</si>
  <si>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</si>
  <si>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</si>
  <si>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</si>
  <si>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</si>
  <si>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</si>
  <si>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</si>
  <si>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</si>
  <si>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</si>
  <si>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</si>
  <si>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</si>
  <si>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</si>
  <si>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</si>
  <si>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</si>
  <si>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</si>
  <si>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</si>
  <si>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</si>
  <si>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</si>
  <si>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</si>
  <si>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</si>
  <si>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</si>
  <si>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</si>
  <si>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</si>
  <si>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</si>
  <si>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</si>
  <si>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</si>
  <si>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</si>
  <si>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</si>
  <si>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</si>
  <si>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</si>
  <si>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</si>
  <si>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</si>
  <si>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</si>
  <si>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</si>
  <si>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</si>
  <si>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</si>
  <si>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</si>
  <si>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</si>
  <si>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</si>
  <si>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</si>
  <si>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</si>
  <si>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</si>
  <si>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</si>
  <si>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</si>
  <si>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</si>
  <si>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</si>
  <si>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</si>
  <si>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</si>
  <si>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</si>
  <si>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</si>
  <si>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</si>
  <si>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</si>
  <si>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</si>
  <si>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</si>
  <si>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</si>
  <si>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</si>
  <si>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</si>
  <si>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</si>
  <si>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</si>
  <si>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</si>
  <si>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</si>
  <si>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</si>
  <si>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</si>
  <si>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</si>
  <si>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</si>
  <si>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</si>
  <si>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</si>
  <si>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</si>
  <si>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</si>
  <si>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</si>
  <si>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</si>
  <si>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</si>
  <si>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</si>
  <si>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</si>
  <si>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</si>
  <si>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</si>
  <si>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</si>
  <si>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</si>
  <si>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</si>
  <si>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Column Labels</t>
  </si>
  <si>
    <t>Grand Total</t>
  </si>
  <si>
    <t>Row Labels</t>
  </si>
  <si>
    <t>(All)</t>
  </si>
  <si>
    <t>Count of outcome</t>
  </si>
  <si>
    <t>Parent Category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</si>
  <si>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</si>
  <si>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</si>
  <si>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</si>
  <si>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</si>
  <si>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</si>
  <si>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</si>
  <si>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</si>
  <si>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</si>
  <si>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</si>
  <si>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</si>
  <si>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</si>
  <si>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</si>
  <si>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</si>
  <si>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</si>
  <si>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</si>
  <si>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</si>
  <si>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</si>
  <si>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</si>
  <si>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</si>
  <si>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</si>
  <si>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</si>
  <si>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</si>
  <si>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</si>
  <si>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</si>
  <si>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</si>
  <si>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</si>
  <si>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</si>
  <si>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</si>
  <si>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</si>
  <si>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</si>
  <si>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</si>
  <si>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</si>
  <si>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</si>
  <si>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</si>
  <si>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</si>
  <si>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</si>
  <si>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</si>
  <si>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</si>
  <si>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</si>
  <si>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</si>
  <si>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</si>
  <si>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</si>
  <si>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</si>
  <si>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</si>
  <si>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</si>
  <si>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</si>
  <si>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</si>
  <si>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</si>
  <si>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</si>
  <si>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</si>
  <si>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</si>
  <si>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</si>
  <si>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</si>
  <si>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</si>
  <si>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</si>
  <si>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</si>
  <si>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</si>
  <si>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</si>
  <si>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</si>
  <si>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 xml:space="preserve">Outcome </t>
  </si>
  <si>
    <t>Outcome</t>
  </si>
  <si>
    <t>Mean</t>
  </si>
  <si>
    <t>Median</t>
  </si>
  <si>
    <t>Minimum</t>
  </si>
  <si>
    <t>Maximum</t>
  </si>
  <si>
    <t>Variance</t>
  </si>
  <si>
    <t>standard deviation</t>
  </si>
  <si>
    <t>Unsuccessful</t>
  </si>
  <si>
    <t>Successful</t>
  </si>
  <si>
    <t>Count of Parent Category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</si>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</sst>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D9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8" fillId="0" borderId="0" xfId="0" applyFont="1"/>
    <xf numFmtId="9" fontId="0" fillId="0" borderId="0" xfId="0" applyNumberFormat="1"/>
    <xf numFmtId="0" fontId="19" fillId="0" borderId="0" xfId="0" applyFont="1"/>
    <xf numFmtId="0" fontId="0" fillId="33" borderId="0" xfId="0" applyFill="1"/>
    <xf numFmtId="0" fontId="0" fillId="34" borderId="0" xfId="0" applyFill="1"/>
    <xf numFmtId="2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-0.24994659260841701"/>
          <bgColor theme="7"/>
        </patternFill>
      </fill>
    </dxf>
    <dxf>
      <fill>
        <patternFill>
          <fgColor theme="7" tint="-0.24994659260841701"/>
          <bgColor theme="7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theme="7" tint="-0.24994659260841701"/>
          <bgColor theme="7"/>
        </patternFill>
      </fill>
    </dxf>
    <dxf>
      <fill>
        <patternFill>
          <bgColor theme="8" tint="0.39994506668294322"/>
        </patternFill>
      </fill>
    </dxf>
    <dxf>
      <fill>
        <patternFill>
          <fgColor theme="7" tint="-0.24994659260841701"/>
          <bgColor theme="7"/>
        </patternFill>
      </fill>
    </dxf>
  </dxfs>
  <tableStyles count="0" defaultTableStyle="TableStyleMedium2" defaultPivotStyle="PivotStyleLight16"/>
  <colors>
    <mruColors>
      <color rgb="FFFF7D92"/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B-FF4F-84E0-32FEEDC5F248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63B-FF4F-84E0-32FEEDC5F248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63B-FF4F-84E0-32FEEDC5F248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63B-FF4F-84E0-32FEEDC5F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81803168"/>
        <c:axId val="1681782768"/>
      </c:barChart>
      <c:catAx>
        <c:axId val="168180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782768"/>
        <c:crosses val="autoZero"/>
        <c:auto val="1"/>
        <c:lblAlgn val="ctr"/>
        <c:lblOffset val="100"/>
        <c:noMultiLvlLbl val="0"/>
      </c:catAx>
      <c:valAx>
        <c:axId val="168178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80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4-F347-8528-3C48C0BCA244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F4-F347-8528-3C48C0BCA244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F4-F347-8528-3C48C0BCA244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F4-F347-8528-3C48C0BCA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96625104"/>
        <c:axId val="2096645712"/>
      </c:barChart>
      <c:catAx>
        <c:axId val="209662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645712"/>
        <c:crosses val="autoZero"/>
        <c:auto val="1"/>
        <c:lblAlgn val="ctr"/>
        <c:lblOffset val="100"/>
        <c:noMultiLvlLbl val="0"/>
      </c:catAx>
      <c:valAx>
        <c:axId val="209664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62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3!PivotTable7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1-E34E-8D86-2A8B2A5D27F3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1-E34E-8D86-2A8B2A5D27F3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21-E34E-8D86-2A8B2A5D2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031936"/>
        <c:axId val="1687062704"/>
      </c:lineChart>
      <c:catAx>
        <c:axId val="168703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62704"/>
        <c:crosses val="autoZero"/>
        <c:auto val="1"/>
        <c:lblAlgn val="ctr"/>
        <c:lblOffset val="100"/>
        <c:noMultiLvlLbl val="0"/>
      </c:catAx>
      <c:valAx>
        <c:axId val="16870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3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598974692001723E-2"/>
          <c:y val="0.12246396831974951"/>
          <c:w val="0.91814781834372217"/>
          <c:h val="0.70967589535179065"/>
        </c:manualLayout>
      </c:layout>
      <c:lineChart>
        <c:grouping val="stacked"/>
        <c:varyColors val="0"/>
        <c:ser>
          <c:idx val="0"/>
          <c:order val="0"/>
          <c:tx>
            <c:v>Percentage Succesful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0.37171052631578949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50-5E44-A915-917BEDCDB71D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0.53618421052631582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50-5E44-A915-917BEDCDB71D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9.2105263157894732E-2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50-5E44-A915-917BEDCDB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4586048"/>
        <c:axId val="384644687"/>
      </c:lineChart>
      <c:catAx>
        <c:axId val="209458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644687"/>
        <c:crosses val="autoZero"/>
        <c:auto val="1"/>
        <c:lblAlgn val="ctr"/>
        <c:lblOffset val="100"/>
        <c:noMultiLvlLbl val="0"/>
      </c:catAx>
      <c:valAx>
        <c:axId val="38464468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8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0</xdr:row>
      <xdr:rowOff>114300</xdr:rowOff>
    </xdr:from>
    <xdr:to>
      <xdr:col>22</xdr:col>
      <xdr:colOff>254000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1DAC8-EFE7-DA7E-0B53-2E68E2DB7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4</xdr:row>
      <xdr:rowOff>12700</xdr:rowOff>
    </xdr:from>
    <xdr:to>
      <xdr:col>11</xdr:col>
      <xdr:colOff>228600</xdr:colOff>
      <xdr:row>29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87ED49-D80B-C8B0-257E-AEDA4AA44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8</xdr:row>
      <xdr:rowOff>50800</xdr:rowOff>
    </xdr:from>
    <xdr:to>
      <xdr:col>13</xdr:col>
      <xdr:colOff>254000</xdr:colOff>
      <xdr:row>23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221811-50C3-D5BB-A005-E7B9E9DF9E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2279650</xdr:colOff>
      <xdr:row>14</xdr:row>
      <xdr:rowOff>88899</xdr:rowOff>
    </xdr:from>
    <xdr:to>
      <xdr:col>7</xdr:col>
      <xdr:colOff>965200</xdr:colOff>
      <xdr:row>39</xdr:row>
      <xdr:rowOff>135466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F2CF6D-C054-25D8-8786-F5FD1B422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ali, Suman" refreshedDate="45113.99787511574" createdVersion="8" refreshedVersion="8" minRefreshableVersion="3" recordCount="1000" xr:uid="{797CC576-F47E-6946-9CC2-65EED2923B73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">
      <sharedItems containsSemiMixedTypes="0" containsString="0" containsNumber="1" minValue="0" maxValue="2338.833333333333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 count="2">
        <b v="0"/>
        <b v="1"/>
      </sharedItems>
    </cacheField>
    <cacheField name="spotlight" numFmtId="0">
      <sharedItems/>
    </cacheField>
    <cacheField name="category &amp; sub-category" numFmtId="0">
      <sharedItems/>
    </cacheField>
    <cacheField name="Parent Category" numFmtId="1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 pivotCacheId="158486532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x v="0"/>
    <d v="2015-12-15T06:00:00"/>
    <x v="0"/>
    <b v="0"/>
    <s v="food/food trucks"/>
    <x v="0"/>
    <x v="0"/>
  </r>
  <r>
    <n v="1"/>
    <s v="Odom Inc"/>
    <s v="Managed bottom-line architecture"/>
    <n v="1400"/>
    <n v="14560"/>
    <x v="1"/>
    <n v="1040"/>
    <n v="158"/>
    <n v="92.151898734177209"/>
    <x v="1"/>
    <s v="USD"/>
    <n v="1408424400"/>
    <n v="1408597200"/>
    <x v="1"/>
    <d v="2014-08-21T05:00:00"/>
    <x v="0"/>
    <b v="1"/>
    <s v="music/rock"/>
    <x v="1"/>
    <x v="1"/>
  </r>
  <r>
    <n v="2"/>
    <s v="Melton, Robinson and Fritz"/>
    <s v="Function-based leadingedge pricing structure"/>
    <n v="108400"/>
    <n v="142523"/>
    <x v="1"/>
    <n v="131.4787822878229"/>
    <n v="1425"/>
    <n v="100.01614035087719"/>
    <x v="2"/>
    <s v="AUD"/>
    <n v="1384668000"/>
    <n v="1384840800"/>
    <x v="2"/>
    <d v="2013-11-19T06:00:00"/>
    <x v="0"/>
    <b v="0"/>
    <s v="technology/web"/>
    <x v="2"/>
    <x v="2"/>
  </r>
  <r>
    <n v="3"/>
    <s v="Mcdonald, Gonzalez and Ross"/>
    <s v="Vision-oriented fresh-thinking conglomeration"/>
    <n v="4200"/>
    <n v="2477"/>
    <x v="0"/>
    <n v="58.976190476190467"/>
    <n v="24"/>
    <n v="103.20833333333333"/>
    <x v="1"/>
    <s v="USD"/>
    <n v="1565499600"/>
    <n v="1568955600"/>
    <x v="3"/>
    <d v="2019-09-20T05:00:00"/>
    <x v="0"/>
    <b v="0"/>
    <s v="music/rock"/>
    <x v="1"/>
    <x v="1"/>
  </r>
  <r>
    <n v="4"/>
    <s v="Larson-Little"/>
    <s v="Proactive foreground core"/>
    <n v="7600"/>
    <n v="5265"/>
    <x v="0"/>
    <n v="69.276315789473685"/>
    <n v="53"/>
    <n v="99.339622641509436"/>
    <x v="1"/>
    <s v="USD"/>
    <n v="1547964000"/>
    <n v="1548309600"/>
    <x v="4"/>
    <d v="2019-01-24T06:00:00"/>
    <x v="0"/>
    <b v="0"/>
    <s v="theater/plays"/>
    <x v="3"/>
    <x v="3"/>
  </r>
  <r>
    <n v="5"/>
    <s v="Harris Group"/>
    <s v="Open-source optimizing database"/>
    <n v="7600"/>
    <n v="13195"/>
    <x v="1"/>
    <n v="173.61842105263159"/>
    <n v="174"/>
    <n v="75.833333333333329"/>
    <x v="3"/>
    <s v="DKK"/>
    <n v="1346130000"/>
    <n v="1347080400"/>
    <x v="5"/>
    <d v="2012-09-08T05:00:00"/>
    <x v="0"/>
    <b v="0"/>
    <s v="theater/plays"/>
    <x v="3"/>
    <x v="3"/>
  </r>
  <r>
    <n v="6"/>
    <s v="Ortiz, Coleman and Mitchell"/>
    <s v="Operative upward-trending algorithm"/>
    <n v="5200"/>
    <n v="1090"/>
    <x v="0"/>
    <n v="20.961538461538463"/>
    <n v="18"/>
    <n v="60.555555555555557"/>
    <x v="4"/>
    <s v="GBP"/>
    <n v="1505278800"/>
    <n v="1505365200"/>
    <x v="6"/>
    <d v="2017-09-14T05:00:00"/>
    <x v="0"/>
    <b v="0"/>
    <s v="film &amp; video/documentary"/>
    <x v="4"/>
    <x v="4"/>
  </r>
  <r>
    <n v="7"/>
    <s v="Carter-Guzman"/>
    <s v="Centralized cohesive challenge"/>
    <n v="4500"/>
    <n v="14741"/>
    <x v="1"/>
    <n v="327.57777777777778"/>
    <n v="227"/>
    <n v="64.93832599118943"/>
    <x v="3"/>
    <s v="DKK"/>
    <n v="1439442000"/>
    <n v="1439614800"/>
    <x v="7"/>
    <d v="2015-08-15T05:00:00"/>
    <x v="0"/>
    <b v="0"/>
    <s v="theater/plays"/>
    <x v="3"/>
    <x v="3"/>
  </r>
  <r>
    <n v="8"/>
    <s v="Nunez-Richards"/>
    <s v="Exclusive attitude-oriented intranet"/>
    <n v="110100"/>
    <n v="21946"/>
    <x v="2"/>
    <n v="19.932788374205266"/>
    <n v="708"/>
    <n v="30.997175141242938"/>
    <x v="3"/>
    <s v="DKK"/>
    <n v="1281330000"/>
    <n v="1281502800"/>
    <x v="8"/>
    <d v="2010-08-11T05:00:00"/>
    <x v="0"/>
    <b v="0"/>
    <s v="theater/plays"/>
    <x v="3"/>
    <x v="3"/>
  </r>
  <r>
    <n v="9"/>
    <s v="Rangel, Holt and Jones"/>
    <s v="Open-source fresh-thinking model"/>
    <n v="6200"/>
    <n v="3208"/>
    <x v="0"/>
    <n v="51.741935483870968"/>
    <n v="44"/>
    <n v="72.909090909090907"/>
    <x v="1"/>
    <s v="USD"/>
    <n v="1379566800"/>
    <n v="1383804000"/>
    <x v="9"/>
    <d v="2013-11-07T06:00:00"/>
    <x v="0"/>
    <b v="0"/>
    <s v="music/electric music"/>
    <x v="1"/>
    <x v="5"/>
  </r>
  <r>
    <n v="10"/>
    <s v="Green Ltd"/>
    <s v="Monitored empowering installation"/>
    <n v="5200"/>
    <n v="13838"/>
    <x v="1"/>
    <n v="266.11538461538464"/>
    <n v="220"/>
    <n v="62.9"/>
    <x v="1"/>
    <s v="USD"/>
    <n v="1281762000"/>
    <n v="1285909200"/>
    <x v="10"/>
    <d v="2010-10-01T05:00:00"/>
    <x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.095238095238095"/>
    <n v="27"/>
    <n v="112.22222222222223"/>
    <x v="1"/>
    <s v="USD"/>
    <n v="1285045200"/>
    <n v="1285563600"/>
    <x v="11"/>
    <d v="2010-09-27T05:00:00"/>
    <x v="0"/>
    <b v="1"/>
    <s v="theater/plays"/>
    <x v="3"/>
    <x v="3"/>
  </r>
  <r>
    <n v="12"/>
    <s v="Kim Ltd"/>
    <s v="Assimilated hybrid intranet"/>
    <n v="6300"/>
    <n v="5629"/>
    <x v="0"/>
    <n v="89.349206349206341"/>
    <n v="55"/>
    <n v="102.34545454545454"/>
    <x v="1"/>
    <s v="USD"/>
    <n v="1571720400"/>
    <n v="1572411600"/>
    <x v="12"/>
    <d v="2019-10-30T05:00:00"/>
    <x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.11904761904765"/>
    <n v="98"/>
    <n v="105.05102040816327"/>
    <x v="1"/>
    <s v="USD"/>
    <n v="1465621200"/>
    <n v="1466658000"/>
    <x v="13"/>
    <d v="2016-06-23T05:00:00"/>
    <x v="0"/>
    <b v="0"/>
    <s v="music/indie rock"/>
    <x v="1"/>
    <x v="7"/>
  </r>
  <r>
    <n v="14"/>
    <s v="Rodriguez, Rose and Stewart"/>
    <s v="Cloned directional synergy"/>
    <n v="28200"/>
    <n v="18829"/>
    <x v="0"/>
    <n v="66.769503546099301"/>
    <n v="200"/>
    <n v="94.144999999999996"/>
    <x v="1"/>
    <s v="USD"/>
    <n v="1331013600"/>
    <n v="1333342800"/>
    <x v="14"/>
    <d v="2012-04-02T05:00:00"/>
    <x v="0"/>
    <b v="0"/>
    <s v="music/indie rock"/>
    <x v="1"/>
    <x v="7"/>
  </r>
  <r>
    <n v="15"/>
    <s v="Wright, Hunt and Rowe"/>
    <s v="Extended eco-centric pricing structure"/>
    <n v="81200"/>
    <n v="38414"/>
    <x v="0"/>
    <n v="47.307881773399011"/>
    <n v="452"/>
    <n v="84.986725663716811"/>
    <x v="1"/>
    <s v="USD"/>
    <n v="1575957600"/>
    <n v="1576303200"/>
    <x v="15"/>
    <d v="2019-12-14T06:00:00"/>
    <x v="0"/>
    <b v="0"/>
    <s v="technology/wearables"/>
    <x v="2"/>
    <x v="8"/>
  </r>
  <r>
    <n v="16"/>
    <s v="Hines Inc"/>
    <s v="Cross-platform systemic adapter"/>
    <n v="1700"/>
    <n v="11041"/>
    <x v="1"/>
    <n v="649.47058823529414"/>
    <n v="100"/>
    <n v="110.41"/>
    <x v="1"/>
    <s v="USD"/>
    <n v="1390370400"/>
    <n v="1392271200"/>
    <x v="16"/>
    <d v="2014-02-13T06:00:00"/>
    <x v="0"/>
    <b v="0"/>
    <s v="publishing/nonfiction"/>
    <x v="5"/>
    <x v="9"/>
  </r>
  <r>
    <n v="17"/>
    <s v="Cochran-Nguyen"/>
    <s v="Seamless 4thgeneration methodology"/>
    <n v="84600"/>
    <n v="134845"/>
    <x v="1"/>
    <n v="159.39125295508273"/>
    <n v="1249"/>
    <n v="107.96236989591674"/>
    <x v="1"/>
    <s v="USD"/>
    <n v="1294812000"/>
    <n v="1294898400"/>
    <x v="17"/>
    <d v="2011-01-13T06:00:00"/>
    <x v="0"/>
    <b v="0"/>
    <s v="film &amp; video/animation"/>
    <x v="4"/>
    <x v="10"/>
  </r>
  <r>
    <n v="18"/>
    <s v="Johnson-Gould"/>
    <s v="Exclusive needs-based adapter"/>
    <n v="9100"/>
    <n v="6089"/>
    <x v="3"/>
    <n v="66.912087912087912"/>
    <n v="135"/>
    <n v="45.103703703703701"/>
    <x v="1"/>
    <s v="USD"/>
    <n v="1536382800"/>
    <n v="1537074000"/>
    <x v="18"/>
    <d v="2018-09-16T05:00:00"/>
    <x v="0"/>
    <b v="0"/>
    <s v="theater/plays"/>
    <x v="3"/>
    <x v="3"/>
  </r>
  <r>
    <n v="19"/>
    <s v="Perez-Hess"/>
    <s v="Down-sized cohesive archive"/>
    <n v="62500"/>
    <n v="30331"/>
    <x v="0"/>
    <n v="48.529600000000002"/>
    <n v="674"/>
    <n v="45.001483679525222"/>
    <x v="1"/>
    <s v="USD"/>
    <n v="1551679200"/>
    <n v="1553490000"/>
    <x v="19"/>
    <d v="2019-03-25T05:00:00"/>
    <x v="0"/>
    <b v="1"/>
    <s v="theater/plays"/>
    <x v="3"/>
    <x v="3"/>
  </r>
  <r>
    <n v="20"/>
    <s v="Reeves, Thompson and Richardson"/>
    <s v="Proactive composite alliance"/>
    <n v="131800"/>
    <n v="147936"/>
    <x v="1"/>
    <n v="112.24279210925646"/>
    <n v="1396"/>
    <n v="105.97134670487107"/>
    <x v="1"/>
    <s v="USD"/>
    <n v="1406523600"/>
    <n v="1406523600"/>
    <x v="20"/>
    <d v="2014-07-28T05:00:00"/>
    <x v="0"/>
    <b v="0"/>
    <s v="film &amp; video/drama"/>
    <x v="4"/>
    <x v="6"/>
  </r>
  <r>
    <n v="21"/>
    <s v="Simmons-Reynolds"/>
    <s v="Re-engineered intangible definition"/>
    <n v="94000"/>
    <n v="38533"/>
    <x v="0"/>
    <n v="40.992553191489364"/>
    <n v="558"/>
    <n v="69.055555555555557"/>
    <x v="1"/>
    <s v="USD"/>
    <n v="1313384400"/>
    <n v="1316322000"/>
    <x v="21"/>
    <d v="2011-09-18T05:00:00"/>
    <x v="0"/>
    <b v="0"/>
    <s v="theater/plays"/>
    <x v="3"/>
    <x v="3"/>
  </r>
  <r>
    <n v="22"/>
    <s v="Collier Inc"/>
    <s v="Enhanced dynamic definition"/>
    <n v="59100"/>
    <n v="75690"/>
    <x v="1"/>
    <n v="128.07106598984771"/>
    <n v="890"/>
    <n v="85.044943820224717"/>
    <x v="1"/>
    <s v="USD"/>
    <n v="1522731600"/>
    <n v="1524027600"/>
    <x v="22"/>
    <d v="2018-04-18T05:00:00"/>
    <x v="0"/>
    <b v="0"/>
    <s v="theater/plays"/>
    <x v="3"/>
    <x v="3"/>
  </r>
  <r>
    <n v="23"/>
    <s v="Gray-Jenkins"/>
    <s v="Devolved next generation adapter"/>
    <n v="4500"/>
    <n v="14942"/>
    <x v="1"/>
    <n v="332.04444444444448"/>
    <n v="142"/>
    <n v="105.22535211267606"/>
    <x v="4"/>
    <s v="GBP"/>
    <n v="1550124000"/>
    <n v="1554699600"/>
    <x v="23"/>
    <d v="2019-04-08T05:00:00"/>
    <x v="0"/>
    <b v="0"/>
    <s v="film &amp; video/documentary"/>
    <x v="4"/>
    <x v="4"/>
  </r>
  <r>
    <n v="24"/>
    <s v="Scott, Wilson and Martin"/>
    <s v="Cross-platform intermediate frame"/>
    <n v="92400"/>
    <n v="104257"/>
    <x v="1"/>
    <n v="112.83225108225108"/>
    <n v="2673"/>
    <n v="39.003741114852225"/>
    <x v="1"/>
    <s v="USD"/>
    <n v="1403326800"/>
    <n v="1403499600"/>
    <x v="24"/>
    <d v="2014-06-23T05:00:00"/>
    <x v="0"/>
    <b v="0"/>
    <s v="technology/wearables"/>
    <x v="2"/>
    <x v="8"/>
  </r>
  <r>
    <n v="25"/>
    <s v="Caldwell, Velazquez and Wilson"/>
    <s v="Monitored impactful analyzer"/>
    <n v="5500"/>
    <n v="11904"/>
    <x v="1"/>
    <n v="216.43636363636364"/>
    <n v="163"/>
    <n v="73.030674846625772"/>
    <x v="1"/>
    <s v="USD"/>
    <n v="1305694800"/>
    <n v="1307422800"/>
    <x v="25"/>
    <d v="2011-06-07T05:00:00"/>
    <x v="0"/>
    <b v="1"/>
    <s v="games/video games"/>
    <x v="6"/>
    <x v="11"/>
  </r>
  <r>
    <n v="26"/>
    <s v="Spencer-Bates"/>
    <s v="Optional responsive customer loyalty"/>
    <n v="107500"/>
    <n v="51814"/>
    <x v="3"/>
    <n v="48.199069767441863"/>
    <n v="1480"/>
    <n v="35.009459459459457"/>
    <x v="1"/>
    <s v="USD"/>
    <n v="1533013200"/>
    <n v="1535346000"/>
    <x v="26"/>
    <d v="2018-08-27T05:00:00"/>
    <x v="0"/>
    <b v="0"/>
    <s v="theater/plays"/>
    <x v="3"/>
    <x v="3"/>
  </r>
  <r>
    <n v="27"/>
    <s v="Best, Carr and Williams"/>
    <s v="Diverse transitional migration"/>
    <n v="2000"/>
    <n v="1599"/>
    <x v="0"/>
    <n v="79.95"/>
    <n v="15"/>
    <n v="106.6"/>
    <x v="1"/>
    <s v="USD"/>
    <n v="1443848400"/>
    <n v="1444539600"/>
    <x v="27"/>
    <d v="2015-10-11T05:00:00"/>
    <x v="0"/>
    <b v="0"/>
    <s v="music/rock"/>
    <x v="1"/>
    <x v="1"/>
  </r>
  <r>
    <n v="28"/>
    <s v="Campbell, Brown and Powell"/>
    <s v="Synchronized global task-force"/>
    <n v="130800"/>
    <n v="137635"/>
    <x v="1"/>
    <n v="105.22553516819573"/>
    <n v="2220"/>
    <n v="61.997747747747745"/>
    <x v="1"/>
    <s v="USD"/>
    <n v="1265695200"/>
    <n v="1267682400"/>
    <x v="28"/>
    <d v="2010-03-04T06:00:00"/>
    <x v="0"/>
    <b v="1"/>
    <s v="theater/plays"/>
    <x v="3"/>
    <x v="3"/>
  </r>
  <r>
    <n v="29"/>
    <s v="Johnson, Parker and Haynes"/>
    <s v="Focused 6thgeneration forecast"/>
    <n v="45900"/>
    <n v="150965"/>
    <x v="1"/>
    <n v="328.89978213507629"/>
    <n v="1606"/>
    <n v="94.000622665006233"/>
    <x v="5"/>
    <s v="CHF"/>
    <n v="1532062800"/>
    <n v="1535518800"/>
    <x v="29"/>
    <d v="2018-08-29T05:00:00"/>
    <x v="0"/>
    <b v="0"/>
    <s v="film &amp; video/shorts"/>
    <x v="4"/>
    <x v="12"/>
  </r>
  <r>
    <n v="30"/>
    <s v="Clark-Cooke"/>
    <s v="Down-sized analyzing challenge"/>
    <n v="9000"/>
    <n v="14455"/>
    <x v="1"/>
    <n v="160.61111111111111"/>
    <n v="129"/>
    <n v="112.05426356589147"/>
    <x v="1"/>
    <s v="USD"/>
    <n v="1558674000"/>
    <n v="1559106000"/>
    <x v="30"/>
    <d v="2019-05-29T05:00:00"/>
    <x v="0"/>
    <b v="0"/>
    <s v="film &amp; video/animation"/>
    <x v="4"/>
    <x v="10"/>
  </r>
  <r>
    <n v="31"/>
    <s v="Schroeder Ltd"/>
    <s v="Progressive needs-based focus group"/>
    <n v="3500"/>
    <n v="10850"/>
    <x v="1"/>
    <n v="310"/>
    <n v="226"/>
    <n v="48.008849557522126"/>
    <x v="4"/>
    <s v="GBP"/>
    <n v="1451973600"/>
    <n v="1454392800"/>
    <x v="31"/>
    <d v="2016-02-02T06:00:00"/>
    <x v="0"/>
    <b v="0"/>
    <s v="games/video games"/>
    <x v="6"/>
    <x v="11"/>
  </r>
  <r>
    <n v="32"/>
    <s v="Jackson PLC"/>
    <s v="Ergonomic 6thgeneration success"/>
    <n v="101000"/>
    <n v="87676"/>
    <x v="0"/>
    <n v="86.807920792079202"/>
    <n v="2307"/>
    <n v="38.004334633723452"/>
    <x v="6"/>
    <s v="EUR"/>
    <n v="1515564000"/>
    <n v="1517896800"/>
    <x v="32"/>
    <d v="2018-02-06T06:00:00"/>
    <x v="0"/>
    <b v="0"/>
    <s v="film &amp; video/documentary"/>
    <x v="4"/>
    <x v="4"/>
  </r>
  <r>
    <n v="33"/>
    <s v="Blair, Collins and Carter"/>
    <s v="Exclusive interactive approach"/>
    <n v="50200"/>
    <n v="189666"/>
    <x v="1"/>
    <n v="377.82071713147411"/>
    <n v="5419"/>
    <n v="35.000184535892231"/>
    <x v="1"/>
    <s v="USD"/>
    <n v="1412485200"/>
    <n v="1415685600"/>
    <x v="33"/>
    <d v="2014-11-11T06:00:00"/>
    <x v="0"/>
    <b v="0"/>
    <s v="theater/plays"/>
    <x v="3"/>
    <x v="3"/>
  </r>
  <r>
    <n v="34"/>
    <s v="Maldonado and Sons"/>
    <s v="Reverse-engineered asynchronous archive"/>
    <n v="9300"/>
    <n v="14025"/>
    <x v="1"/>
    <n v="150.80645161290323"/>
    <n v="165"/>
    <n v="85"/>
    <x v="1"/>
    <s v="USD"/>
    <n v="1490245200"/>
    <n v="1490677200"/>
    <x v="34"/>
    <d v="2017-03-28T05:00:00"/>
    <x v="0"/>
    <b v="0"/>
    <s v="film &amp; video/documentary"/>
    <x v="4"/>
    <x v="4"/>
  </r>
  <r>
    <n v="35"/>
    <s v="Mitchell and Sons"/>
    <s v="Synergized intangible challenge"/>
    <n v="125500"/>
    <n v="188628"/>
    <x v="1"/>
    <n v="150.30119521912351"/>
    <n v="1965"/>
    <n v="95.993893129770996"/>
    <x v="3"/>
    <s v="DKK"/>
    <n v="1547877600"/>
    <n v="1551506400"/>
    <x v="35"/>
    <d v="2019-03-02T06:00:00"/>
    <x v="0"/>
    <b v="1"/>
    <s v="film &amp; video/drama"/>
    <x v="4"/>
    <x v="6"/>
  </r>
  <r>
    <n v="36"/>
    <s v="Jackson-Lewis"/>
    <s v="Monitored multi-state encryption"/>
    <n v="700"/>
    <n v="1101"/>
    <x v="1"/>
    <n v="157.28571428571431"/>
    <n v="16"/>
    <n v="68.8125"/>
    <x v="1"/>
    <s v="USD"/>
    <n v="1298700000"/>
    <n v="1300856400"/>
    <x v="36"/>
    <d v="2011-03-23T05:00:00"/>
    <x v="0"/>
    <b v="0"/>
    <s v="theater/plays"/>
    <x v="3"/>
    <x v="3"/>
  </r>
  <r>
    <n v="37"/>
    <s v="Black, Armstrong and Anderson"/>
    <s v="Profound attitude-oriented functionalities"/>
    <n v="8100"/>
    <n v="11339"/>
    <x v="1"/>
    <n v="139.98765432098764"/>
    <n v="107"/>
    <n v="105.97196261682242"/>
    <x v="1"/>
    <s v="USD"/>
    <n v="1570338000"/>
    <n v="1573192800"/>
    <x v="37"/>
    <d v="2019-11-08T06:00:00"/>
    <x v="0"/>
    <b v="1"/>
    <s v="publishing/fiction"/>
    <x v="5"/>
    <x v="13"/>
  </r>
  <r>
    <n v="38"/>
    <s v="Maldonado-Gonzalez"/>
    <s v="Digitized client-driven database"/>
    <n v="3100"/>
    <n v="10085"/>
    <x v="1"/>
    <n v="325.32258064516128"/>
    <n v="134"/>
    <n v="75.261194029850742"/>
    <x v="1"/>
    <s v="USD"/>
    <n v="1287378000"/>
    <n v="1287810000"/>
    <x v="38"/>
    <d v="2010-10-23T05:00:00"/>
    <x v="0"/>
    <b v="0"/>
    <s v="photography/photography books"/>
    <x v="7"/>
    <x v="14"/>
  </r>
  <r>
    <n v="39"/>
    <s v="Kim-Rice"/>
    <s v="Organized bi-directional function"/>
    <n v="9900"/>
    <n v="5027"/>
    <x v="0"/>
    <n v="50.777777777777779"/>
    <n v="88"/>
    <n v="57.125"/>
    <x v="3"/>
    <s v="DKK"/>
    <n v="1361772000"/>
    <n v="1362978000"/>
    <x v="39"/>
    <d v="2013-03-11T05:00:00"/>
    <x v="0"/>
    <b v="0"/>
    <s v="theater/plays"/>
    <x v="3"/>
    <x v="3"/>
  </r>
  <r>
    <n v="40"/>
    <s v="Garcia, Garcia and Lopez"/>
    <s v="Reduced stable middleware"/>
    <n v="8800"/>
    <n v="14878"/>
    <x v="1"/>
    <n v="169.06818181818181"/>
    <n v="198"/>
    <n v="75.141414141414145"/>
    <x v="1"/>
    <s v="USD"/>
    <n v="1275714000"/>
    <n v="1277355600"/>
    <x v="40"/>
    <d v="2010-06-24T05:00:00"/>
    <x v="0"/>
    <b v="1"/>
    <s v="technology/wearables"/>
    <x v="2"/>
    <x v="8"/>
  </r>
  <r>
    <n v="41"/>
    <s v="Watts Group"/>
    <s v="Universal 5thgeneration neural-net"/>
    <n v="5600"/>
    <n v="11924"/>
    <x v="1"/>
    <n v="212.92857142857144"/>
    <n v="111"/>
    <n v="107.42342342342343"/>
    <x v="6"/>
    <s v="EUR"/>
    <n v="1346734800"/>
    <n v="1348981200"/>
    <x v="41"/>
    <d v="2012-09-30T05:00:00"/>
    <x v="0"/>
    <b v="1"/>
    <s v="music/rock"/>
    <x v="1"/>
    <x v="1"/>
  </r>
  <r>
    <n v="42"/>
    <s v="Werner-Bryant"/>
    <s v="Virtual uniform frame"/>
    <n v="1800"/>
    <n v="7991"/>
    <x v="1"/>
    <n v="443.94444444444446"/>
    <n v="222"/>
    <n v="35.995495495495497"/>
    <x v="1"/>
    <s v="USD"/>
    <n v="1309755600"/>
    <n v="1310533200"/>
    <x v="42"/>
    <d v="2011-07-13T05:00:00"/>
    <x v="0"/>
    <b v="0"/>
    <s v="food/food trucks"/>
    <x v="0"/>
    <x v="0"/>
  </r>
  <r>
    <n v="43"/>
    <s v="Schmitt-Mendoza"/>
    <s v="Profound explicit paradigm"/>
    <n v="90200"/>
    <n v="167717"/>
    <x v="1"/>
    <n v="185.9390243902439"/>
    <n v="6212"/>
    <n v="26.998873148744366"/>
    <x v="1"/>
    <s v="USD"/>
    <n v="1406178000"/>
    <n v="1407560400"/>
    <x v="43"/>
    <d v="2014-08-09T05:00:00"/>
    <x v="0"/>
    <b v="0"/>
    <s v="publishing/radio &amp; podcasts"/>
    <x v="5"/>
    <x v="15"/>
  </r>
  <r>
    <n v="44"/>
    <s v="Reid-Mccullough"/>
    <s v="Visionary real-time groupware"/>
    <n v="1600"/>
    <n v="10541"/>
    <x v="1"/>
    <n v="658.8125"/>
    <n v="98"/>
    <n v="107.56122448979592"/>
    <x v="3"/>
    <s v="DKK"/>
    <n v="1552798800"/>
    <n v="1552885200"/>
    <x v="44"/>
    <d v="2019-03-18T05:00:00"/>
    <x v="0"/>
    <b v="0"/>
    <s v="publishing/fiction"/>
    <x v="5"/>
    <x v="13"/>
  </r>
  <r>
    <n v="45"/>
    <s v="Woods-Clark"/>
    <s v="Networked tertiary Graphical User Interface"/>
    <n v="9500"/>
    <n v="4530"/>
    <x v="0"/>
    <n v="47.684210526315788"/>
    <n v="48"/>
    <n v="94.375"/>
    <x v="1"/>
    <s v="USD"/>
    <n v="1478062800"/>
    <n v="1479362400"/>
    <x v="45"/>
    <d v="2016-11-17T06:00:00"/>
    <x v="0"/>
    <b v="1"/>
    <s v="theater/plays"/>
    <x v="3"/>
    <x v="3"/>
  </r>
  <r>
    <n v="46"/>
    <s v="Vaughn, Hunt and Caldwell"/>
    <s v="Virtual grid-enabled task-force"/>
    <n v="3700"/>
    <n v="4247"/>
    <x v="1"/>
    <n v="114.78378378378378"/>
    <n v="92"/>
    <n v="46.163043478260867"/>
    <x v="1"/>
    <s v="USD"/>
    <n v="1278565200"/>
    <n v="1280552400"/>
    <x v="46"/>
    <d v="2010-07-31T05:00:00"/>
    <x v="0"/>
    <b v="0"/>
    <s v="music/rock"/>
    <x v="1"/>
    <x v="1"/>
  </r>
  <r>
    <n v="47"/>
    <s v="Bennett and Sons"/>
    <s v="Function-based multi-state software"/>
    <n v="1500"/>
    <n v="7129"/>
    <x v="1"/>
    <n v="475.26666666666665"/>
    <n v="149"/>
    <n v="47.845637583892618"/>
    <x v="1"/>
    <s v="USD"/>
    <n v="1396069200"/>
    <n v="1398661200"/>
    <x v="47"/>
    <d v="2014-04-28T05:00:00"/>
    <x v="0"/>
    <b v="0"/>
    <s v="theater/plays"/>
    <x v="3"/>
    <x v="3"/>
  </r>
  <r>
    <n v="48"/>
    <s v="Lamb Inc"/>
    <s v="Optimized leadingedge concept"/>
    <n v="33300"/>
    <n v="128862"/>
    <x v="1"/>
    <n v="386.97297297297297"/>
    <n v="2431"/>
    <n v="53.007815713698065"/>
    <x v="1"/>
    <s v="USD"/>
    <n v="1435208400"/>
    <n v="1436245200"/>
    <x v="48"/>
    <d v="2015-07-07T05:00:00"/>
    <x v="0"/>
    <b v="0"/>
    <s v="theater/plays"/>
    <x v="3"/>
    <x v="3"/>
  </r>
  <r>
    <n v="49"/>
    <s v="Casey-Kelly"/>
    <s v="Sharable holistic interface"/>
    <n v="7200"/>
    <n v="13653"/>
    <x v="1"/>
    <n v="189.625"/>
    <n v="303"/>
    <n v="45.059405940594061"/>
    <x v="1"/>
    <s v="USD"/>
    <n v="1571547600"/>
    <n v="1575439200"/>
    <x v="49"/>
    <d v="2019-12-04T06:00:00"/>
    <x v="0"/>
    <b v="0"/>
    <s v="music/rock"/>
    <x v="1"/>
    <x v="1"/>
  </r>
  <r>
    <n v="50"/>
    <s v="Jones, Taylor and Moore"/>
    <s v="Down-sized system-worthy secured line"/>
    <n v="100"/>
    <n v="2"/>
    <x v="0"/>
    <n v="2"/>
    <n v="1"/>
    <n v="2"/>
    <x v="6"/>
    <s v="EUR"/>
    <n v="1375333200"/>
    <n v="1377752400"/>
    <x v="50"/>
    <d v="2013-08-29T05:00:00"/>
    <x v="0"/>
    <b v="0"/>
    <s v="music/metal"/>
    <x v="1"/>
    <x v="16"/>
  </r>
  <r>
    <n v="51"/>
    <s v="Bradshaw, Gill and Donovan"/>
    <s v="Inverse secondary infrastructure"/>
    <n v="158100"/>
    <n v="145243"/>
    <x v="0"/>
    <n v="91.867805186590772"/>
    <n v="1467"/>
    <n v="99.006816632583508"/>
    <x v="4"/>
    <s v="GBP"/>
    <n v="1332824400"/>
    <n v="1334206800"/>
    <x v="51"/>
    <d v="2012-04-12T05:00:00"/>
    <x v="0"/>
    <b v="1"/>
    <s v="technology/wearables"/>
    <x v="2"/>
    <x v="8"/>
  </r>
  <r>
    <n v="52"/>
    <s v="Hernandez, Rodriguez and Clark"/>
    <s v="Organic foreground leverage"/>
    <n v="7200"/>
    <n v="2459"/>
    <x v="0"/>
    <n v="34.152777777777779"/>
    <n v="75"/>
    <n v="32.786666666666669"/>
    <x v="1"/>
    <s v="USD"/>
    <n v="1284526800"/>
    <n v="1284872400"/>
    <x v="52"/>
    <d v="2010-09-19T05:00:00"/>
    <x v="0"/>
    <b v="0"/>
    <s v="theater/plays"/>
    <x v="3"/>
    <x v="3"/>
  </r>
  <r>
    <n v="53"/>
    <s v="Smith-Jones"/>
    <s v="Reverse-engineered static concept"/>
    <n v="8800"/>
    <n v="12356"/>
    <x v="1"/>
    <n v="140.40909090909091"/>
    <n v="209"/>
    <n v="59.119617224880386"/>
    <x v="1"/>
    <s v="USD"/>
    <n v="1400562000"/>
    <n v="1403931600"/>
    <x v="53"/>
    <d v="2014-06-28T05:00:00"/>
    <x v="0"/>
    <b v="0"/>
    <s v="film &amp; video/drama"/>
    <x v="4"/>
    <x v="6"/>
  </r>
  <r>
    <n v="54"/>
    <s v="Roy PLC"/>
    <s v="Multi-channeled neutral customer loyalty"/>
    <n v="6000"/>
    <n v="5392"/>
    <x v="0"/>
    <n v="89.86666666666666"/>
    <n v="120"/>
    <n v="44.93333333333333"/>
    <x v="1"/>
    <s v="USD"/>
    <n v="1520748000"/>
    <n v="1521262800"/>
    <x v="54"/>
    <d v="2018-03-17T05:00:00"/>
    <x v="0"/>
    <b v="0"/>
    <s v="technology/wearables"/>
    <x v="2"/>
    <x v="8"/>
  </r>
  <r>
    <n v="55"/>
    <s v="Wright, Brooks and Villarreal"/>
    <s v="Reverse-engineered bifurcated strategy"/>
    <n v="6600"/>
    <n v="11746"/>
    <x v="1"/>
    <n v="177.96969696969697"/>
    <n v="131"/>
    <n v="89.664122137404576"/>
    <x v="1"/>
    <s v="USD"/>
    <n v="1532926800"/>
    <n v="1533358800"/>
    <x v="55"/>
    <d v="2018-08-04T05:00:00"/>
    <x v="0"/>
    <b v="0"/>
    <s v="music/jazz"/>
    <x v="1"/>
    <x v="17"/>
  </r>
  <r>
    <n v="56"/>
    <s v="Flores, Miller and Johnson"/>
    <s v="Horizontal context-sensitive knowledge user"/>
    <n v="8000"/>
    <n v="11493"/>
    <x v="1"/>
    <n v="143.66249999999999"/>
    <n v="164"/>
    <n v="70.079268292682926"/>
    <x v="1"/>
    <s v="USD"/>
    <n v="1420869600"/>
    <n v="1421474400"/>
    <x v="56"/>
    <d v="2015-01-17T06:00:00"/>
    <x v="0"/>
    <b v="0"/>
    <s v="technology/wearables"/>
    <x v="2"/>
    <x v="8"/>
  </r>
  <r>
    <n v="57"/>
    <s v="Bridges, Freeman and Kim"/>
    <s v="Cross-group multi-state task-force"/>
    <n v="2900"/>
    <n v="6243"/>
    <x v="1"/>
    <n v="215.27586206896552"/>
    <n v="201"/>
    <n v="31.059701492537314"/>
    <x v="1"/>
    <s v="USD"/>
    <n v="1504242000"/>
    <n v="1505278800"/>
    <x v="57"/>
    <d v="2017-09-13T05:00:00"/>
    <x v="0"/>
    <b v="0"/>
    <s v="games/video games"/>
    <x v="6"/>
    <x v="11"/>
  </r>
  <r>
    <n v="58"/>
    <s v="Anderson-Perez"/>
    <s v="Expanded 3rdgeneration strategy"/>
    <n v="2700"/>
    <n v="6132"/>
    <x v="1"/>
    <n v="227.11111111111114"/>
    <n v="211"/>
    <n v="29.061611374407583"/>
    <x v="1"/>
    <s v="USD"/>
    <n v="1442811600"/>
    <n v="1443934800"/>
    <x v="58"/>
    <d v="2015-10-04T05:00:00"/>
    <x v="0"/>
    <b v="0"/>
    <s v="theater/plays"/>
    <x v="3"/>
    <x v="3"/>
  </r>
  <r>
    <n v="59"/>
    <s v="Wright, Fox and Marks"/>
    <s v="Assimilated real-time support"/>
    <n v="1400"/>
    <n v="3851"/>
    <x v="1"/>
    <n v="275.07142857142861"/>
    <n v="128"/>
    <n v="30.0859375"/>
    <x v="1"/>
    <s v="USD"/>
    <n v="1497243600"/>
    <n v="1498539600"/>
    <x v="59"/>
    <d v="2017-06-27T05:00:00"/>
    <x v="0"/>
    <b v="1"/>
    <s v="theater/plays"/>
    <x v="3"/>
    <x v="3"/>
  </r>
  <r>
    <n v="60"/>
    <s v="Crawford-Peters"/>
    <s v="User-centric regional database"/>
    <n v="94200"/>
    <n v="135997"/>
    <x v="1"/>
    <n v="144.37048832271762"/>
    <n v="1600"/>
    <n v="84.998125000000002"/>
    <x v="0"/>
    <s v="CAD"/>
    <n v="1342501200"/>
    <n v="1342760400"/>
    <x v="60"/>
    <d v="2012-07-20T05:00:00"/>
    <x v="0"/>
    <b v="0"/>
    <s v="theater/plays"/>
    <x v="3"/>
    <x v="3"/>
  </r>
  <r>
    <n v="61"/>
    <s v="Romero-Hoffman"/>
    <s v="Open-source zero administration complexity"/>
    <n v="199200"/>
    <n v="184750"/>
    <x v="0"/>
    <n v="92.74598393574297"/>
    <n v="2253"/>
    <n v="82.001775410563695"/>
    <x v="0"/>
    <s v="CAD"/>
    <n v="1298268000"/>
    <n v="1301720400"/>
    <x v="61"/>
    <d v="2011-04-02T05:00:00"/>
    <x v="0"/>
    <b v="0"/>
    <s v="theater/plays"/>
    <x v="3"/>
    <x v="3"/>
  </r>
  <r>
    <n v="62"/>
    <s v="Sparks-West"/>
    <s v="Organized incremental standardization"/>
    <n v="2000"/>
    <n v="14452"/>
    <x v="1"/>
    <n v="722.6"/>
    <n v="249"/>
    <n v="58.040160642570278"/>
    <x v="1"/>
    <s v="USD"/>
    <n v="1433480400"/>
    <n v="1433566800"/>
    <x v="62"/>
    <d v="2015-06-06T05:00:00"/>
    <x v="0"/>
    <b v="0"/>
    <s v="technology/web"/>
    <x v="2"/>
    <x v="2"/>
  </r>
  <r>
    <n v="63"/>
    <s v="Baker, Morgan and Brown"/>
    <s v="Assimilated didactic open system"/>
    <n v="4700"/>
    <n v="557"/>
    <x v="0"/>
    <n v="11.851063829787234"/>
    <n v="5"/>
    <n v="111.4"/>
    <x v="1"/>
    <s v="USD"/>
    <n v="1493355600"/>
    <n v="1493874000"/>
    <x v="63"/>
    <d v="2017-05-04T05:00:00"/>
    <x v="0"/>
    <b v="0"/>
    <s v="theater/plays"/>
    <x v="3"/>
    <x v="3"/>
  </r>
  <r>
    <n v="64"/>
    <s v="Mosley-Gilbert"/>
    <s v="Vision-oriented logistical intranet"/>
    <n v="2800"/>
    <n v="2734"/>
    <x v="0"/>
    <n v="97.642857142857139"/>
    <n v="38"/>
    <n v="71.94736842105263"/>
    <x v="1"/>
    <s v="USD"/>
    <n v="1530507600"/>
    <n v="1531803600"/>
    <x v="64"/>
    <d v="2018-07-17T05:00:00"/>
    <x v="0"/>
    <b v="1"/>
    <s v="technology/web"/>
    <x v="2"/>
    <x v="2"/>
  </r>
  <r>
    <n v="65"/>
    <s v="Berry-Boyer"/>
    <s v="Mandatory incremental projection"/>
    <n v="6100"/>
    <n v="14405"/>
    <x v="1"/>
    <n v="236.14754098360655"/>
    <n v="236"/>
    <n v="61.038135593220339"/>
    <x v="1"/>
    <s v="USD"/>
    <n v="1296108000"/>
    <n v="1296712800"/>
    <x v="65"/>
    <d v="2011-02-03T06:00:00"/>
    <x v="0"/>
    <b v="0"/>
    <s v="theater/plays"/>
    <x v="3"/>
    <x v="3"/>
  </r>
  <r>
    <n v="66"/>
    <s v="Sanders-Allen"/>
    <s v="Grass-roots needs-based encryption"/>
    <n v="2900"/>
    <n v="1307"/>
    <x v="0"/>
    <n v="45.068965517241381"/>
    <n v="12"/>
    <n v="108.91666666666667"/>
    <x v="1"/>
    <s v="USD"/>
    <n v="1428469200"/>
    <n v="1428901200"/>
    <x v="66"/>
    <d v="2015-04-13T05:00:00"/>
    <x v="0"/>
    <b v="1"/>
    <s v="theater/plays"/>
    <x v="3"/>
    <x v="3"/>
  </r>
  <r>
    <n v="67"/>
    <s v="Lopez Inc"/>
    <s v="Team-oriented 6thgeneration middleware"/>
    <n v="72600"/>
    <n v="117892"/>
    <x v="1"/>
    <n v="162.38567493112947"/>
    <n v="4065"/>
    <n v="29.001722017220171"/>
    <x v="4"/>
    <s v="GBP"/>
    <n v="1264399200"/>
    <n v="1264831200"/>
    <x v="67"/>
    <d v="2010-01-30T06:00:00"/>
    <x v="0"/>
    <b v="1"/>
    <s v="technology/wearables"/>
    <x v="2"/>
    <x v="8"/>
  </r>
  <r>
    <n v="68"/>
    <s v="Moreno-Turner"/>
    <s v="Inverse multi-tasking installation"/>
    <n v="5700"/>
    <n v="14508"/>
    <x v="1"/>
    <n v="254.52631578947367"/>
    <n v="246"/>
    <n v="58.975609756097562"/>
    <x v="6"/>
    <s v="EUR"/>
    <n v="1501131600"/>
    <n v="1505192400"/>
    <x v="68"/>
    <d v="2017-09-12T05:00:00"/>
    <x v="0"/>
    <b v="1"/>
    <s v="theater/plays"/>
    <x v="3"/>
    <x v="3"/>
  </r>
  <r>
    <n v="69"/>
    <s v="Jones-Watson"/>
    <s v="Switchable disintermediate moderator"/>
    <n v="7900"/>
    <n v="1901"/>
    <x v="3"/>
    <n v="24.063291139240505"/>
    <n v="17"/>
    <n v="111.82352941176471"/>
    <x v="1"/>
    <s v="USD"/>
    <n v="1292738400"/>
    <n v="1295676000"/>
    <x v="69"/>
    <d v="2011-01-22T06:00:00"/>
    <x v="0"/>
    <b v="0"/>
    <s v="theater/plays"/>
    <x v="3"/>
    <x v="3"/>
  </r>
  <r>
    <n v="70"/>
    <s v="Barker Inc"/>
    <s v="Re-engineered 24/7 task-force"/>
    <n v="128000"/>
    <n v="158389"/>
    <x v="1"/>
    <n v="123.74140625000001"/>
    <n v="2475"/>
    <n v="63.995555555555555"/>
    <x v="6"/>
    <s v="EUR"/>
    <n v="1288674000"/>
    <n v="1292911200"/>
    <x v="70"/>
    <d v="2010-12-21T06:00:00"/>
    <x v="0"/>
    <b v="1"/>
    <s v="theater/plays"/>
    <x v="3"/>
    <x v="3"/>
  </r>
  <r>
    <n v="71"/>
    <s v="Tate, Bass and House"/>
    <s v="Organic object-oriented budgetary management"/>
    <n v="6000"/>
    <n v="6484"/>
    <x v="1"/>
    <n v="108.06666666666666"/>
    <n v="76"/>
    <n v="85.315789473684205"/>
    <x v="1"/>
    <s v="USD"/>
    <n v="1575093600"/>
    <n v="1575439200"/>
    <x v="71"/>
    <d v="2019-12-04T06:00:00"/>
    <x v="0"/>
    <b v="0"/>
    <s v="theater/plays"/>
    <x v="3"/>
    <x v="3"/>
  </r>
  <r>
    <n v="72"/>
    <s v="Hampton, Lewis and Ray"/>
    <s v="Seamless coherent parallelism"/>
    <n v="600"/>
    <n v="4022"/>
    <x v="1"/>
    <n v="670.33333333333326"/>
    <n v="54"/>
    <n v="74.481481481481481"/>
    <x v="1"/>
    <s v="USD"/>
    <n v="1435726800"/>
    <n v="1438837200"/>
    <x v="72"/>
    <d v="2015-08-06T05:00:00"/>
    <x v="0"/>
    <b v="0"/>
    <s v="film &amp; video/animation"/>
    <x v="4"/>
    <x v="10"/>
  </r>
  <r>
    <n v="73"/>
    <s v="Collins-Goodman"/>
    <s v="Cross-platform even-keeled initiative"/>
    <n v="1400"/>
    <n v="9253"/>
    <x v="1"/>
    <n v="660.92857142857144"/>
    <n v="88"/>
    <n v="105.14772727272727"/>
    <x v="1"/>
    <s v="USD"/>
    <n v="1480226400"/>
    <n v="1480485600"/>
    <x v="73"/>
    <d v="2016-11-30T06:00:00"/>
    <x v="0"/>
    <b v="0"/>
    <s v="music/jazz"/>
    <x v="1"/>
    <x v="17"/>
  </r>
  <r>
    <n v="74"/>
    <s v="Davis-Michael"/>
    <s v="Progressive tertiary framework"/>
    <n v="3900"/>
    <n v="4776"/>
    <x v="1"/>
    <n v="122.46153846153847"/>
    <n v="85"/>
    <n v="56.188235294117646"/>
    <x v="4"/>
    <s v="GBP"/>
    <n v="1459054800"/>
    <n v="1459141200"/>
    <x v="74"/>
    <d v="2016-03-28T05:00:00"/>
    <x v="0"/>
    <b v="0"/>
    <s v="music/metal"/>
    <x v="1"/>
    <x v="16"/>
  </r>
  <r>
    <n v="75"/>
    <s v="White, Torres and Bishop"/>
    <s v="Multi-layered dynamic protocol"/>
    <n v="9700"/>
    <n v="14606"/>
    <x v="1"/>
    <n v="150.57731958762886"/>
    <n v="170"/>
    <n v="85.917647058823533"/>
    <x v="1"/>
    <s v="USD"/>
    <n v="1531630800"/>
    <n v="1532322000"/>
    <x v="75"/>
    <d v="2018-07-23T05:00:00"/>
    <x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.106590724165997"/>
    <n v="1684"/>
    <n v="57.00296912114014"/>
    <x v="1"/>
    <s v="USD"/>
    <n v="1421992800"/>
    <n v="1426222800"/>
    <x v="76"/>
    <d v="2015-03-13T05:00:00"/>
    <x v="1"/>
    <b v="1"/>
    <s v="theater/plays"/>
    <x v="3"/>
    <x v="3"/>
  </r>
  <r>
    <n v="77"/>
    <s v="Acevedo-Huffman"/>
    <s v="Pre-emptive impactful model"/>
    <n v="9500"/>
    <n v="4460"/>
    <x v="0"/>
    <n v="46.94736842105263"/>
    <n v="56"/>
    <n v="79.642857142857139"/>
    <x v="1"/>
    <s v="USD"/>
    <n v="1285563600"/>
    <n v="1286773200"/>
    <x v="77"/>
    <d v="2010-10-11T05:00:00"/>
    <x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0.8"/>
    <n v="330"/>
    <n v="41.018181818181816"/>
    <x v="1"/>
    <s v="USD"/>
    <n v="1523854800"/>
    <n v="1523941200"/>
    <x v="78"/>
    <d v="2018-04-17T05:00:00"/>
    <x v="0"/>
    <b v="0"/>
    <s v="publishing/translations"/>
    <x v="5"/>
    <x v="18"/>
  </r>
  <r>
    <n v="79"/>
    <s v="Soto LLC"/>
    <s v="Triple-buffered reciprocal project"/>
    <n v="57800"/>
    <n v="40228"/>
    <x v="0"/>
    <n v="69.598615916955026"/>
    <n v="838"/>
    <n v="48.004773269689736"/>
    <x v="1"/>
    <s v="USD"/>
    <n v="1529125200"/>
    <n v="1529557200"/>
    <x v="79"/>
    <d v="2018-06-21T05:00:00"/>
    <x v="0"/>
    <b v="0"/>
    <s v="theater/plays"/>
    <x v="3"/>
    <x v="3"/>
  </r>
  <r>
    <n v="80"/>
    <s v="Sutton, Barrett and Tucker"/>
    <s v="Cross-platform needs-based approach"/>
    <n v="1100"/>
    <n v="7012"/>
    <x v="1"/>
    <n v="637.4545454545455"/>
    <n v="127"/>
    <n v="55.212598425196852"/>
    <x v="1"/>
    <s v="USD"/>
    <n v="1503982800"/>
    <n v="1506574800"/>
    <x v="80"/>
    <d v="2017-09-28T05:00:00"/>
    <x v="0"/>
    <b v="0"/>
    <s v="games/video games"/>
    <x v="6"/>
    <x v="11"/>
  </r>
  <r>
    <n v="81"/>
    <s v="Gomez, Bailey and Flores"/>
    <s v="User-friendly static contingency"/>
    <n v="16800"/>
    <n v="37857"/>
    <x v="1"/>
    <n v="225.33928571428569"/>
    <n v="411"/>
    <n v="92.109489051094897"/>
    <x v="1"/>
    <s v="USD"/>
    <n v="1511416800"/>
    <n v="1513576800"/>
    <x v="81"/>
    <d v="2017-12-18T06:00:00"/>
    <x v="0"/>
    <b v="0"/>
    <s v="music/rock"/>
    <x v="1"/>
    <x v="1"/>
  </r>
  <r>
    <n v="82"/>
    <s v="Porter-George"/>
    <s v="Reactive content-based framework"/>
    <n v="1000"/>
    <n v="14973"/>
    <x v="1"/>
    <n v="1497.3000000000002"/>
    <n v="180"/>
    <n v="83.183333333333337"/>
    <x v="4"/>
    <s v="GBP"/>
    <n v="1547704800"/>
    <n v="1548309600"/>
    <x v="82"/>
    <d v="2019-01-24T06:00:00"/>
    <x v="0"/>
    <b v="1"/>
    <s v="games/video games"/>
    <x v="6"/>
    <x v="11"/>
  </r>
  <r>
    <n v="83"/>
    <s v="Fitzgerald PLC"/>
    <s v="Realigned user-facing concept"/>
    <n v="106400"/>
    <n v="39996"/>
    <x v="0"/>
    <n v="37.590225563909776"/>
    <n v="1000"/>
    <n v="39.996000000000002"/>
    <x v="1"/>
    <s v="USD"/>
    <n v="1469682000"/>
    <n v="1471582800"/>
    <x v="83"/>
    <d v="2016-08-19T05:00:00"/>
    <x v="0"/>
    <b v="0"/>
    <s v="music/electric music"/>
    <x v="1"/>
    <x v="5"/>
  </r>
  <r>
    <n v="84"/>
    <s v="Cisneros-Burton"/>
    <s v="Public-key zero tolerance orchestration"/>
    <n v="31400"/>
    <n v="41564"/>
    <x v="1"/>
    <n v="132.36942675159236"/>
    <n v="374"/>
    <n v="111.1336898395722"/>
    <x v="1"/>
    <s v="USD"/>
    <n v="1343451600"/>
    <n v="1344315600"/>
    <x v="84"/>
    <d v="2012-08-07T05:00:00"/>
    <x v="0"/>
    <b v="0"/>
    <s v="technology/wearables"/>
    <x v="2"/>
    <x v="8"/>
  </r>
  <r>
    <n v="85"/>
    <s v="Hill, Lawson and Wilkinson"/>
    <s v="Multi-tiered eco-centric architecture"/>
    <n v="4900"/>
    <n v="6430"/>
    <x v="1"/>
    <n v="131.22448979591837"/>
    <n v="71"/>
    <n v="90.563380281690144"/>
    <x v="2"/>
    <s v="AUD"/>
    <n v="1315717200"/>
    <n v="1316408400"/>
    <x v="85"/>
    <d v="2011-09-19T05:00:00"/>
    <x v="0"/>
    <b v="0"/>
    <s v="music/indie rock"/>
    <x v="1"/>
    <x v="7"/>
  </r>
  <r>
    <n v="86"/>
    <s v="Davis-Smith"/>
    <s v="Organic motivating firmware"/>
    <n v="7400"/>
    <n v="12405"/>
    <x v="1"/>
    <n v="167.63513513513513"/>
    <n v="203"/>
    <n v="61.108374384236456"/>
    <x v="1"/>
    <s v="USD"/>
    <n v="1430715600"/>
    <n v="1431838800"/>
    <x v="86"/>
    <d v="2015-05-17T05:00:00"/>
    <x v="1"/>
    <b v="0"/>
    <s v="theater/plays"/>
    <x v="3"/>
    <x v="3"/>
  </r>
  <r>
    <n v="87"/>
    <s v="Farrell and Sons"/>
    <s v="Synergized 4thgeneration conglomeration"/>
    <n v="198500"/>
    <n v="123040"/>
    <x v="0"/>
    <n v="61.984886649874063"/>
    <n v="1482"/>
    <n v="83.022941970310384"/>
    <x v="2"/>
    <s v="AUD"/>
    <n v="1299564000"/>
    <n v="1300510800"/>
    <x v="87"/>
    <d v="2011-03-19T05:00:00"/>
    <x v="0"/>
    <b v="1"/>
    <s v="music/rock"/>
    <x v="1"/>
    <x v="1"/>
  </r>
  <r>
    <n v="88"/>
    <s v="Clark Group"/>
    <s v="Grass-roots fault-tolerant policy"/>
    <n v="4800"/>
    <n v="12516"/>
    <x v="1"/>
    <n v="260.75"/>
    <n v="113"/>
    <n v="110.76106194690266"/>
    <x v="1"/>
    <s v="USD"/>
    <n v="1429160400"/>
    <n v="1431061200"/>
    <x v="88"/>
    <d v="2015-05-08T05:00:00"/>
    <x v="0"/>
    <b v="0"/>
    <s v="publishing/translations"/>
    <x v="5"/>
    <x v="18"/>
  </r>
  <r>
    <n v="89"/>
    <s v="White, Singleton and Zimmerman"/>
    <s v="Monitored scalable knowledgebase"/>
    <n v="3400"/>
    <n v="8588"/>
    <x v="1"/>
    <n v="252.58823529411765"/>
    <n v="96"/>
    <n v="89.458333333333329"/>
    <x v="1"/>
    <s v="USD"/>
    <n v="1271307600"/>
    <n v="1271480400"/>
    <x v="89"/>
    <d v="2010-04-17T05:00:00"/>
    <x v="0"/>
    <b v="0"/>
    <s v="theater/plays"/>
    <x v="3"/>
    <x v="3"/>
  </r>
  <r>
    <n v="90"/>
    <s v="Kramer Group"/>
    <s v="Synergistic explicit parallelism"/>
    <n v="7800"/>
    <n v="6132"/>
    <x v="0"/>
    <n v="78.615384615384613"/>
    <n v="106"/>
    <n v="57.849056603773583"/>
    <x v="1"/>
    <s v="USD"/>
    <n v="1456380000"/>
    <n v="1456380000"/>
    <x v="90"/>
    <d v="2016-02-25T06:00:00"/>
    <x v="0"/>
    <b v="1"/>
    <s v="theater/plays"/>
    <x v="3"/>
    <x v="3"/>
  </r>
  <r>
    <n v="91"/>
    <s v="Frazier, Patrick and Smith"/>
    <s v="Enhanced systemic analyzer"/>
    <n v="154300"/>
    <n v="74688"/>
    <x v="0"/>
    <n v="48.404406999351913"/>
    <n v="679"/>
    <n v="109.99705449189985"/>
    <x v="6"/>
    <s v="EUR"/>
    <n v="1470459600"/>
    <n v="1472878800"/>
    <x v="91"/>
    <d v="2016-09-03T05:00:00"/>
    <x v="0"/>
    <b v="0"/>
    <s v="publishing/translations"/>
    <x v="5"/>
    <x v="18"/>
  </r>
  <r>
    <n v="92"/>
    <s v="Santos, Bell and Lloyd"/>
    <s v="Object-based analyzing knowledge user"/>
    <n v="20000"/>
    <n v="51775"/>
    <x v="1"/>
    <n v="258.875"/>
    <n v="498"/>
    <n v="103.96586345381526"/>
    <x v="5"/>
    <s v="CHF"/>
    <n v="1277269200"/>
    <n v="1277355600"/>
    <x v="92"/>
    <d v="2010-06-24T05:00:00"/>
    <x v="0"/>
    <b v="1"/>
    <s v="games/video games"/>
    <x v="6"/>
    <x v="11"/>
  </r>
  <r>
    <n v="93"/>
    <s v="Hall and Sons"/>
    <s v="Pre-emptive radical architecture"/>
    <n v="108800"/>
    <n v="65877"/>
    <x v="3"/>
    <n v="60.548713235294116"/>
    <n v="610"/>
    <n v="107.99508196721311"/>
    <x v="1"/>
    <s v="USD"/>
    <n v="1350709200"/>
    <n v="1351054800"/>
    <x v="93"/>
    <d v="2012-10-24T05:00:00"/>
    <x v="0"/>
    <b v="1"/>
    <s v="theater/plays"/>
    <x v="3"/>
    <x v="3"/>
  </r>
  <r>
    <n v="94"/>
    <s v="Hanson Inc"/>
    <s v="Grass-roots web-enabled contingency"/>
    <n v="2900"/>
    <n v="8807"/>
    <x v="1"/>
    <n v="303.68965517241378"/>
    <n v="180"/>
    <n v="48.927777777777777"/>
    <x v="4"/>
    <s v="GBP"/>
    <n v="1554613200"/>
    <n v="1555563600"/>
    <x v="94"/>
    <d v="2019-04-18T05:00:00"/>
    <x v="0"/>
    <b v="0"/>
    <s v="technology/web"/>
    <x v="2"/>
    <x v="2"/>
  </r>
  <r>
    <n v="95"/>
    <s v="Sanchez LLC"/>
    <s v="Stand-alone system-worthy standardization"/>
    <n v="900"/>
    <n v="1017"/>
    <x v="1"/>
    <n v="112.99999999999999"/>
    <n v="27"/>
    <n v="37.666666666666664"/>
    <x v="1"/>
    <s v="USD"/>
    <n v="1571029200"/>
    <n v="1571634000"/>
    <x v="95"/>
    <d v="2019-10-21T05:00:00"/>
    <x v="0"/>
    <b v="0"/>
    <s v="film &amp; video/documentary"/>
    <x v="4"/>
    <x v="4"/>
  </r>
  <r>
    <n v="96"/>
    <s v="Howard Ltd"/>
    <s v="Down-sized systematic policy"/>
    <n v="69700"/>
    <n v="151513"/>
    <x v="1"/>
    <n v="217.37876614060258"/>
    <n v="2331"/>
    <n v="64.999141999141997"/>
    <x v="1"/>
    <s v="USD"/>
    <n v="1299736800"/>
    <n v="1300856400"/>
    <x v="96"/>
    <d v="2011-03-23T05:00:00"/>
    <x v="0"/>
    <b v="0"/>
    <s v="theater/plays"/>
    <x v="3"/>
    <x v="3"/>
  </r>
  <r>
    <n v="97"/>
    <s v="Stewart LLC"/>
    <s v="Cloned bi-directional architecture"/>
    <n v="1300"/>
    <n v="12047"/>
    <x v="1"/>
    <n v="926.69230769230762"/>
    <n v="113"/>
    <n v="106.61061946902655"/>
    <x v="1"/>
    <s v="USD"/>
    <n v="1435208400"/>
    <n v="1439874000"/>
    <x v="48"/>
    <d v="2015-08-18T05:00:00"/>
    <x v="0"/>
    <b v="0"/>
    <s v="food/food trucks"/>
    <x v="0"/>
    <x v="0"/>
  </r>
  <r>
    <n v="98"/>
    <s v="Arias, Allen and Miller"/>
    <s v="Seamless transitional portal"/>
    <n v="97800"/>
    <n v="32951"/>
    <x v="0"/>
    <n v="33.692229038854805"/>
    <n v="1220"/>
    <n v="27.009016393442622"/>
    <x v="2"/>
    <s v="AUD"/>
    <n v="1437973200"/>
    <n v="1438318800"/>
    <x v="97"/>
    <d v="2015-07-31T05:00:00"/>
    <x v="0"/>
    <b v="0"/>
    <s v="games/video games"/>
    <x v="6"/>
    <x v="11"/>
  </r>
  <r>
    <n v="99"/>
    <s v="Baker-Morris"/>
    <s v="Fully-configurable motivating approach"/>
    <n v="7600"/>
    <n v="14951"/>
    <x v="1"/>
    <n v="196.7236842105263"/>
    <n v="164"/>
    <n v="91.16463414634147"/>
    <x v="1"/>
    <s v="USD"/>
    <n v="1416895200"/>
    <n v="1419400800"/>
    <x v="98"/>
    <d v="2014-12-24T06:00:00"/>
    <x v="0"/>
    <b v="0"/>
    <s v="theater/plays"/>
    <x v="3"/>
    <x v="3"/>
  </r>
  <r>
    <n v="100"/>
    <s v="Tucker, Fox and Green"/>
    <s v="Upgradable fault-tolerant approach"/>
    <n v="100"/>
    <n v="1"/>
    <x v="0"/>
    <n v="1"/>
    <n v="1"/>
    <n v="1"/>
    <x v="1"/>
    <s v="USD"/>
    <n v="1319000400"/>
    <n v="1320555600"/>
    <x v="99"/>
    <d v="2011-11-06T05:00:00"/>
    <x v="0"/>
    <b v="0"/>
    <s v="theater/plays"/>
    <x v="3"/>
    <x v="3"/>
  </r>
  <r>
    <n v="101"/>
    <s v="Douglas LLC"/>
    <s v="Reduced heuristic moratorium"/>
    <n v="900"/>
    <n v="9193"/>
    <x v="1"/>
    <n v="1021.4444444444445"/>
    <n v="164"/>
    <n v="56.054878048780488"/>
    <x v="1"/>
    <s v="USD"/>
    <n v="1424498400"/>
    <n v="1425103200"/>
    <x v="100"/>
    <d v="2015-02-28T06:00:00"/>
    <x v="0"/>
    <b v="1"/>
    <s v="music/electric music"/>
    <x v="1"/>
    <x v="5"/>
  </r>
  <r>
    <n v="102"/>
    <s v="Garcia Inc"/>
    <s v="Front-line web-enabled model"/>
    <n v="3700"/>
    <n v="10422"/>
    <x v="1"/>
    <n v="281.67567567567568"/>
    <n v="336"/>
    <n v="31.017857142857142"/>
    <x v="1"/>
    <s v="USD"/>
    <n v="1526274000"/>
    <n v="1526878800"/>
    <x v="101"/>
    <d v="2018-05-21T05:00:00"/>
    <x v="0"/>
    <b v="1"/>
    <s v="technology/wearables"/>
    <x v="2"/>
    <x v="8"/>
  </r>
  <r>
    <n v="103"/>
    <s v="Frye, Hunt and Powell"/>
    <s v="Polarized incremental emulation"/>
    <n v="10000"/>
    <n v="2461"/>
    <x v="0"/>
    <n v="24.610000000000003"/>
    <n v="37"/>
    <n v="66.513513513513516"/>
    <x v="6"/>
    <s v="EUR"/>
    <n v="1287896400"/>
    <n v="1288674000"/>
    <x v="102"/>
    <d v="2010-11-02T05:00:00"/>
    <x v="0"/>
    <b v="0"/>
    <s v="music/electric music"/>
    <x v="1"/>
    <x v="5"/>
  </r>
  <r>
    <n v="104"/>
    <s v="Smith, Wells and Nguyen"/>
    <s v="Self-enabling grid-enabled initiative"/>
    <n v="119200"/>
    <n v="170623"/>
    <x v="1"/>
    <n v="143.14010067114094"/>
    <n v="1917"/>
    <n v="89.005216484089729"/>
    <x v="1"/>
    <s v="USD"/>
    <n v="1495515600"/>
    <n v="1495602000"/>
    <x v="103"/>
    <d v="2017-05-24T05:00:00"/>
    <x v="0"/>
    <b v="0"/>
    <s v="music/indie rock"/>
    <x v="1"/>
    <x v="7"/>
  </r>
  <r>
    <n v="105"/>
    <s v="Charles-Johnson"/>
    <s v="Total fresh-thinking system engine"/>
    <n v="6800"/>
    <n v="9829"/>
    <x v="1"/>
    <n v="144.54411764705884"/>
    <n v="95"/>
    <n v="103.46315789473684"/>
    <x v="1"/>
    <s v="USD"/>
    <n v="1364878800"/>
    <n v="1366434000"/>
    <x v="104"/>
    <d v="2013-04-20T05:00:00"/>
    <x v="0"/>
    <b v="0"/>
    <s v="technology/web"/>
    <x v="2"/>
    <x v="2"/>
  </r>
  <r>
    <n v="106"/>
    <s v="Brandt, Carter and Wood"/>
    <s v="Ameliorated clear-thinking circuit"/>
    <n v="3900"/>
    <n v="14006"/>
    <x v="1"/>
    <n v="359.12820512820514"/>
    <n v="147"/>
    <n v="95.278911564625844"/>
    <x v="1"/>
    <s v="USD"/>
    <n v="1567918800"/>
    <n v="1568350800"/>
    <x v="105"/>
    <d v="2019-09-13T05:00:00"/>
    <x v="0"/>
    <b v="0"/>
    <s v="theater/plays"/>
    <x v="3"/>
    <x v="3"/>
  </r>
  <r>
    <n v="107"/>
    <s v="Tucker, Schmidt and Reid"/>
    <s v="Multi-layered encompassing installation"/>
    <n v="3500"/>
    <n v="6527"/>
    <x v="1"/>
    <n v="186.48571428571427"/>
    <n v="86"/>
    <n v="75.895348837209298"/>
    <x v="1"/>
    <s v="USD"/>
    <n v="1524459600"/>
    <n v="1525928400"/>
    <x v="106"/>
    <d v="2018-05-10T05:00:00"/>
    <x v="0"/>
    <b v="1"/>
    <s v="theater/plays"/>
    <x v="3"/>
    <x v="3"/>
  </r>
  <r>
    <n v="108"/>
    <s v="Decker Inc"/>
    <s v="Universal encompassing implementation"/>
    <n v="1500"/>
    <n v="8929"/>
    <x v="1"/>
    <n v="595.26666666666665"/>
    <n v="83"/>
    <n v="107.57831325301204"/>
    <x v="1"/>
    <s v="USD"/>
    <n v="1333688400"/>
    <n v="1336885200"/>
    <x v="107"/>
    <d v="2012-05-13T05:00:00"/>
    <x v="0"/>
    <b v="0"/>
    <s v="film &amp; video/documentary"/>
    <x v="4"/>
    <x v="4"/>
  </r>
  <r>
    <n v="109"/>
    <s v="Romero and Sons"/>
    <s v="Object-based client-server application"/>
    <n v="5200"/>
    <n v="3079"/>
    <x v="0"/>
    <n v="59.21153846153846"/>
    <n v="60"/>
    <n v="51.31666666666667"/>
    <x v="1"/>
    <s v="USD"/>
    <n v="1389506400"/>
    <n v="1389679200"/>
    <x v="108"/>
    <d v="2014-01-14T06:00:00"/>
    <x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4.962780898876405"/>
    <n v="296"/>
    <n v="71.983108108108112"/>
    <x v="1"/>
    <s v="USD"/>
    <n v="1536642000"/>
    <n v="1538283600"/>
    <x v="109"/>
    <d v="2018-09-30T05:00:00"/>
    <x v="0"/>
    <b v="0"/>
    <s v="food/food trucks"/>
    <x v="0"/>
    <x v="0"/>
  </r>
  <r>
    <n v="111"/>
    <s v="Hart-Briggs"/>
    <s v="Re-engineered user-facing approach"/>
    <n v="61400"/>
    <n v="73653"/>
    <x v="1"/>
    <n v="119.95602605863192"/>
    <n v="676"/>
    <n v="108.95414201183432"/>
    <x v="1"/>
    <s v="USD"/>
    <n v="1348290000"/>
    <n v="1348808400"/>
    <x v="110"/>
    <d v="2012-09-28T05:00:00"/>
    <x v="0"/>
    <b v="0"/>
    <s v="publishing/radio &amp; podcasts"/>
    <x v="5"/>
    <x v="15"/>
  </r>
  <r>
    <n v="112"/>
    <s v="Jones-Meyer"/>
    <s v="Re-engineered client-driven hub"/>
    <n v="4700"/>
    <n v="12635"/>
    <x v="1"/>
    <n v="268.82978723404256"/>
    <n v="361"/>
    <n v="35"/>
    <x v="2"/>
    <s v="AUD"/>
    <n v="1408856400"/>
    <n v="1410152400"/>
    <x v="111"/>
    <d v="2014-09-08T05:00:00"/>
    <x v="0"/>
    <b v="0"/>
    <s v="technology/web"/>
    <x v="2"/>
    <x v="2"/>
  </r>
  <r>
    <n v="113"/>
    <s v="Wright, Hartman and Yu"/>
    <s v="User-friendly tertiary array"/>
    <n v="3300"/>
    <n v="12437"/>
    <x v="1"/>
    <n v="376.87878787878788"/>
    <n v="131"/>
    <n v="94.938931297709928"/>
    <x v="1"/>
    <s v="USD"/>
    <n v="1505192400"/>
    <n v="1505797200"/>
    <x v="112"/>
    <d v="2017-09-19T05:00:00"/>
    <x v="0"/>
    <b v="0"/>
    <s v="food/food trucks"/>
    <x v="0"/>
    <x v="0"/>
  </r>
  <r>
    <n v="114"/>
    <s v="Harper-Davis"/>
    <s v="Robust heuristic encoding"/>
    <n v="1900"/>
    <n v="13816"/>
    <x v="1"/>
    <n v="727.15789473684208"/>
    <n v="126"/>
    <n v="109.65079365079364"/>
    <x v="1"/>
    <s v="USD"/>
    <n v="1554786000"/>
    <n v="1554872400"/>
    <x v="113"/>
    <d v="2019-04-10T05:00:00"/>
    <x v="0"/>
    <b v="1"/>
    <s v="technology/wearables"/>
    <x v="2"/>
    <x v="8"/>
  </r>
  <r>
    <n v="115"/>
    <s v="Barrett PLC"/>
    <s v="Team-oriented clear-thinking capacity"/>
    <n v="166700"/>
    <n v="145382"/>
    <x v="0"/>
    <n v="87.211757648470297"/>
    <n v="3304"/>
    <n v="44.001815980629537"/>
    <x v="6"/>
    <s v="EUR"/>
    <n v="1510898400"/>
    <n v="1513922400"/>
    <x v="114"/>
    <d v="2017-12-22T06:00:00"/>
    <x v="0"/>
    <b v="0"/>
    <s v="publishing/fiction"/>
    <x v="5"/>
    <x v="13"/>
  </r>
  <r>
    <n v="116"/>
    <s v="David-Clark"/>
    <s v="De-engineered motivating standardization"/>
    <n v="7200"/>
    <n v="6336"/>
    <x v="0"/>
    <n v="88"/>
    <n v="73"/>
    <n v="86.794520547945211"/>
    <x v="1"/>
    <s v="USD"/>
    <n v="1442552400"/>
    <n v="1442638800"/>
    <x v="115"/>
    <d v="2015-09-19T05:00:00"/>
    <x v="0"/>
    <b v="0"/>
    <s v="theater/plays"/>
    <x v="3"/>
    <x v="3"/>
  </r>
  <r>
    <n v="117"/>
    <s v="Chaney-Dennis"/>
    <s v="Business-focused 24hour groupware"/>
    <n v="4900"/>
    <n v="8523"/>
    <x v="1"/>
    <n v="173.9387755102041"/>
    <n v="275"/>
    <n v="30.992727272727272"/>
    <x v="1"/>
    <s v="USD"/>
    <n v="1316667600"/>
    <n v="1317186000"/>
    <x v="116"/>
    <d v="2011-09-28T05:00:00"/>
    <x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7.61111111111111"/>
    <n v="67"/>
    <n v="94.791044776119406"/>
    <x v="1"/>
    <s v="USD"/>
    <n v="1390716000"/>
    <n v="1391234400"/>
    <x v="117"/>
    <d v="2014-02-01T06:00:00"/>
    <x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4.96"/>
    <n v="154"/>
    <n v="69.79220779220779"/>
    <x v="1"/>
    <s v="USD"/>
    <n v="1402894800"/>
    <n v="1404363600"/>
    <x v="118"/>
    <d v="2014-07-03T05:00:00"/>
    <x v="0"/>
    <b v="1"/>
    <s v="film &amp; video/documentary"/>
    <x v="4"/>
    <x v="4"/>
  </r>
  <r>
    <n v="120"/>
    <s v="Vega Group"/>
    <s v="Synchronized regional synergy"/>
    <n v="75100"/>
    <n v="112272"/>
    <x v="1"/>
    <n v="149.49667110519306"/>
    <n v="1782"/>
    <n v="63.003367003367003"/>
    <x v="1"/>
    <s v="USD"/>
    <n v="1429246800"/>
    <n v="1429592400"/>
    <x v="119"/>
    <d v="2015-04-21T05:00:00"/>
    <x v="0"/>
    <b v="1"/>
    <s v="games/mobile games"/>
    <x v="6"/>
    <x v="20"/>
  </r>
  <r>
    <n v="121"/>
    <s v="Brown-Brown"/>
    <s v="Multi-lateral homogeneous success"/>
    <n v="45300"/>
    <n v="99361"/>
    <x v="1"/>
    <n v="219.33995584988963"/>
    <n v="903"/>
    <n v="110.0343300110742"/>
    <x v="1"/>
    <s v="USD"/>
    <n v="1412485200"/>
    <n v="1413608400"/>
    <x v="33"/>
    <d v="2014-10-18T05:00:00"/>
    <x v="0"/>
    <b v="0"/>
    <s v="games/video games"/>
    <x v="6"/>
    <x v="11"/>
  </r>
  <r>
    <n v="122"/>
    <s v="Taylor PLC"/>
    <s v="Seamless zero-defect solution"/>
    <n v="136800"/>
    <n v="88055"/>
    <x v="0"/>
    <n v="64.367690058479525"/>
    <n v="3387"/>
    <n v="25.997933274284026"/>
    <x v="1"/>
    <s v="USD"/>
    <n v="1417068000"/>
    <n v="1419400800"/>
    <x v="120"/>
    <d v="2014-12-24T06:00:00"/>
    <x v="0"/>
    <b v="0"/>
    <s v="publishing/fiction"/>
    <x v="5"/>
    <x v="13"/>
  </r>
  <r>
    <n v="123"/>
    <s v="Edwards-Lewis"/>
    <s v="Enhanced scalable concept"/>
    <n v="177700"/>
    <n v="33092"/>
    <x v="0"/>
    <n v="18.622397298818232"/>
    <n v="662"/>
    <n v="49.987915407854985"/>
    <x v="0"/>
    <s v="CAD"/>
    <n v="1448344800"/>
    <n v="1448604000"/>
    <x v="121"/>
    <d v="2015-11-27T06:00:00"/>
    <x v="1"/>
    <b v="0"/>
    <s v="theater/plays"/>
    <x v="3"/>
    <x v="3"/>
  </r>
  <r>
    <n v="124"/>
    <s v="Stanton, Neal and Rodriguez"/>
    <s v="Polarized uniform software"/>
    <n v="2600"/>
    <n v="9562"/>
    <x v="1"/>
    <n v="367.76923076923077"/>
    <n v="94"/>
    <n v="101.72340425531915"/>
    <x v="6"/>
    <s v="EUR"/>
    <n v="1557723600"/>
    <n v="1562302800"/>
    <x v="122"/>
    <d v="2019-07-05T05:00:00"/>
    <x v="0"/>
    <b v="0"/>
    <s v="photography/photography books"/>
    <x v="7"/>
    <x v="14"/>
  </r>
  <r>
    <n v="125"/>
    <s v="Pratt LLC"/>
    <s v="Stand-alone web-enabled moderator"/>
    <n v="5300"/>
    <n v="8475"/>
    <x v="1"/>
    <n v="159.90566037735849"/>
    <n v="180"/>
    <n v="47.083333333333336"/>
    <x v="1"/>
    <s v="USD"/>
    <n v="1537333200"/>
    <n v="1537678800"/>
    <x v="123"/>
    <d v="2018-09-23T05:00:00"/>
    <x v="0"/>
    <b v="0"/>
    <s v="theater/plays"/>
    <x v="3"/>
    <x v="3"/>
  </r>
  <r>
    <n v="126"/>
    <s v="Gross PLC"/>
    <s v="Proactive methodical benchmark"/>
    <n v="180200"/>
    <n v="69617"/>
    <x v="0"/>
    <n v="38.633185349611544"/>
    <n v="774"/>
    <n v="89.944444444444443"/>
    <x v="1"/>
    <s v="USD"/>
    <n v="1471150800"/>
    <n v="1473570000"/>
    <x v="124"/>
    <d v="2016-09-11T05:00:00"/>
    <x v="0"/>
    <b v="1"/>
    <s v="theater/plays"/>
    <x v="3"/>
    <x v="3"/>
  </r>
  <r>
    <n v="127"/>
    <s v="Martinez, Gomez and Dalton"/>
    <s v="Team-oriented 6thgeneration matrix"/>
    <n v="103200"/>
    <n v="53067"/>
    <x v="0"/>
    <n v="51.42151162790698"/>
    <n v="672"/>
    <n v="78.96875"/>
    <x v="0"/>
    <s v="CAD"/>
    <n v="1273640400"/>
    <n v="1273899600"/>
    <x v="125"/>
    <d v="2010-05-15T05:00:00"/>
    <x v="0"/>
    <b v="0"/>
    <s v="theater/plays"/>
    <x v="3"/>
    <x v="3"/>
  </r>
  <r>
    <n v="128"/>
    <s v="Allen-Curtis"/>
    <s v="Phased human-resource core"/>
    <n v="70600"/>
    <n v="42596"/>
    <x v="3"/>
    <n v="60.334277620396605"/>
    <n v="532"/>
    <n v="80.067669172932327"/>
    <x v="1"/>
    <s v="USD"/>
    <n v="1282885200"/>
    <n v="1284008400"/>
    <x v="126"/>
    <d v="2010-09-09T05:00:00"/>
    <x v="0"/>
    <b v="0"/>
    <s v="music/rock"/>
    <x v="1"/>
    <x v="1"/>
  </r>
  <r>
    <n v="129"/>
    <s v="Morgan-Martinez"/>
    <s v="Mandatory tertiary implementation"/>
    <n v="148500"/>
    <n v="4756"/>
    <x v="3"/>
    <n v="3.202693602693603"/>
    <n v="55"/>
    <n v="86.472727272727269"/>
    <x v="2"/>
    <s v="AUD"/>
    <n v="1422943200"/>
    <n v="1425103200"/>
    <x v="127"/>
    <d v="2015-02-28T06:00:00"/>
    <x v="0"/>
    <b v="0"/>
    <s v="food/food trucks"/>
    <x v="0"/>
    <x v="0"/>
  </r>
  <r>
    <n v="130"/>
    <s v="Luna, Anderson and Fox"/>
    <s v="Secured directional encryption"/>
    <n v="9600"/>
    <n v="14925"/>
    <x v="1"/>
    <n v="155.46875"/>
    <n v="533"/>
    <n v="28.001876172607879"/>
    <x v="3"/>
    <s v="DKK"/>
    <n v="1319605200"/>
    <n v="1320991200"/>
    <x v="128"/>
    <d v="2011-11-11T06:00:00"/>
    <x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0.85974499089254"/>
    <n v="2443"/>
    <n v="67.996725337699544"/>
    <x v="4"/>
    <s v="GBP"/>
    <n v="1385704800"/>
    <n v="1386828000"/>
    <x v="129"/>
    <d v="2013-12-12T06:00:00"/>
    <x v="0"/>
    <b v="0"/>
    <s v="technology/web"/>
    <x v="2"/>
    <x v="2"/>
  </r>
  <r>
    <n v="132"/>
    <s v="Flowers and Sons"/>
    <s v="Virtual static core"/>
    <n v="3300"/>
    <n v="3834"/>
    <x v="1"/>
    <n v="116.18181818181819"/>
    <n v="89"/>
    <n v="43.078651685393261"/>
    <x v="1"/>
    <s v="USD"/>
    <n v="1515736800"/>
    <n v="1517119200"/>
    <x v="130"/>
    <d v="2018-01-28T06:00:00"/>
    <x v="0"/>
    <b v="1"/>
    <s v="theater/plays"/>
    <x v="3"/>
    <x v="3"/>
  </r>
  <r>
    <n v="133"/>
    <s v="Gates PLC"/>
    <s v="Secured content-based product"/>
    <n v="4500"/>
    <n v="13985"/>
    <x v="1"/>
    <n v="310.77777777777777"/>
    <n v="159"/>
    <n v="87.95597484276729"/>
    <x v="1"/>
    <s v="USD"/>
    <n v="1313125200"/>
    <n v="1315026000"/>
    <x v="131"/>
    <d v="2011-09-03T05:00:00"/>
    <x v="0"/>
    <b v="0"/>
    <s v="music/world music"/>
    <x v="1"/>
    <x v="21"/>
  </r>
  <r>
    <n v="134"/>
    <s v="Caldwell LLC"/>
    <s v="Secured executive concept"/>
    <n v="99500"/>
    <n v="89288"/>
    <x v="0"/>
    <n v="89.73668341708543"/>
    <n v="940"/>
    <n v="94.987234042553197"/>
    <x v="5"/>
    <s v="CHF"/>
    <n v="1308459600"/>
    <n v="1312693200"/>
    <x v="132"/>
    <d v="2011-08-07T05:00:00"/>
    <x v="0"/>
    <b v="1"/>
    <s v="film &amp; video/documentary"/>
    <x v="4"/>
    <x v="4"/>
  </r>
  <r>
    <n v="135"/>
    <s v="Le, Burton and Evans"/>
    <s v="Balanced zero-defect software"/>
    <n v="7700"/>
    <n v="5488"/>
    <x v="0"/>
    <n v="71.27272727272728"/>
    <n v="117"/>
    <n v="46.905982905982903"/>
    <x v="1"/>
    <s v="USD"/>
    <n v="1362636000"/>
    <n v="1363064400"/>
    <x v="133"/>
    <d v="2013-03-12T05:00:00"/>
    <x v="0"/>
    <b v="1"/>
    <s v="theater/plays"/>
    <x v="3"/>
    <x v="3"/>
  </r>
  <r>
    <n v="136"/>
    <s v="Briggs PLC"/>
    <s v="Distributed context-sensitive flexibility"/>
    <n v="82800"/>
    <n v="2721"/>
    <x v="3"/>
    <n v="3.2862318840579712"/>
    <n v="58"/>
    <n v="46.913793103448278"/>
    <x v="1"/>
    <s v="USD"/>
    <n v="1402117200"/>
    <n v="1403154000"/>
    <x v="134"/>
    <d v="2014-06-19T05:00:00"/>
    <x v="0"/>
    <b v="1"/>
    <s v="film &amp; video/drama"/>
    <x v="4"/>
    <x v="6"/>
  </r>
  <r>
    <n v="137"/>
    <s v="Hudson-Nguyen"/>
    <s v="Down-sized disintermediate support"/>
    <n v="1800"/>
    <n v="4712"/>
    <x v="1"/>
    <n v="261.77777777777777"/>
    <n v="50"/>
    <n v="94.24"/>
    <x v="1"/>
    <s v="USD"/>
    <n v="1286341200"/>
    <n v="1286859600"/>
    <x v="135"/>
    <d v="2010-10-12T05:00:00"/>
    <x v="0"/>
    <b v="0"/>
    <s v="publishing/nonfiction"/>
    <x v="5"/>
    <x v="9"/>
  </r>
  <r>
    <n v="138"/>
    <s v="Hogan Ltd"/>
    <s v="Stand-alone mission-critical moratorium"/>
    <n v="9600"/>
    <n v="9216"/>
    <x v="0"/>
    <n v="96"/>
    <n v="115"/>
    <n v="80.139130434782615"/>
    <x v="1"/>
    <s v="USD"/>
    <n v="1348808400"/>
    <n v="1349326800"/>
    <x v="136"/>
    <d v="2012-10-04T05:00:00"/>
    <x v="0"/>
    <b v="0"/>
    <s v="games/mobile games"/>
    <x v="6"/>
    <x v="20"/>
  </r>
  <r>
    <n v="139"/>
    <s v="Hamilton, Wright and Chavez"/>
    <s v="Down-sized empowering protocol"/>
    <n v="92100"/>
    <n v="19246"/>
    <x v="0"/>
    <n v="20.896851248642779"/>
    <n v="326"/>
    <n v="59.036809815950917"/>
    <x v="1"/>
    <s v="USD"/>
    <n v="1429592400"/>
    <n v="1430974800"/>
    <x v="137"/>
    <d v="2015-05-07T05:00:00"/>
    <x v="0"/>
    <b v="1"/>
    <s v="technology/wearables"/>
    <x v="2"/>
    <x v="8"/>
  </r>
  <r>
    <n v="140"/>
    <s v="Bautista-Cross"/>
    <s v="Fully-configurable coherent Internet solution"/>
    <n v="5500"/>
    <n v="12274"/>
    <x v="1"/>
    <n v="223.16363636363636"/>
    <n v="186"/>
    <n v="65.989247311827953"/>
    <x v="1"/>
    <s v="USD"/>
    <n v="1519538400"/>
    <n v="1519970400"/>
    <x v="138"/>
    <d v="2018-03-02T06:00:00"/>
    <x v="0"/>
    <b v="0"/>
    <s v="film &amp; video/documentary"/>
    <x v="4"/>
    <x v="4"/>
  </r>
  <r>
    <n v="141"/>
    <s v="Jackson LLC"/>
    <s v="Distributed motivating algorithm"/>
    <n v="64300"/>
    <n v="65323"/>
    <x v="1"/>
    <n v="101.59097978227061"/>
    <n v="1071"/>
    <n v="60.992530345471522"/>
    <x v="1"/>
    <s v="USD"/>
    <n v="1434085200"/>
    <n v="1434603600"/>
    <x v="139"/>
    <d v="2015-06-18T05:00:00"/>
    <x v="0"/>
    <b v="0"/>
    <s v="technology/web"/>
    <x v="2"/>
    <x v="2"/>
  </r>
  <r>
    <n v="142"/>
    <s v="Figueroa Ltd"/>
    <s v="Expanded solution-oriented benchmark"/>
    <n v="5000"/>
    <n v="11502"/>
    <x v="1"/>
    <n v="230.03999999999996"/>
    <n v="117"/>
    <n v="98.307692307692307"/>
    <x v="1"/>
    <s v="USD"/>
    <n v="1333688400"/>
    <n v="1337230800"/>
    <x v="107"/>
    <d v="2012-05-17T05:00:00"/>
    <x v="0"/>
    <b v="0"/>
    <s v="technology/web"/>
    <x v="2"/>
    <x v="2"/>
  </r>
  <r>
    <n v="143"/>
    <s v="Avila-Jones"/>
    <s v="Implemented discrete secured line"/>
    <n v="5400"/>
    <n v="7322"/>
    <x v="1"/>
    <n v="135.59259259259261"/>
    <n v="70"/>
    <n v="104.6"/>
    <x v="1"/>
    <s v="USD"/>
    <n v="1277701200"/>
    <n v="1279429200"/>
    <x v="140"/>
    <d v="2010-07-18T05:00:00"/>
    <x v="0"/>
    <b v="0"/>
    <s v="music/indie rock"/>
    <x v="1"/>
    <x v="7"/>
  </r>
  <r>
    <n v="144"/>
    <s v="Martin, Lopez and Hunter"/>
    <s v="Multi-lateral actuating installation"/>
    <n v="9000"/>
    <n v="11619"/>
    <x v="1"/>
    <n v="129.1"/>
    <n v="135"/>
    <n v="86.066666666666663"/>
    <x v="1"/>
    <s v="USD"/>
    <n v="1560747600"/>
    <n v="1561438800"/>
    <x v="141"/>
    <d v="2019-06-25T05:00:00"/>
    <x v="0"/>
    <b v="0"/>
    <s v="theater/plays"/>
    <x v="3"/>
    <x v="3"/>
  </r>
  <r>
    <n v="145"/>
    <s v="Fields-Moore"/>
    <s v="Secured reciprocal array"/>
    <n v="25000"/>
    <n v="59128"/>
    <x v="1"/>
    <n v="236.512"/>
    <n v="768"/>
    <n v="76.989583333333329"/>
    <x v="5"/>
    <s v="CHF"/>
    <n v="1410066000"/>
    <n v="1410498000"/>
    <x v="142"/>
    <d v="2014-09-12T05:00:00"/>
    <x v="0"/>
    <b v="0"/>
    <s v="technology/wearables"/>
    <x v="2"/>
    <x v="8"/>
  </r>
  <r>
    <n v="146"/>
    <s v="Harris-Golden"/>
    <s v="Optional bandwidth-monitored middleware"/>
    <n v="8800"/>
    <n v="1518"/>
    <x v="3"/>
    <n v="17.25"/>
    <n v="51"/>
    <n v="29.764705882352942"/>
    <x v="1"/>
    <s v="USD"/>
    <n v="1320732000"/>
    <n v="1322460000"/>
    <x v="143"/>
    <d v="2011-11-28T06:00:00"/>
    <x v="0"/>
    <b v="0"/>
    <s v="theater/plays"/>
    <x v="3"/>
    <x v="3"/>
  </r>
  <r>
    <n v="147"/>
    <s v="Moss, Norman and Dunlap"/>
    <s v="Upgradable upward-trending workforce"/>
    <n v="8300"/>
    <n v="9337"/>
    <x v="1"/>
    <n v="112.49397590361446"/>
    <n v="199"/>
    <n v="46.91959798994975"/>
    <x v="1"/>
    <s v="USD"/>
    <n v="1465794000"/>
    <n v="1466312400"/>
    <x v="144"/>
    <d v="2016-06-19T05:00:00"/>
    <x v="0"/>
    <b v="1"/>
    <s v="theater/plays"/>
    <x v="3"/>
    <x v="3"/>
  </r>
  <r>
    <n v="148"/>
    <s v="White, Larson and Wright"/>
    <s v="Upgradable hybrid capability"/>
    <n v="9300"/>
    <n v="11255"/>
    <x v="1"/>
    <n v="121.02150537634408"/>
    <n v="107"/>
    <n v="105.18691588785046"/>
    <x v="1"/>
    <s v="USD"/>
    <n v="1500958800"/>
    <n v="1501736400"/>
    <x v="145"/>
    <d v="2017-08-03T05:00:00"/>
    <x v="0"/>
    <b v="0"/>
    <s v="technology/wearables"/>
    <x v="2"/>
    <x v="8"/>
  </r>
  <r>
    <n v="149"/>
    <s v="Payne, Oliver and Burch"/>
    <s v="Managed fresh-thinking flexibility"/>
    <n v="6200"/>
    <n v="13632"/>
    <x v="1"/>
    <n v="219.87096774193549"/>
    <n v="195"/>
    <n v="69.907692307692301"/>
    <x v="1"/>
    <s v="USD"/>
    <n v="1357020000"/>
    <n v="1361512800"/>
    <x v="146"/>
    <d v="2013-02-22T06:00:00"/>
    <x v="0"/>
    <b v="0"/>
    <s v="music/indie rock"/>
    <x v="1"/>
    <x v="7"/>
  </r>
  <r>
    <n v="150"/>
    <s v="Brown, Palmer and Pace"/>
    <s v="Networked stable workforce"/>
    <n v="100"/>
    <n v="1"/>
    <x v="0"/>
    <n v="1"/>
    <n v="1"/>
    <n v="1"/>
    <x v="1"/>
    <s v="USD"/>
    <n v="1544940000"/>
    <n v="1545026400"/>
    <x v="147"/>
    <d v="2018-12-17T06:00:00"/>
    <x v="0"/>
    <b v="0"/>
    <s v="music/rock"/>
    <x v="1"/>
    <x v="1"/>
  </r>
  <r>
    <n v="151"/>
    <s v="Parker LLC"/>
    <s v="Customizable intermediate extranet"/>
    <n v="137200"/>
    <n v="88037"/>
    <x v="0"/>
    <n v="64.166909620991248"/>
    <n v="1467"/>
    <n v="60.011588275391958"/>
    <x v="1"/>
    <s v="USD"/>
    <n v="1402290000"/>
    <n v="1406696400"/>
    <x v="148"/>
    <d v="2014-07-30T05:00:00"/>
    <x v="0"/>
    <b v="0"/>
    <s v="music/electric music"/>
    <x v="1"/>
    <x v="5"/>
  </r>
  <r>
    <n v="152"/>
    <s v="Bowen, Mcdonald and Hall"/>
    <s v="User-centric fault-tolerant task-force"/>
    <n v="41500"/>
    <n v="175573"/>
    <x v="1"/>
    <n v="423.06746987951806"/>
    <n v="3376"/>
    <n v="52.006220379146917"/>
    <x v="1"/>
    <s v="USD"/>
    <n v="1487311200"/>
    <n v="1487916000"/>
    <x v="149"/>
    <d v="2017-02-24T06:00:00"/>
    <x v="0"/>
    <b v="0"/>
    <s v="music/indie rock"/>
    <x v="1"/>
    <x v="7"/>
  </r>
  <r>
    <n v="153"/>
    <s v="Whitehead, Bell and Hughes"/>
    <s v="Multi-tiered radical definition"/>
    <n v="189400"/>
    <n v="176112"/>
    <x v="0"/>
    <n v="92.984160506863773"/>
    <n v="5681"/>
    <n v="31.000176025347649"/>
    <x v="1"/>
    <s v="USD"/>
    <n v="1350622800"/>
    <n v="1351141200"/>
    <x v="150"/>
    <d v="2012-10-25T05:00:00"/>
    <x v="0"/>
    <b v="0"/>
    <s v="theater/plays"/>
    <x v="3"/>
    <x v="3"/>
  </r>
  <r>
    <n v="154"/>
    <s v="Rodriguez-Brown"/>
    <s v="Devolved foreground benchmark"/>
    <n v="171300"/>
    <n v="100650"/>
    <x v="0"/>
    <n v="58.756567425569173"/>
    <n v="1059"/>
    <n v="95.042492917847028"/>
    <x v="1"/>
    <s v="USD"/>
    <n v="1463029200"/>
    <n v="1465016400"/>
    <x v="151"/>
    <d v="2016-06-04T05:00:00"/>
    <x v="0"/>
    <b v="1"/>
    <s v="music/indie rock"/>
    <x v="1"/>
    <x v="7"/>
  </r>
  <r>
    <n v="155"/>
    <s v="Hall-Schaefer"/>
    <s v="Distributed eco-centric methodology"/>
    <n v="139500"/>
    <n v="90706"/>
    <x v="0"/>
    <n v="65.022222222222226"/>
    <n v="1194"/>
    <n v="75.968174204355108"/>
    <x v="1"/>
    <s v="USD"/>
    <n v="1269493200"/>
    <n v="1270789200"/>
    <x v="152"/>
    <d v="2010-04-09T05:00:00"/>
    <x v="0"/>
    <b v="0"/>
    <s v="theater/plays"/>
    <x v="3"/>
    <x v="3"/>
  </r>
  <r>
    <n v="156"/>
    <s v="Meza-Rogers"/>
    <s v="Streamlined encompassing encryption"/>
    <n v="36400"/>
    <n v="26914"/>
    <x v="3"/>
    <n v="73.939560439560438"/>
    <n v="379"/>
    <n v="71.013192612137203"/>
    <x v="2"/>
    <s v="AUD"/>
    <n v="1570251600"/>
    <n v="1572325200"/>
    <x v="153"/>
    <d v="2019-10-29T05:00:00"/>
    <x v="0"/>
    <b v="0"/>
    <s v="music/rock"/>
    <x v="1"/>
    <x v="1"/>
  </r>
  <r>
    <n v="157"/>
    <s v="Curtis-Curtis"/>
    <s v="User-friendly reciprocal initiative"/>
    <n v="4200"/>
    <n v="2212"/>
    <x v="0"/>
    <n v="52.666666666666664"/>
    <n v="30"/>
    <n v="73.733333333333334"/>
    <x v="2"/>
    <s v="AUD"/>
    <n v="1388383200"/>
    <n v="1389420000"/>
    <x v="154"/>
    <d v="2014-01-11T06:00:00"/>
    <x v="0"/>
    <b v="0"/>
    <s v="photography/photography books"/>
    <x v="7"/>
    <x v="14"/>
  </r>
  <r>
    <n v="158"/>
    <s v="Carlson Inc"/>
    <s v="Ergonomic fresh-thinking installation"/>
    <n v="2100"/>
    <n v="4640"/>
    <x v="1"/>
    <n v="220.95238095238096"/>
    <n v="41"/>
    <n v="113.17073170731707"/>
    <x v="1"/>
    <s v="USD"/>
    <n v="1449554400"/>
    <n v="1449640800"/>
    <x v="155"/>
    <d v="2015-12-09T06:00:00"/>
    <x v="0"/>
    <b v="0"/>
    <s v="music/rock"/>
    <x v="1"/>
    <x v="1"/>
  </r>
  <r>
    <n v="159"/>
    <s v="Clarke, Anderson and Lee"/>
    <s v="Robust explicit hardware"/>
    <n v="191200"/>
    <n v="191222"/>
    <x v="1"/>
    <n v="100.01150627615063"/>
    <n v="1821"/>
    <n v="105.00933552992861"/>
    <x v="1"/>
    <s v="USD"/>
    <n v="1553662800"/>
    <n v="1555218000"/>
    <x v="156"/>
    <d v="2019-04-14T05:00:00"/>
    <x v="0"/>
    <b v="1"/>
    <s v="theater/plays"/>
    <x v="3"/>
    <x v="3"/>
  </r>
  <r>
    <n v="160"/>
    <s v="Evans Group"/>
    <s v="Stand-alone actuating support"/>
    <n v="8000"/>
    <n v="12985"/>
    <x v="1"/>
    <n v="162.3125"/>
    <n v="164"/>
    <n v="79.176829268292678"/>
    <x v="1"/>
    <s v="USD"/>
    <n v="1556341200"/>
    <n v="1557723600"/>
    <x v="157"/>
    <d v="2019-05-13T05:00:00"/>
    <x v="0"/>
    <b v="0"/>
    <s v="technology/wearables"/>
    <x v="2"/>
    <x v="8"/>
  </r>
  <r>
    <n v="161"/>
    <s v="Bruce Group"/>
    <s v="Cross-platform methodical process improvement"/>
    <n v="5500"/>
    <n v="4300"/>
    <x v="0"/>
    <n v="78.181818181818187"/>
    <n v="75"/>
    <n v="57.333333333333336"/>
    <x v="1"/>
    <s v="USD"/>
    <n v="1442984400"/>
    <n v="1443502800"/>
    <x v="158"/>
    <d v="2015-09-29T05:00:00"/>
    <x v="0"/>
    <b v="1"/>
    <s v="technology/web"/>
    <x v="2"/>
    <x v="2"/>
  </r>
  <r>
    <n v="162"/>
    <s v="Keith, Alvarez and Potter"/>
    <s v="Extended bottom-line open architecture"/>
    <n v="6100"/>
    <n v="9134"/>
    <x v="1"/>
    <n v="149.73770491803279"/>
    <n v="157"/>
    <n v="58.178343949044589"/>
    <x v="5"/>
    <s v="CHF"/>
    <n v="1544248800"/>
    <n v="1546840800"/>
    <x v="159"/>
    <d v="2019-01-07T06:00:00"/>
    <x v="0"/>
    <b v="0"/>
    <s v="music/rock"/>
    <x v="1"/>
    <x v="1"/>
  </r>
  <r>
    <n v="163"/>
    <s v="Burton-Watkins"/>
    <s v="Extended reciprocal circuit"/>
    <n v="3500"/>
    <n v="8864"/>
    <x v="1"/>
    <n v="253.25714285714284"/>
    <n v="246"/>
    <n v="36.032520325203251"/>
    <x v="1"/>
    <s v="USD"/>
    <n v="1508475600"/>
    <n v="1512712800"/>
    <x v="160"/>
    <d v="2017-12-08T06:00:00"/>
    <x v="0"/>
    <b v="1"/>
    <s v="photography/photography books"/>
    <x v="7"/>
    <x v="14"/>
  </r>
  <r>
    <n v="164"/>
    <s v="Lopez and Sons"/>
    <s v="Polarized human-resource protocol"/>
    <n v="150500"/>
    <n v="150755"/>
    <x v="1"/>
    <n v="100.16943521594683"/>
    <n v="1396"/>
    <n v="107.99068767908309"/>
    <x v="1"/>
    <s v="USD"/>
    <n v="1507438800"/>
    <n v="1507525200"/>
    <x v="161"/>
    <d v="2017-10-09T05:00:00"/>
    <x v="0"/>
    <b v="0"/>
    <s v="theater/plays"/>
    <x v="3"/>
    <x v="3"/>
  </r>
  <r>
    <n v="165"/>
    <s v="Cordova Ltd"/>
    <s v="Synergized radical product"/>
    <n v="90400"/>
    <n v="110279"/>
    <x v="1"/>
    <n v="121.99004424778761"/>
    <n v="2506"/>
    <n v="44.005985634477256"/>
    <x v="1"/>
    <s v="USD"/>
    <n v="1501563600"/>
    <n v="1504328400"/>
    <x v="162"/>
    <d v="2017-09-02T05:00:00"/>
    <x v="0"/>
    <b v="0"/>
    <s v="technology/web"/>
    <x v="2"/>
    <x v="2"/>
  </r>
  <r>
    <n v="166"/>
    <s v="Brown-Vang"/>
    <s v="Robust heuristic artificial intelligence"/>
    <n v="9800"/>
    <n v="13439"/>
    <x v="1"/>
    <n v="137.13265306122449"/>
    <n v="244"/>
    <n v="55.077868852459019"/>
    <x v="1"/>
    <s v="USD"/>
    <n v="1292997600"/>
    <n v="1293343200"/>
    <x v="163"/>
    <d v="2010-12-26T06:00:00"/>
    <x v="0"/>
    <b v="0"/>
    <s v="photography/photography books"/>
    <x v="7"/>
    <x v="14"/>
  </r>
  <r>
    <n v="167"/>
    <s v="Cruz-Ward"/>
    <s v="Robust content-based emulation"/>
    <n v="2600"/>
    <n v="10804"/>
    <x v="1"/>
    <n v="415.53846153846149"/>
    <n v="146"/>
    <n v="74"/>
    <x v="2"/>
    <s v="AUD"/>
    <n v="1370840400"/>
    <n v="1371704400"/>
    <x v="164"/>
    <d v="2013-06-20T05:00:00"/>
    <x v="0"/>
    <b v="0"/>
    <s v="theater/plays"/>
    <x v="3"/>
    <x v="3"/>
  </r>
  <r>
    <n v="168"/>
    <s v="Hernandez Group"/>
    <s v="Ergonomic uniform open system"/>
    <n v="128100"/>
    <n v="40107"/>
    <x v="0"/>
    <n v="31.30913348946136"/>
    <n v="955"/>
    <n v="41.996858638743454"/>
    <x v="3"/>
    <s v="DKK"/>
    <n v="1550815200"/>
    <n v="1552798800"/>
    <x v="165"/>
    <d v="2019-03-17T05:00:00"/>
    <x v="0"/>
    <b v="1"/>
    <s v="music/indie rock"/>
    <x v="1"/>
    <x v="7"/>
  </r>
  <r>
    <n v="169"/>
    <s v="Tran, Steele and Wilson"/>
    <s v="Profit-focused modular product"/>
    <n v="23300"/>
    <n v="98811"/>
    <x v="1"/>
    <n v="424.08154506437768"/>
    <n v="1267"/>
    <n v="77.988161010260455"/>
    <x v="1"/>
    <s v="USD"/>
    <n v="1339909200"/>
    <n v="1342328400"/>
    <x v="166"/>
    <d v="2012-07-15T05:00:00"/>
    <x v="0"/>
    <b v="1"/>
    <s v="film &amp; video/shorts"/>
    <x v="4"/>
    <x v="12"/>
  </r>
  <r>
    <n v="170"/>
    <s v="Summers, Gallegos and Stein"/>
    <s v="Mandatory mobile product"/>
    <n v="188100"/>
    <n v="5528"/>
    <x v="0"/>
    <n v="2.93886230728336"/>
    <n v="67"/>
    <n v="82.507462686567166"/>
    <x v="1"/>
    <s v="USD"/>
    <n v="1501736400"/>
    <n v="1502341200"/>
    <x v="167"/>
    <d v="2017-08-10T05:00:00"/>
    <x v="0"/>
    <b v="0"/>
    <s v="music/indie rock"/>
    <x v="1"/>
    <x v="7"/>
  </r>
  <r>
    <n v="171"/>
    <s v="Blair Group"/>
    <s v="Public-key 3rdgeneration budgetary management"/>
    <n v="4900"/>
    <n v="521"/>
    <x v="0"/>
    <n v="10.63265306122449"/>
    <n v="5"/>
    <n v="104.2"/>
    <x v="1"/>
    <s v="USD"/>
    <n v="1395291600"/>
    <n v="1397192400"/>
    <x v="168"/>
    <d v="2014-04-11T05:00:00"/>
    <x v="0"/>
    <b v="0"/>
    <s v="publishing/translations"/>
    <x v="5"/>
    <x v="18"/>
  </r>
  <r>
    <n v="172"/>
    <s v="Nixon Inc"/>
    <s v="Centralized national firmware"/>
    <n v="800"/>
    <n v="663"/>
    <x v="0"/>
    <n v="82.875"/>
    <n v="26"/>
    <n v="25.5"/>
    <x v="1"/>
    <s v="USD"/>
    <n v="1405746000"/>
    <n v="1407042000"/>
    <x v="169"/>
    <d v="2014-08-03T05:00:00"/>
    <x v="0"/>
    <b v="1"/>
    <s v="film &amp; video/documentary"/>
    <x v="4"/>
    <x v="4"/>
  </r>
  <r>
    <n v="173"/>
    <s v="White LLC"/>
    <s v="Cross-group 4thgeneration middleware"/>
    <n v="96700"/>
    <n v="157635"/>
    <x v="1"/>
    <n v="163.01447776628748"/>
    <n v="1561"/>
    <n v="100.98334401024984"/>
    <x v="1"/>
    <s v="USD"/>
    <n v="1368853200"/>
    <n v="1369371600"/>
    <x v="170"/>
    <d v="2013-05-24T05:00:00"/>
    <x v="0"/>
    <b v="0"/>
    <s v="theater/plays"/>
    <x v="3"/>
    <x v="3"/>
  </r>
  <r>
    <n v="174"/>
    <s v="Santos, Black and Donovan"/>
    <s v="Pre-emptive scalable access"/>
    <n v="600"/>
    <n v="5368"/>
    <x v="1"/>
    <n v="894.66666666666674"/>
    <n v="48"/>
    <n v="111.83333333333333"/>
    <x v="1"/>
    <s v="USD"/>
    <n v="1444021200"/>
    <n v="1444107600"/>
    <x v="171"/>
    <d v="2015-10-06T05:00:00"/>
    <x v="0"/>
    <b v="1"/>
    <s v="technology/wearables"/>
    <x v="2"/>
    <x v="8"/>
  </r>
  <r>
    <n v="175"/>
    <s v="Jones, Contreras and Burnett"/>
    <s v="Sharable intangible migration"/>
    <n v="181200"/>
    <n v="47459"/>
    <x v="0"/>
    <n v="26.191501103752756"/>
    <n v="1130"/>
    <n v="41.999115044247787"/>
    <x v="1"/>
    <s v="USD"/>
    <n v="1472619600"/>
    <n v="1474261200"/>
    <x v="172"/>
    <d v="2016-09-19T05:00:00"/>
    <x v="0"/>
    <b v="0"/>
    <s v="theater/plays"/>
    <x v="3"/>
    <x v="3"/>
  </r>
  <r>
    <n v="176"/>
    <s v="Stone-Orozco"/>
    <s v="Proactive scalable Graphical User Interface"/>
    <n v="115000"/>
    <n v="86060"/>
    <x v="0"/>
    <n v="74.834782608695647"/>
    <n v="782"/>
    <n v="110.05115089514067"/>
    <x v="1"/>
    <s v="USD"/>
    <n v="1472878800"/>
    <n v="1473656400"/>
    <x v="173"/>
    <d v="2016-09-12T05:00:00"/>
    <x v="0"/>
    <b v="0"/>
    <s v="theater/plays"/>
    <x v="3"/>
    <x v="3"/>
  </r>
  <r>
    <n v="177"/>
    <s v="Lee, Gibson and Morgan"/>
    <s v="Digitized solution-oriented product"/>
    <n v="38800"/>
    <n v="161593"/>
    <x v="1"/>
    <n v="416.47680412371136"/>
    <n v="2739"/>
    <n v="58.997079225994888"/>
    <x v="1"/>
    <s v="USD"/>
    <n v="1289800800"/>
    <n v="1291960800"/>
    <x v="174"/>
    <d v="2010-12-10T06:00:00"/>
    <x v="0"/>
    <b v="0"/>
    <s v="theater/plays"/>
    <x v="3"/>
    <x v="3"/>
  </r>
  <r>
    <n v="178"/>
    <s v="Alexander-Williams"/>
    <s v="Triple-buffered cohesive structure"/>
    <n v="7200"/>
    <n v="6927"/>
    <x v="0"/>
    <n v="96.208333333333329"/>
    <n v="210"/>
    <n v="32.985714285714288"/>
    <x v="1"/>
    <s v="USD"/>
    <n v="1505970000"/>
    <n v="1506747600"/>
    <x v="175"/>
    <d v="2017-09-30T05:00:00"/>
    <x v="0"/>
    <b v="0"/>
    <s v="food/food trucks"/>
    <x v="0"/>
    <x v="0"/>
  </r>
  <r>
    <n v="179"/>
    <s v="Marks Ltd"/>
    <s v="Realigned human-resource orchestration"/>
    <n v="44500"/>
    <n v="159185"/>
    <x v="1"/>
    <n v="357.71910112359546"/>
    <n v="3537"/>
    <n v="45.005654509471306"/>
    <x v="0"/>
    <s v="CAD"/>
    <n v="1363496400"/>
    <n v="1363582800"/>
    <x v="176"/>
    <d v="2013-03-18T05:00:00"/>
    <x v="0"/>
    <b v="1"/>
    <s v="theater/plays"/>
    <x v="3"/>
    <x v="3"/>
  </r>
  <r>
    <n v="180"/>
    <s v="Olsen, Edwards and Reid"/>
    <s v="Optional clear-thinking software"/>
    <n v="56000"/>
    <n v="172736"/>
    <x v="1"/>
    <n v="308.45714285714286"/>
    <n v="2107"/>
    <n v="81.98196487897485"/>
    <x v="2"/>
    <s v="AUD"/>
    <n v="1269234000"/>
    <n v="1269666000"/>
    <x v="177"/>
    <d v="2010-03-27T05:00:00"/>
    <x v="0"/>
    <b v="0"/>
    <s v="technology/wearables"/>
    <x v="2"/>
    <x v="8"/>
  </r>
  <r>
    <n v="181"/>
    <s v="Daniels, Rose and Tyler"/>
    <s v="Centralized global approach"/>
    <n v="8600"/>
    <n v="5315"/>
    <x v="0"/>
    <n v="61.802325581395344"/>
    <n v="136"/>
    <n v="39.080882352941174"/>
    <x v="1"/>
    <s v="USD"/>
    <n v="1507093200"/>
    <n v="1508648400"/>
    <x v="178"/>
    <d v="2017-10-22T05:00:00"/>
    <x v="0"/>
    <b v="0"/>
    <s v="technology/web"/>
    <x v="2"/>
    <x v="2"/>
  </r>
  <r>
    <n v="182"/>
    <s v="Adams Group"/>
    <s v="Reverse-engineered bandwidth-monitored contingency"/>
    <n v="27100"/>
    <n v="195750"/>
    <x v="1"/>
    <n v="722.32472324723244"/>
    <n v="3318"/>
    <n v="58.996383363471971"/>
    <x v="3"/>
    <s v="DKK"/>
    <n v="1560574800"/>
    <n v="1561957200"/>
    <x v="179"/>
    <d v="2019-07-01T05:00:00"/>
    <x v="0"/>
    <b v="0"/>
    <s v="theater/plays"/>
    <x v="3"/>
    <x v="3"/>
  </r>
  <r>
    <n v="183"/>
    <s v="Rogers, Huerta and Medina"/>
    <s v="Pre-emptive bandwidth-monitored instruction set"/>
    <n v="5100"/>
    <n v="3525"/>
    <x v="0"/>
    <n v="69.117647058823522"/>
    <n v="86"/>
    <n v="40.988372093023258"/>
    <x v="0"/>
    <s v="CAD"/>
    <n v="1284008400"/>
    <n v="1285131600"/>
    <x v="180"/>
    <d v="2010-09-22T05:00:00"/>
    <x v="0"/>
    <b v="0"/>
    <s v="music/rock"/>
    <x v="1"/>
    <x v="1"/>
  </r>
  <r>
    <n v="184"/>
    <s v="Howard, Carter and Griffith"/>
    <s v="Adaptive asynchronous emulation"/>
    <n v="3600"/>
    <n v="10550"/>
    <x v="1"/>
    <n v="293.05555555555554"/>
    <n v="340"/>
    <n v="31.029411764705884"/>
    <x v="1"/>
    <s v="USD"/>
    <n v="1556859600"/>
    <n v="1556946000"/>
    <x v="181"/>
    <d v="2019-05-04T05:00:00"/>
    <x v="0"/>
    <b v="0"/>
    <s v="theater/plays"/>
    <x v="3"/>
    <x v="3"/>
  </r>
  <r>
    <n v="185"/>
    <s v="Bailey PLC"/>
    <s v="Innovative actuating conglomeration"/>
    <n v="1000"/>
    <n v="718"/>
    <x v="0"/>
    <n v="71.8"/>
    <n v="19"/>
    <n v="37.789473684210527"/>
    <x v="1"/>
    <s v="USD"/>
    <n v="1526187600"/>
    <n v="1527138000"/>
    <x v="182"/>
    <d v="2018-05-24T05:00:00"/>
    <x v="0"/>
    <b v="0"/>
    <s v="film &amp; video/television"/>
    <x v="4"/>
    <x v="19"/>
  </r>
  <r>
    <n v="186"/>
    <s v="Parker Group"/>
    <s v="Grass-roots foreground policy"/>
    <n v="88800"/>
    <n v="28358"/>
    <x v="0"/>
    <n v="31.934684684684683"/>
    <n v="886"/>
    <n v="32.006772009029348"/>
    <x v="1"/>
    <s v="USD"/>
    <n v="1400821200"/>
    <n v="1402117200"/>
    <x v="183"/>
    <d v="2014-06-07T05:00:00"/>
    <x v="0"/>
    <b v="0"/>
    <s v="theater/plays"/>
    <x v="3"/>
    <x v="3"/>
  </r>
  <r>
    <n v="187"/>
    <s v="Fox Group"/>
    <s v="Horizontal transitional paradigm"/>
    <n v="60200"/>
    <n v="138384"/>
    <x v="1"/>
    <n v="229.87375415282392"/>
    <n v="1442"/>
    <n v="95.966712898751737"/>
    <x v="0"/>
    <s v="CAD"/>
    <n v="1361599200"/>
    <n v="1364014800"/>
    <x v="184"/>
    <d v="2013-03-23T05:00:00"/>
    <x v="0"/>
    <b v="1"/>
    <s v="film &amp; video/shorts"/>
    <x v="4"/>
    <x v="12"/>
  </r>
  <r>
    <n v="188"/>
    <s v="Walker, Jones and Rodriguez"/>
    <s v="Networked didactic info-mediaries"/>
    <n v="8200"/>
    <n v="2625"/>
    <x v="0"/>
    <n v="32.012195121951223"/>
    <n v="35"/>
    <n v="75"/>
    <x v="6"/>
    <s v="EUR"/>
    <n v="1417500000"/>
    <n v="1417586400"/>
    <x v="185"/>
    <d v="2014-12-03T06:00:00"/>
    <x v="0"/>
    <b v="0"/>
    <s v="theater/plays"/>
    <x v="3"/>
    <x v="3"/>
  </r>
  <r>
    <n v="189"/>
    <s v="Anthony-Shaw"/>
    <s v="Switchable contextually-based access"/>
    <n v="191300"/>
    <n v="45004"/>
    <x v="3"/>
    <n v="23.525352848928385"/>
    <n v="441"/>
    <n v="102.0498866213152"/>
    <x v="1"/>
    <s v="USD"/>
    <n v="1457071200"/>
    <n v="1457071200"/>
    <x v="186"/>
    <d v="2016-03-04T06:00:00"/>
    <x v="0"/>
    <b v="0"/>
    <s v="theater/plays"/>
    <x v="3"/>
    <x v="3"/>
  </r>
  <r>
    <n v="190"/>
    <s v="Cook LLC"/>
    <s v="Up-sized dynamic throughput"/>
    <n v="3700"/>
    <n v="2538"/>
    <x v="0"/>
    <n v="68.594594594594597"/>
    <n v="24"/>
    <n v="105.75"/>
    <x v="1"/>
    <s v="USD"/>
    <n v="1370322000"/>
    <n v="1370408400"/>
    <x v="187"/>
    <d v="2013-06-05T05:00:00"/>
    <x v="0"/>
    <b v="1"/>
    <s v="theater/plays"/>
    <x v="3"/>
    <x v="3"/>
  </r>
  <r>
    <n v="191"/>
    <s v="Sutton PLC"/>
    <s v="Mandatory reciprocal superstructure"/>
    <n v="8400"/>
    <n v="3188"/>
    <x v="0"/>
    <n v="37.952380952380956"/>
    <n v="86"/>
    <n v="37.069767441860463"/>
    <x v="6"/>
    <s v="EUR"/>
    <n v="1552366800"/>
    <n v="1552626000"/>
    <x v="188"/>
    <d v="2019-03-15T05:00:00"/>
    <x v="0"/>
    <b v="0"/>
    <s v="theater/plays"/>
    <x v="3"/>
    <x v="3"/>
  </r>
  <r>
    <n v="192"/>
    <s v="Long, Morgan and Mitchell"/>
    <s v="Upgradable 4thgeneration productivity"/>
    <n v="42600"/>
    <n v="8517"/>
    <x v="0"/>
    <n v="19.992957746478872"/>
    <n v="243"/>
    <n v="35.049382716049379"/>
    <x v="1"/>
    <s v="USD"/>
    <n v="1403845200"/>
    <n v="1404190800"/>
    <x v="189"/>
    <d v="2014-07-01T05:00:00"/>
    <x v="0"/>
    <b v="0"/>
    <s v="music/rock"/>
    <x v="1"/>
    <x v="1"/>
  </r>
  <r>
    <n v="193"/>
    <s v="Calhoun, Rogers and Long"/>
    <s v="Progressive discrete hub"/>
    <n v="6600"/>
    <n v="3012"/>
    <x v="0"/>
    <n v="45.636363636363633"/>
    <n v="65"/>
    <n v="46.338461538461537"/>
    <x v="1"/>
    <s v="USD"/>
    <n v="1523163600"/>
    <n v="1523509200"/>
    <x v="190"/>
    <d v="2018-04-12T05:00:00"/>
    <x v="1"/>
    <b v="0"/>
    <s v="music/indie rock"/>
    <x v="1"/>
    <x v="7"/>
  </r>
  <r>
    <n v="194"/>
    <s v="Sandoval Group"/>
    <s v="Assimilated multi-tasking archive"/>
    <n v="7100"/>
    <n v="8716"/>
    <x v="1"/>
    <n v="122.7605633802817"/>
    <n v="126"/>
    <n v="69.174603174603178"/>
    <x v="1"/>
    <s v="USD"/>
    <n v="1442206800"/>
    <n v="1443589200"/>
    <x v="191"/>
    <d v="2015-09-30T05:00:00"/>
    <x v="0"/>
    <b v="0"/>
    <s v="music/metal"/>
    <x v="1"/>
    <x v="16"/>
  </r>
  <r>
    <n v="195"/>
    <s v="Smith and Sons"/>
    <s v="Upgradable high-level solution"/>
    <n v="15800"/>
    <n v="57157"/>
    <x v="1"/>
    <n v="361.75316455696202"/>
    <n v="524"/>
    <n v="109.07824427480917"/>
    <x v="1"/>
    <s v="USD"/>
    <n v="1532840400"/>
    <n v="1533445200"/>
    <x v="192"/>
    <d v="2018-08-05T05:00:00"/>
    <x v="0"/>
    <b v="0"/>
    <s v="music/electric music"/>
    <x v="1"/>
    <x v="5"/>
  </r>
  <r>
    <n v="196"/>
    <s v="King Inc"/>
    <s v="Organic bandwidth-monitored frame"/>
    <n v="8200"/>
    <n v="5178"/>
    <x v="0"/>
    <n v="63.146341463414636"/>
    <n v="100"/>
    <n v="51.78"/>
    <x v="3"/>
    <s v="DKK"/>
    <n v="1472878800"/>
    <n v="1474520400"/>
    <x v="173"/>
    <d v="2016-09-22T05:00:00"/>
    <x v="0"/>
    <b v="0"/>
    <s v="technology/wearables"/>
    <x v="2"/>
    <x v="8"/>
  </r>
  <r>
    <n v="197"/>
    <s v="Perry and Sons"/>
    <s v="Business-focused logistical framework"/>
    <n v="54700"/>
    <n v="163118"/>
    <x v="1"/>
    <n v="298.20475319926874"/>
    <n v="1989"/>
    <n v="82.010055304172951"/>
    <x v="1"/>
    <s v="USD"/>
    <n v="1498194000"/>
    <n v="1499403600"/>
    <x v="193"/>
    <d v="2017-07-07T05:00:00"/>
    <x v="0"/>
    <b v="0"/>
    <s v="film &amp; video/drama"/>
    <x v="4"/>
    <x v="6"/>
  </r>
  <r>
    <n v="198"/>
    <s v="Palmer Inc"/>
    <s v="Universal multi-state capability"/>
    <n v="63200"/>
    <n v="6041"/>
    <x v="0"/>
    <n v="9.5585443037974684"/>
    <n v="168"/>
    <n v="35.958333333333336"/>
    <x v="1"/>
    <s v="USD"/>
    <n v="1281070800"/>
    <n v="1283576400"/>
    <x v="194"/>
    <d v="2010-09-04T05:00:00"/>
    <x v="0"/>
    <b v="0"/>
    <s v="music/electric music"/>
    <x v="1"/>
    <x v="5"/>
  </r>
  <r>
    <n v="199"/>
    <s v="Hull, Baker and Martinez"/>
    <s v="Digitized reciprocal infrastructure"/>
    <n v="1800"/>
    <n v="968"/>
    <x v="0"/>
    <n v="53.777777777777779"/>
    <n v="13"/>
    <n v="74.461538461538467"/>
    <x v="1"/>
    <s v="USD"/>
    <n v="1436245200"/>
    <n v="1436590800"/>
    <x v="195"/>
    <d v="2015-07-11T05:00:00"/>
    <x v="0"/>
    <b v="0"/>
    <s v="music/rock"/>
    <x v="1"/>
    <x v="1"/>
  </r>
  <r>
    <n v="200"/>
    <s v="Becker, Rice and White"/>
    <s v="Reduced dedicated capability"/>
    <n v="100"/>
    <n v="2"/>
    <x v="0"/>
    <n v="2"/>
    <n v="1"/>
    <n v="2"/>
    <x v="0"/>
    <s v="CAD"/>
    <n v="1269493200"/>
    <n v="1270443600"/>
    <x v="152"/>
    <d v="2010-04-05T05:00:00"/>
    <x v="0"/>
    <b v="0"/>
    <s v="theater/plays"/>
    <x v="3"/>
    <x v="3"/>
  </r>
  <r>
    <n v="201"/>
    <s v="Osborne, Perkins and Knox"/>
    <s v="Cross-platform bi-directional workforce"/>
    <n v="2100"/>
    <n v="14305"/>
    <x v="1"/>
    <n v="681.19047619047615"/>
    <n v="157"/>
    <n v="91.114649681528661"/>
    <x v="1"/>
    <s v="USD"/>
    <n v="1406264400"/>
    <n v="1407819600"/>
    <x v="196"/>
    <d v="2014-08-12T05:00:00"/>
    <x v="0"/>
    <b v="0"/>
    <s v="technology/web"/>
    <x v="2"/>
    <x v="2"/>
  </r>
  <r>
    <n v="202"/>
    <s v="Mcknight-Freeman"/>
    <s v="Upgradable scalable methodology"/>
    <n v="8300"/>
    <n v="6543"/>
    <x v="3"/>
    <n v="78.831325301204828"/>
    <n v="82"/>
    <n v="79.792682926829272"/>
    <x v="1"/>
    <s v="USD"/>
    <n v="1317531600"/>
    <n v="1317877200"/>
    <x v="197"/>
    <d v="2011-10-06T05:00:00"/>
    <x v="0"/>
    <b v="0"/>
    <s v="food/food trucks"/>
    <x v="0"/>
    <x v="0"/>
  </r>
  <r>
    <n v="203"/>
    <s v="Hayden, Shannon and Stein"/>
    <s v="Customer-focused client-server service-desk"/>
    <n v="143900"/>
    <n v="193413"/>
    <x v="1"/>
    <n v="134.40792216817235"/>
    <n v="4498"/>
    <n v="42.999777678968428"/>
    <x v="2"/>
    <s v="AUD"/>
    <n v="1484632800"/>
    <n v="1484805600"/>
    <x v="198"/>
    <d v="2017-01-19T06:00:00"/>
    <x v="0"/>
    <b v="0"/>
    <s v="theater/plays"/>
    <x v="3"/>
    <x v="3"/>
  </r>
  <r>
    <n v="204"/>
    <s v="Daniel-Luna"/>
    <s v="Mandatory multimedia leverage"/>
    <n v="75000"/>
    <n v="2529"/>
    <x v="0"/>
    <n v="3.3719999999999999"/>
    <n v="40"/>
    <n v="63.225000000000001"/>
    <x v="1"/>
    <s v="USD"/>
    <n v="1301806800"/>
    <n v="1302670800"/>
    <x v="199"/>
    <d v="2011-04-13T05:00:00"/>
    <x v="0"/>
    <b v="0"/>
    <s v="music/jazz"/>
    <x v="1"/>
    <x v="17"/>
  </r>
  <r>
    <n v="205"/>
    <s v="Weaver-Marquez"/>
    <s v="Focused analyzing circuit"/>
    <n v="1300"/>
    <n v="5614"/>
    <x v="1"/>
    <n v="431.84615384615387"/>
    <n v="80"/>
    <n v="70.174999999999997"/>
    <x v="1"/>
    <s v="USD"/>
    <n v="1539752400"/>
    <n v="1540789200"/>
    <x v="200"/>
    <d v="2018-10-29T05:00:00"/>
    <x v="1"/>
    <b v="0"/>
    <s v="theater/plays"/>
    <x v="3"/>
    <x v="3"/>
  </r>
  <r>
    <n v="206"/>
    <s v="Austin, Baker and Kelley"/>
    <s v="Fundamental grid-enabled strategy"/>
    <n v="9000"/>
    <n v="3496"/>
    <x v="3"/>
    <n v="38.844444444444441"/>
    <n v="57"/>
    <n v="61.333333333333336"/>
    <x v="1"/>
    <s v="USD"/>
    <n v="1267250400"/>
    <n v="1268028000"/>
    <x v="201"/>
    <d v="2010-03-08T06:00:00"/>
    <x v="0"/>
    <b v="0"/>
    <s v="publishing/fiction"/>
    <x v="5"/>
    <x v="13"/>
  </r>
  <r>
    <n v="207"/>
    <s v="Carney-Anderson"/>
    <s v="Digitized 5thgeneration knowledgebase"/>
    <n v="1000"/>
    <n v="4257"/>
    <x v="1"/>
    <n v="425.7"/>
    <n v="43"/>
    <n v="99"/>
    <x v="1"/>
    <s v="USD"/>
    <n v="1535432400"/>
    <n v="1537160400"/>
    <x v="202"/>
    <d v="2018-09-17T05:00:00"/>
    <x v="0"/>
    <b v="1"/>
    <s v="music/rock"/>
    <x v="1"/>
    <x v="1"/>
  </r>
  <r>
    <n v="208"/>
    <s v="Jackson Inc"/>
    <s v="Mandatory multi-tasking encryption"/>
    <n v="196900"/>
    <n v="199110"/>
    <x v="1"/>
    <n v="101.12239715591672"/>
    <n v="2053"/>
    <n v="96.984900146127615"/>
    <x v="1"/>
    <s v="USD"/>
    <n v="1510207200"/>
    <n v="1512280800"/>
    <x v="203"/>
    <d v="2017-12-03T06:00:00"/>
    <x v="0"/>
    <b v="0"/>
    <s v="film &amp; video/documentary"/>
    <x v="4"/>
    <x v="4"/>
  </r>
  <r>
    <n v="209"/>
    <s v="Warren Ltd"/>
    <s v="Distributed system-worthy application"/>
    <n v="194500"/>
    <n v="41212"/>
    <x v="2"/>
    <n v="21.188688946015425"/>
    <n v="808"/>
    <n v="51.004950495049506"/>
    <x v="2"/>
    <s v="AUD"/>
    <n v="1462510800"/>
    <n v="1463115600"/>
    <x v="204"/>
    <d v="2016-05-13T05:00:00"/>
    <x v="0"/>
    <b v="0"/>
    <s v="film &amp; video/documentary"/>
    <x v="4"/>
    <x v="4"/>
  </r>
  <r>
    <n v="210"/>
    <s v="Schultz Inc"/>
    <s v="Synergistic tertiary time-frame"/>
    <n v="9400"/>
    <n v="6338"/>
    <x v="0"/>
    <n v="67.425531914893625"/>
    <n v="226"/>
    <n v="28.044247787610619"/>
    <x v="3"/>
    <s v="DKK"/>
    <n v="1488520800"/>
    <n v="1490850000"/>
    <x v="205"/>
    <d v="2017-03-30T05:00:00"/>
    <x v="0"/>
    <b v="0"/>
    <s v="film &amp; video/science fiction"/>
    <x v="4"/>
    <x v="22"/>
  </r>
  <r>
    <n v="211"/>
    <s v="Thompson LLC"/>
    <s v="Customer-focused impactful benchmark"/>
    <n v="104400"/>
    <n v="99100"/>
    <x v="0"/>
    <n v="94.923371647509583"/>
    <n v="1625"/>
    <n v="60.984615384615381"/>
    <x v="1"/>
    <s v="USD"/>
    <n v="1377579600"/>
    <n v="1379653200"/>
    <x v="206"/>
    <d v="2013-09-20T05:00:00"/>
    <x v="0"/>
    <b v="0"/>
    <s v="theater/plays"/>
    <x v="3"/>
    <x v="3"/>
  </r>
  <r>
    <n v="212"/>
    <s v="Johnson Inc"/>
    <s v="Profound next generation infrastructure"/>
    <n v="8100"/>
    <n v="12300"/>
    <x v="1"/>
    <n v="151.85185185185185"/>
    <n v="168"/>
    <n v="73.214285714285708"/>
    <x v="1"/>
    <s v="USD"/>
    <n v="1576389600"/>
    <n v="1580364000"/>
    <x v="207"/>
    <d v="2020-01-30T06:00:00"/>
    <x v="0"/>
    <b v="0"/>
    <s v="theater/plays"/>
    <x v="3"/>
    <x v="3"/>
  </r>
  <r>
    <n v="213"/>
    <s v="Morgan-Warren"/>
    <s v="Face-to-face encompassing info-mediaries"/>
    <n v="87900"/>
    <n v="171549"/>
    <x v="1"/>
    <n v="195.16382252559728"/>
    <n v="4289"/>
    <n v="39.997435299603637"/>
    <x v="1"/>
    <s v="USD"/>
    <n v="1289019600"/>
    <n v="1289714400"/>
    <x v="208"/>
    <d v="2010-11-14T06:00:00"/>
    <x v="0"/>
    <b v="1"/>
    <s v="music/indie rock"/>
    <x v="1"/>
    <x v="7"/>
  </r>
  <r>
    <n v="214"/>
    <s v="Sullivan Group"/>
    <s v="Open-source fresh-thinking policy"/>
    <n v="1400"/>
    <n v="14324"/>
    <x v="1"/>
    <n v="1023.1428571428571"/>
    <n v="165"/>
    <n v="86.812121212121212"/>
    <x v="1"/>
    <s v="USD"/>
    <n v="1282194000"/>
    <n v="1282712400"/>
    <x v="209"/>
    <d v="2010-08-25T05:00:00"/>
    <x v="0"/>
    <b v="0"/>
    <s v="music/rock"/>
    <x v="1"/>
    <x v="1"/>
  </r>
  <r>
    <n v="215"/>
    <s v="Vargas, Banks and Palmer"/>
    <s v="Extended 24/7 implementation"/>
    <n v="156800"/>
    <n v="6024"/>
    <x v="0"/>
    <n v="3.841836734693878"/>
    <n v="143"/>
    <n v="42.125874125874127"/>
    <x v="1"/>
    <s v="USD"/>
    <n v="1550037600"/>
    <n v="1550210400"/>
    <x v="210"/>
    <d v="2019-02-15T06:00:00"/>
    <x v="0"/>
    <b v="0"/>
    <s v="theater/plays"/>
    <x v="3"/>
    <x v="3"/>
  </r>
  <r>
    <n v="216"/>
    <s v="Johnson, Dixon and Zimmerman"/>
    <s v="Organic dynamic algorithm"/>
    <n v="121700"/>
    <n v="188721"/>
    <x v="1"/>
    <n v="155.07066557107643"/>
    <n v="1815"/>
    <n v="103.97851239669421"/>
    <x v="1"/>
    <s v="USD"/>
    <n v="1321941600"/>
    <n v="1322114400"/>
    <x v="211"/>
    <d v="2011-11-24T06:00:00"/>
    <x v="0"/>
    <b v="0"/>
    <s v="theater/plays"/>
    <x v="3"/>
    <x v="3"/>
  </r>
  <r>
    <n v="217"/>
    <s v="Moore, Dudley and Navarro"/>
    <s v="Organic multi-tasking focus group"/>
    <n v="129400"/>
    <n v="57911"/>
    <x v="0"/>
    <n v="44.753477588871718"/>
    <n v="934"/>
    <n v="62.003211991434689"/>
    <x v="1"/>
    <s v="USD"/>
    <n v="1556427600"/>
    <n v="1557205200"/>
    <x v="212"/>
    <d v="2019-05-07T05:00:00"/>
    <x v="0"/>
    <b v="0"/>
    <s v="film &amp; video/science fiction"/>
    <x v="4"/>
    <x v="22"/>
  </r>
  <r>
    <n v="218"/>
    <s v="Price-Rodriguez"/>
    <s v="Adaptive logistical initiative"/>
    <n v="5700"/>
    <n v="12309"/>
    <x v="1"/>
    <n v="215.94736842105263"/>
    <n v="397"/>
    <n v="31.005037783375315"/>
    <x v="4"/>
    <s v="GBP"/>
    <n v="1320991200"/>
    <n v="1323928800"/>
    <x v="213"/>
    <d v="2011-12-15T06:00:00"/>
    <x v="0"/>
    <b v="1"/>
    <s v="film &amp; video/shorts"/>
    <x v="4"/>
    <x v="12"/>
  </r>
  <r>
    <n v="219"/>
    <s v="Huang-Henderson"/>
    <s v="Stand-alone mobile customer loyalty"/>
    <n v="41700"/>
    <n v="138497"/>
    <x v="1"/>
    <n v="332.12709832134288"/>
    <n v="1539"/>
    <n v="89.991552956465242"/>
    <x v="1"/>
    <s v="USD"/>
    <n v="1345093200"/>
    <n v="1346130000"/>
    <x v="214"/>
    <d v="2012-08-28T05:00:00"/>
    <x v="0"/>
    <b v="0"/>
    <s v="film &amp; video/animation"/>
    <x v="4"/>
    <x v="10"/>
  </r>
  <r>
    <n v="220"/>
    <s v="Owens-Le"/>
    <s v="Focused composite approach"/>
    <n v="7900"/>
    <n v="667"/>
    <x v="0"/>
    <n v="8.4430379746835449"/>
    <n v="17"/>
    <n v="39.235294117647058"/>
    <x v="1"/>
    <s v="USD"/>
    <n v="1309496400"/>
    <n v="1311051600"/>
    <x v="215"/>
    <d v="2011-07-19T05:00:00"/>
    <x v="1"/>
    <b v="0"/>
    <s v="theater/plays"/>
    <x v="3"/>
    <x v="3"/>
  </r>
  <r>
    <n v="221"/>
    <s v="Huff LLC"/>
    <s v="Face-to-face clear-thinking Local Area Network"/>
    <n v="121500"/>
    <n v="119830"/>
    <x v="0"/>
    <n v="98.625514403292186"/>
    <n v="2179"/>
    <n v="54.993116108306566"/>
    <x v="1"/>
    <s v="USD"/>
    <n v="1340254800"/>
    <n v="1340427600"/>
    <x v="216"/>
    <d v="2012-06-23T05:00:00"/>
    <x v="1"/>
    <b v="0"/>
    <s v="food/food trucks"/>
    <x v="0"/>
    <x v="0"/>
  </r>
  <r>
    <n v="222"/>
    <s v="Johnson LLC"/>
    <s v="Cross-group cohesive circuit"/>
    <n v="4800"/>
    <n v="6623"/>
    <x v="1"/>
    <n v="137.97916666666669"/>
    <n v="138"/>
    <n v="47.992753623188406"/>
    <x v="1"/>
    <s v="USD"/>
    <n v="1412226000"/>
    <n v="1412312400"/>
    <x v="217"/>
    <d v="2014-10-03T05:00:00"/>
    <x v="0"/>
    <b v="0"/>
    <s v="photography/photography books"/>
    <x v="7"/>
    <x v="14"/>
  </r>
  <r>
    <n v="223"/>
    <s v="Chavez, Garcia and Cantu"/>
    <s v="Synergistic explicit capability"/>
    <n v="87300"/>
    <n v="81897"/>
    <x v="0"/>
    <n v="93.81099656357388"/>
    <n v="931"/>
    <n v="87.966702470461868"/>
    <x v="1"/>
    <s v="USD"/>
    <n v="1458104400"/>
    <n v="1459314000"/>
    <x v="218"/>
    <d v="2016-03-30T05:00:00"/>
    <x v="0"/>
    <b v="0"/>
    <s v="theater/plays"/>
    <x v="3"/>
    <x v="3"/>
  </r>
  <r>
    <n v="224"/>
    <s v="Lester-Moore"/>
    <s v="Diverse analyzing definition"/>
    <n v="46300"/>
    <n v="186885"/>
    <x v="1"/>
    <n v="403.63930885529157"/>
    <n v="3594"/>
    <n v="51.999165275459099"/>
    <x v="1"/>
    <s v="USD"/>
    <n v="1411534800"/>
    <n v="1415426400"/>
    <x v="219"/>
    <d v="2014-11-08T06:00:00"/>
    <x v="0"/>
    <b v="0"/>
    <s v="film &amp; video/science fiction"/>
    <x v="4"/>
    <x v="22"/>
  </r>
  <r>
    <n v="225"/>
    <s v="Fox-Quinn"/>
    <s v="Enterprise-wide reciprocal success"/>
    <n v="67800"/>
    <n v="176398"/>
    <x v="1"/>
    <n v="260.1740412979351"/>
    <n v="5880"/>
    <n v="29.999659863945578"/>
    <x v="1"/>
    <s v="USD"/>
    <n v="1399093200"/>
    <n v="1399093200"/>
    <x v="220"/>
    <d v="2014-05-03T05:00:00"/>
    <x v="1"/>
    <b v="0"/>
    <s v="music/rock"/>
    <x v="1"/>
    <x v="1"/>
  </r>
  <r>
    <n v="226"/>
    <s v="Garcia Inc"/>
    <s v="Progressive neutral middleware"/>
    <n v="3000"/>
    <n v="10999"/>
    <x v="1"/>
    <n v="366.63333333333333"/>
    <n v="112"/>
    <n v="98.205357142857139"/>
    <x v="1"/>
    <s v="USD"/>
    <n v="1270702800"/>
    <n v="1273899600"/>
    <x v="221"/>
    <d v="2010-05-15T05:00:00"/>
    <x v="0"/>
    <b v="0"/>
    <s v="photography/photography books"/>
    <x v="7"/>
    <x v="14"/>
  </r>
  <r>
    <n v="227"/>
    <s v="Johnson-Lee"/>
    <s v="Intuitive exuding process improvement"/>
    <n v="60900"/>
    <n v="102751"/>
    <x v="1"/>
    <n v="168.72085385878489"/>
    <n v="943"/>
    <n v="108.96182396606575"/>
    <x v="1"/>
    <s v="USD"/>
    <n v="1431666000"/>
    <n v="1432184400"/>
    <x v="222"/>
    <d v="2015-05-21T05:00:00"/>
    <x v="0"/>
    <b v="0"/>
    <s v="games/mobile games"/>
    <x v="6"/>
    <x v="20"/>
  </r>
  <r>
    <n v="228"/>
    <s v="Pineda Group"/>
    <s v="Exclusive real-time protocol"/>
    <n v="137900"/>
    <n v="165352"/>
    <x v="1"/>
    <n v="119.90717911530093"/>
    <n v="2468"/>
    <n v="66.998379254457049"/>
    <x v="1"/>
    <s v="USD"/>
    <n v="1472619600"/>
    <n v="1474779600"/>
    <x v="172"/>
    <d v="2016-09-25T05:00:00"/>
    <x v="0"/>
    <b v="0"/>
    <s v="film &amp; video/animation"/>
    <x v="4"/>
    <x v="10"/>
  </r>
  <r>
    <n v="229"/>
    <s v="Hoffman-Howard"/>
    <s v="Extended encompassing application"/>
    <n v="85600"/>
    <n v="165798"/>
    <x v="1"/>
    <n v="193.68925233644859"/>
    <n v="2551"/>
    <n v="64.99333594668758"/>
    <x v="1"/>
    <s v="USD"/>
    <n v="1496293200"/>
    <n v="1500440400"/>
    <x v="223"/>
    <d v="2017-07-19T05:00:00"/>
    <x v="0"/>
    <b v="1"/>
    <s v="games/mobile games"/>
    <x v="6"/>
    <x v="20"/>
  </r>
  <r>
    <n v="230"/>
    <s v="Miranda, Hall and Mcgrath"/>
    <s v="Progressive value-added ability"/>
    <n v="2400"/>
    <n v="10084"/>
    <x v="1"/>
    <n v="420.16666666666669"/>
    <n v="101"/>
    <n v="99.841584158415841"/>
    <x v="1"/>
    <s v="USD"/>
    <n v="1575612000"/>
    <n v="1575612000"/>
    <x v="224"/>
    <d v="2019-12-06T06:00:00"/>
    <x v="0"/>
    <b v="0"/>
    <s v="games/video games"/>
    <x v="6"/>
    <x v="11"/>
  </r>
  <r>
    <n v="231"/>
    <s v="Williams, Carter and Gonzalez"/>
    <s v="Cross-platform uniform hardware"/>
    <n v="7200"/>
    <n v="5523"/>
    <x v="3"/>
    <n v="76.708333333333329"/>
    <n v="67"/>
    <n v="82.432835820895519"/>
    <x v="1"/>
    <s v="USD"/>
    <n v="1369112400"/>
    <n v="1374123600"/>
    <x v="225"/>
    <d v="2013-07-18T05:00:00"/>
    <x v="0"/>
    <b v="0"/>
    <s v="theater/plays"/>
    <x v="3"/>
    <x v="3"/>
  </r>
  <r>
    <n v="232"/>
    <s v="Davis-Rodriguez"/>
    <s v="Progressive secondary portal"/>
    <n v="3400"/>
    <n v="5823"/>
    <x v="1"/>
    <n v="171.26470588235293"/>
    <n v="92"/>
    <n v="63.293478260869563"/>
    <x v="1"/>
    <s v="USD"/>
    <n v="1469422800"/>
    <n v="1469509200"/>
    <x v="226"/>
    <d v="2016-07-26T05:00:00"/>
    <x v="0"/>
    <b v="0"/>
    <s v="theater/plays"/>
    <x v="3"/>
    <x v="3"/>
  </r>
  <r>
    <n v="233"/>
    <s v="Reid, Rivera and Perry"/>
    <s v="Multi-lateral national adapter"/>
    <n v="3800"/>
    <n v="6000"/>
    <x v="1"/>
    <n v="157.89473684210526"/>
    <n v="62"/>
    <n v="96.774193548387103"/>
    <x v="1"/>
    <s v="USD"/>
    <n v="1307854800"/>
    <n v="1309237200"/>
    <x v="227"/>
    <d v="2011-06-28T05:00:00"/>
    <x v="0"/>
    <b v="0"/>
    <s v="film &amp; video/animation"/>
    <x v="4"/>
    <x v="10"/>
  </r>
  <r>
    <n v="234"/>
    <s v="Mendoza-Parker"/>
    <s v="Enterprise-wide motivating matrices"/>
    <n v="7500"/>
    <n v="8181"/>
    <x v="1"/>
    <n v="109.08"/>
    <n v="149"/>
    <n v="54.906040268456373"/>
    <x v="6"/>
    <s v="EUR"/>
    <n v="1503378000"/>
    <n v="1503982800"/>
    <x v="228"/>
    <d v="2017-08-29T05:00:00"/>
    <x v="0"/>
    <b v="1"/>
    <s v="games/video games"/>
    <x v="6"/>
    <x v="11"/>
  </r>
  <r>
    <n v="235"/>
    <s v="Lee, Ali and Guzman"/>
    <s v="Polarized upward-trending Local Area Network"/>
    <n v="8600"/>
    <n v="3589"/>
    <x v="0"/>
    <n v="41.732558139534881"/>
    <n v="92"/>
    <n v="39.010869565217391"/>
    <x v="1"/>
    <s v="USD"/>
    <n v="1486965600"/>
    <n v="1487397600"/>
    <x v="229"/>
    <d v="2017-02-18T06:00:00"/>
    <x v="0"/>
    <b v="0"/>
    <s v="film &amp; video/animation"/>
    <x v="4"/>
    <x v="10"/>
  </r>
  <r>
    <n v="236"/>
    <s v="Gallegos-Cobb"/>
    <s v="Object-based directional function"/>
    <n v="39500"/>
    <n v="4323"/>
    <x v="0"/>
    <n v="10.944303797468354"/>
    <n v="57"/>
    <n v="75.84210526315789"/>
    <x v="2"/>
    <s v="AUD"/>
    <n v="1561438800"/>
    <n v="1562043600"/>
    <x v="230"/>
    <d v="2019-07-02T05:00:00"/>
    <x v="0"/>
    <b v="1"/>
    <s v="music/rock"/>
    <x v="1"/>
    <x v="1"/>
  </r>
  <r>
    <n v="237"/>
    <s v="Ellison PLC"/>
    <s v="Re-contextualized tangible open architecture"/>
    <n v="9300"/>
    <n v="14822"/>
    <x v="1"/>
    <n v="159.3763440860215"/>
    <n v="329"/>
    <n v="45.051671732522799"/>
    <x v="1"/>
    <s v="USD"/>
    <n v="1398402000"/>
    <n v="1398574800"/>
    <x v="231"/>
    <d v="2014-04-27T05:00:00"/>
    <x v="0"/>
    <b v="0"/>
    <s v="film &amp; video/animation"/>
    <x v="4"/>
    <x v="10"/>
  </r>
  <r>
    <n v="238"/>
    <s v="Bolton, Sanchez and Carrillo"/>
    <s v="Distributed systemic adapter"/>
    <n v="2400"/>
    <n v="10138"/>
    <x v="1"/>
    <n v="422.41666666666669"/>
    <n v="97"/>
    <n v="104.51546391752578"/>
    <x v="3"/>
    <s v="DKK"/>
    <n v="1513231200"/>
    <n v="1515391200"/>
    <x v="232"/>
    <d v="2018-01-08T06:00:00"/>
    <x v="0"/>
    <b v="1"/>
    <s v="theater/plays"/>
    <x v="3"/>
    <x v="3"/>
  </r>
  <r>
    <n v="239"/>
    <s v="Mason-Sanders"/>
    <s v="Networked web-enabled instruction set"/>
    <n v="3200"/>
    <n v="3127"/>
    <x v="0"/>
    <n v="97.71875"/>
    <n v="41"/>
    <n v="76.268292682926827"/>
    <x v="1"/>
    <s v="USD"/>
    <n v="1440824400"/>
    <n v="1441170000"/>
    <x v="233"/>
    <d v="2015-09-02T05:00:00"/>
    <x v="0"/>
    <b v="0"/>
    <s v="technology/wearables"/>
    <x v="2"/>
    <x v="8"/>
  </r>
  <r>
    <n v="240"/>
    <s v="Pitts-Reed"/>
    <s v="Vision-oriented dynamic service-desk"/>
    <n v="29400"/>
    <n v="123124"/>
    <x v="1"/>
    <n v="418.78911564625849"/>
    <n v="1784"/>
    <n v="69.015695067264573"/>
    <x v="1"/>
    <s v="USD"/>
    <n v="1281070800"/>
    <n v="1281157200"/>
    <x v="194"/>
    <d v="2010-08-07T05:00:00"/>
    <x v="0"/>
    <b v="0"/>
    <s v="theater/plays"/>
    <x v="3"/>
    <x v="3"/>
  </r>
  <r>
    <n v="241"/>
    <s v="Gonzalez-Martinez"/>
    <s v="Vision-oriented actuating open system"/>
    <n v="168500"/>
    <n v="171729"/>
    <x v="1"/>
    <n v="101.91632047477745"/>
    <n v="1684"/>
    <n v="101.97684085510689"/>
    <x v="2"/>
    <s v="AUD"/>
    <n v="1397365200"/>
    <n v="1398229200"/>
    <x v="234"/>
    <d v="2014-04-23T05:00:00"/>
    <x v="0"/>
    <b v="1"/>
    <s v="publishing/nonfiction"/>
    <x v="5"/>
    <x v="9"/>
  </r>
  <r>
    <n v="242"/>
    <s v="Hill, Martin and Garcia"/>
    <s v="Sharable scalable core"/>
    <n v="8400"/>
    <n v="10729"/>
    <x v="1"/>
    <n v="127.72619047619047"/>
    <n v="250"/>
    <n v="42.915999999999997"/>
    <x v="1"/>
    <s v="USD"/>
    <n v="1494392400"/>
    <n v="1495256400"/>
    <x v="235"/>
    <d v="2017-05-20T05:00:00"/>
    <x v="0"/>
    <b v="1"/>
    <s v="music/rock"/>
    <x v="1"/>
    <x v="1"/>
  </r>
  <r>
    <n v="243"/>
    <s v="Garcia PLC"/>
    <s v="Customer-focused attitude-oriented function"/>
    <n v="2300"/>
    <n v="10240"/>
    <x v="1"/>
    <n v="445.21739130434781"/>
    <n v="238"/>
    <n v="43.025210084033617"/>
    <x v="1"/>
    <s v="USD"/>
    <n v="1520143200"/>
    <n v="1520402400"/>
    <x v="236"/>
    <d v="2018-03-07T06:00:00"/>
    <x v="0"/>
    <b v="0"/>
    <s v="theater/plays"/>
    <x v="3"/>
    <x v="3"/>
  </r>
  <r>
    <n v="244"/>
    <s v="Herring-Bailey"/>
    <s v="Reverse-engineered system-worthy extranet"/>
    <n v="700"/>
    <n v="3988"/>
    <x v="1"/>
    <n v="569.71428571428578"/>
    <n v="53"/>
    <n v="75.245283018867923"/>
    <x v="1"/>
    <s v="USD"/>
    <n v="1405314000"/>
    <n v="1409806800"/>
    <x v="237"/>
    <d v="2014-09-04T05:00:00"/>
    <x v="0"/>
    <b v="0"/>
    <s v="theater/plays"/>
    <x v="3"/>
    <x v="3"/>
  </r>
  <r>
    <n v="245"/>
    <s v="Russell-Gardner"/>
    <s v="Re-engineered systematic monitoring"/>
    <n v="2900"/>
    <n v="14771"/>
    <x v="1"/>
    <n v="509.34482758620686"/>
    <n v="214"/>
    <n v="69.023364485981304"/>
    <x v="1"/>
    <s v="USD"/>
    <n v="1396846800"/>
    <n v="1396933200"/>
    <x v="238"/>
    <d v="2014-04-08T05:00:00"/>
    <x v="0"/>
    <b v="0"/>
    <s v="theater/plays"/>
    <x v="3"/>
    <x v="3"/>
  </r>
  <r>
    <n v="246"/>
    <s v="Walters-Carter"/>
    <s v="Seamless value-added standardization"/>
    <n v="4500"/>
    <n v="14649"/>
    <x v="1"/>
    <n v="325.5333333333333"/>
    <n v="222"/>
    <n v="65.986486486486484"/>
    <x v="1"/>
    <s v="USD"/>
    <n v="1375678800"/>
    <n v="1376024400"/>
    <x v="239"/>
    <d v="2013-08-09T05:00:00"/>
    <x v="0"/>
    <b v="0"/>
    <s v="technology/web"/>
    <x v="2"/>
    <x v="2"/>
  </r>
  <r>
    <n v="247"/>
    <s v="Johnson, Patterson and Montoya"/>
    <s v="Triple-buffered fresh-thinking frame"/>
    <n v="19800"/>
    <n v="184658"/>
    <x v="1"/>
    <n v="932.61616161616166"/>
    <n v="1884"/>
    <n v="98.013800424628457"/>
    <x v="1"/>
    <s v="USD"/>
    <n v="1482386400"/>
    <n v="1483682400"/>
    <x v="240"/>
    <d v="2017-01-06T06:00:00"/>
    <x v="0"/>
    <b v="1"/>
    <s v="publishing/fiction"/>
    <x v="5"/>
    <x v="13"/>
  </r>
  <r>
    <n v="248"/>
    <s v="Roberts and Sons"/>
    <s v="Streamlined holistic knowledgebase"/>
    <n v="6200"/>
    <n v="13103"/>
    <x v="1"/>
    <n v="211.33870967741933"/>
    <n v="218"/>
    <n v="60.105504587155963"/>
    <x v="2"/>
    <s v="AUD"/>
    <n v="1420005600"/>
    <n v="1420437600"/>
    <x v="241"/>
    <d v="2015-01-05T06:00:00"/>
    <x v="0"/>
    <b v="0"/>
    <s v="games/mobile games"/>
    <x v="6"/>
    <x v="20"/>
  </r>
  <r>
    <n v="249"/>
    <s v="Avila-Nelson"/>
    <s v="Up-sized intermediate website"/>
    <n v="61500"/>
    <n v="168095"/>
    <x v="1"/>
    <n v="273.32520325203251"/>
    <n v="6465"/>
    <n v="26.000773395204948"/>
    <x v="1"/>
    <s v="USD"/>
    <n v="1420178400"/>
    <n v="1420783200"/>
    <x v="242"/>
    <d v="2015-01-09T06:00:00"/>
    <x v="0"/>
    <b v="0"/>
    <s v="publishing/translations"/>
    <x v="5"/>
    <x v="18"/>
  </r>
  <r>
    <n v="250"/>
    <s v="Robbins and Sons"/>
    <s v="Future-proofed directional synergy"/>
    <n v="100"/>
    <n v="3"/>
    <x v="0"/>
    <n v="3"/>
    <n v="1"/>
    <n v="3"/>
    <x v="1"/>
    <s v="USD"/>
    <n v="1264399200"/>
    <n v="1267423200"/>
    <x v="67"/>
    <d v="2010-03-01T06:00:00"/>
    <x v="0"/>
    <b v="0"/>
    <s v="music/rock"/>
    <x v="1"/>
    <x v="1"/>
  </r>
  <r>
    <n v="251"/>
    <s v="Singleton Ltd"/>
    <s v="Enhanced user-facing function"/>
    <n v="7100"/>
    <n v="3840"/>
    <x v="0"/>
    <n v="54.084507042253513"/>
    <n v="101"/>
    <n v="38.019801980198018"/>
    <x v="1"/>
    <s v="USD"/>
    <n v="1355032800"/>
    <n v="1355205600"/>
    <x v="243"/>
    <d v="2012-12-11T06:00:00"/>
    <x v="0"/>
    <b v="0"/>
    <s v="theater/plays"/>
    <x v="3"/>
    <x v="3"/>
  </r>
  <r>
    <n v="252"/>
    <s v="Perez PLC"/>
    <s v="Operative bandwidth-monitored interface"/>
    <n v="1000"/>
    <n v="6263"/>
    <x v="1"/>
    <n v="626.29999999999995"/>
    <n v="59"/>
    <n v="106.15254237288136"/>
    <x v="1"/>
    <s v="USD"/>
    <n v="1382677200"/>
    <n v="1383109200"/>
    <x v="244"/>
    <d v="2013-10-30T05:00:00"/>
    <x v="0"/>
    <b v="0"/>
    <s v="theater/plays"/>
    <x v="3"/>
    <x v="3"/>
  </r>
  <r>
    <n v="253"/>
    <s v="Rogers, Jacobs and Jackson"/>
    <s v="Upgradable multi-state instruction set"/>
    <n v="121500"/>
    <n v="108161"/>
    <x v="0"/>
    <n v="89.021399176954731"/>
    <n v="1335"/>
    <n v="81.019475655430711"/>
    <x v="0"/>
    <s v="CAD"/>
    <n v="1302238800"/>
    <n v="1303275600"/>
    <x v="245"/>
    <d v="2011-04-20T05:00:00"/>
    <x v="0"/>
    <b v="0"/>
    <s v="film &amp; video/drama"/>
    <x v="4"/>
    <x v="6"/>
  </r>
  <r>
    <n v="254"/>
    <s v="Barry Group"/>
    <s v="De-engineered static Local Area Network"/>
    <n v="4600"/>
    <n v="8505"/>
    <x v="1"/>
    <n v="184.89130434782609"/>
    <n v="88"/>
    <n v="96.647727272727266"/>
    <x v="1"/>
    <s v="USD"/>
    <n v="1487656800"/>
    <n v="1487829600"/>
    <x v="246"/>
    <d v="2017-02-23T06:00:00"/>
    <x v="0"/>
    <b v="0"/>
    <s v="publishing/nonfiction"/>
    <x v="5"/>
    <x v="9"/>
  </r>
  <r>
    <n v="255"/>
    <s v="Rosales, Branch and Harmon"/>
    <s v="Upgradable grid-enabled superstructure"/>
    <n v="80500"/>
    <n v="96735"/>
    <x v="1"/>
    <n v="120.16770186335404"/>
    <n v="1697"/>
    <n v="57.003535651149086"/>
    <x v="1"/>
    <s v="USD"/>
    <n v="1297836000"/>
    <n v="1298268000"/>
    <x v="247"/>
    <d v="2011-02-21T06:00:00"/>
    <x v="0"/>
    <b v="1"/>
    <s v="music/rock"/>
    <x v="1"/>
    <x v="1"/>
  </r>
  <r>
    <n v="256"/>
    <s v="Smith-Reid"/>
    <s v="Optimized actuating toolset"/>
    <n v="4100"/>
    <n v="959"/>
    <x v="0"/>
    <n v="23.390243902439025"/>
    <n v="15"/>
    <n v="63.93333333333333"/>
    <x v="4"/>
    <s v="GBP"/>
    <n v="1453615200"/>
    <n v="1456812000"/>
    <x v="248"/>
    <d v="2016-03-01T06:00:00"/>
    <x v="0"/>
    <b v="0"/>
    <s v="music/rock"/>
    <x v="1"/>
    <x v="1"/>
  </r>
  <r>
    <n v="257"/>
    <s v="Williams Inc"/>
    <s v="Decentralized exuding strategy"/>
    <n v="5700"/>
    <n v="8322"/>
    <x v="1"/>
    <n v="146"/>
    <n v="92"/>
    <n v="90.456521739130437"/>
    <x v="1"/>
    <s v="USD"/>
    <n v="1362463200"/>
    <n v="1363669200"/>
    <x v="249"/>
    <d v="2013-03-19T05:00:00"/>
    <x v="0"/>
    <b v="0"/>
    <s v="theater/plays"/>
    <x v="3"/>
    <x v="3"/>
  </r>
  <r>
    <n v="258"/>
    <s v="Duncan, Mcdonald and Miller"/>
    <s v="Assimilated coherent hardware"/>
    <n v="5000"/>
    <n v="13424"/>
    <x v="1"/>
    <n v="268.48"/>
    <n v="186"/>
    <n v="72.172043010752688"/>
    <x v="1"/>
    <s v="USD"/>
    <n v="1481176800"/>
    <n v="1482904800"/>
    <x v="250"/>
    <d v="2016-12-28T06:00:00"/>
    <x v="0"/>
    <b v="1"/>
    <s v="theater/plays"/>
    <x v="3"/>
    <x v="3"/>
  </r>
  <r>
    <n v="259"/>
    <s v="Watkins Ltd"/>
    <s v="Multi-channeled responsive implementation"/>
    <n v="1800"/>
    <n v="10755"/>
    <x v="1"/>
    <n v="597.5"/>
    <n v="138"/>
    <n v="77.934782608695656"/>
    <x v="1"/>
    <s v="USD"/>
    <n v="1354946400"/>
    <n v="1356588000"/>
    <x v="251"/>
    <d v="2012-12-27T06:00:00"/>
    <x v="1"/>
    <b v="0"/>
    <s v="photography/photography books"/>
    <x v="7"/>
    <x v="14"/>
  </r>
  <r>
    <n v="260"/>
    <s v="Allen-Jones"/>
    <s v="Centralized modular initiative"/>
    <n v="6300"/>
    <n v="9935"/>
    <x v="1"/>
    <n v="157.69841269841268"/>
    <n v="261"/>
    <n v="38.065134099616856"/>
    <x v="1"/>
    <s v="USD"/>
    <n v="1348808400"/>
    <n v="1349845200"/>
    <x v="136"/>
    <d v="2012-10-10T05:00:00"/>
    <x v="0"/>
    <b v="0"/>
    <s v="music/rock"/>
    <x v="1"/>
    <x v="1"/>
  </r>
  <r>
    <n v="261"/>
    <s v="Mason-Smith"/>
    <s v="Reverse-engineered cohesive migration"/>
    <n v="84300"/>
    <n v="26303"/>
    <x v="0"/>
    <n v="31.201660735468568"/>
    <n v="454"/>
    <n v="57.936123348017624"/>
    <x v="1"/>
    <s v="USD"/>
    <n v="1282712400"/>
    <n v="1283058000"/>
    <x v="252"/>
    <d v="2010-08-29T05:00:00"/>
    <x v="0"/>
    <b v="1"/>
    <s v="music/rock"/>
    <x v="1"/>
    <x v="1"/>
  </r>
  <r>
    <n v="262"/>
    <s v="Lloyd, Kennedy and Davis"/>
    <s v="Compatible multimedia hub"/>
    <n v="1700"/>
    <n v="5328"/>
    <x v="1"/>
    <n v="313.41176470588238"/>
    <n v="107"/>
    <n v="49.794392523364486"/>
    <x v="1"/>
    <s v="USD"/>
    <n v="1301979600"/>
    <n v="1304226000"/>
    <x v="253"/>
    <d v="2011-05-01T05:00:00"/>
    <x v="0"/>
    <b v="1"/>
    <s v="music/indie rock"/>
    <x v="1"/>
    <x v="7"/>
  </r>
  <r>
    <n v="263"/>
    <s v="Walker Ltd"/>
    <s v="Organic eco-centric success"/>
    <n v="2900"/>
    <n v="10756"/>
    <x v="1"/>
    <n v="370.89655172413791"/>
    <n v="199"/>
    <n v="54.050251256281406"/>
    <x v="1"/>
    <s v="USD"/>
    <n v="1263016800"/>
    <n v="1263016800"/>
    <x v="254"/>
    <d v="2010-01-09T06:00:00"/>
    <x v="0"/>
    <b v="0"/>
    <s v="photography/photography books"/>
    <x v="7"/>
    <x v="14"/>
  </r>
  <r>
    <n v="264"/>
    <s v="Gordon PLC"/>
    <s v="Virtual reciprocal policy"/>
    <n v="45600"/>
    <n v="165375"/>
    <x v="1"/>
    <n v="362.66447368421052"/>
    <n v="5512"/>
    <n v="30.002721335268504"/>
    <x v="1"/>
    <s v="USD"/>
    <n v="1360648800"/>
    <n v="1362031200"/>
    <x v="255"/>
    <d v="2013-02-28T06:00:00"/>
    <x v="0"/>
    <b v="0"/>
    <s v="theater/plays"/>
    <x v="3"/>
    <x v="3"/>
  </r>
  <r>
    <n v="265"/>
    <s v="Lee and Sons"/>
    <s v="Persevering interactive emulation"/>
    <n v="4900"/>
    <n v="6031"/>
    <x v="1"/>
    <n v="123.08163265306122"/>
    <n v="86"/>
    <n v="70.127906976744185"/>
    <x v="1"/>
    <s v="USD"/>
    <n v="1451800800"/>
    <n v="1455602400"/>
    <x v="256"/>
    <d v="2016-02-16T06:00:00"/>
    <x v="0"/>
    <b v="0"/>
    <s v="theater/plays"/>
    <x v="3"/>
    <x v="3"/>
  </r>
  <r>
    <n v="266"/>
    <s v="Cole LLC"/>
    <s v="Proactive responsive emulation"/>
    <n v="111900"/>
    <n v="85902"/>
    <x v="0"/>
    <n v="76.766756032171585"/>
    <n v="3182"/>
    <n v="26.996228786926462"/>
    <x v="6"/>
    <s v="EUR"/>
    <n v="1415340000"/>
    <n v="1418191200"/>
    <x v="257"/>
    <d v="2014-12-10T06:00:00"/>
    <x v="0"/>
    <b v="1"/>
    <s v="music/jazz"/>
    <x v="1"/>
    <x v="17"/>
  </r>
  <r>
    <n v="267"/>
    <s v="Acosta PLC"/>
    <s v="Extended eco-centric function"/>
    <n v="61600"/>
    <n v="143910"/>
    <x v="1"/>
    <n v="233.62012987012989"/>
    <n v="2768"/>
    <n v="51.990606936416185"/>
    <x v="2"/>
    <s v="AUD"/>
    <n v="1351054800"/>
    <n v="1352440800"/>
    <x v="258"/>
    <d v="2012-11-09T06:00:00"/>
    <x v="0"/>
    <b v="0"/>
    <s v="theater/plays"/>
    <x v="3"/>
    <x v="3"/>
  </r>
  <r>
    <n v="268"/>
    <s v="Brown-Mckee"/>
    <s v="Networked optimal productivity"/>
    <n v="1500"/>
    <n v="2708"/>
    <x v="1"/>
    <n v="180.53333333333333"/>
    <n v="48"/>
    <n v="56.416666666666664"/>
    <x v="1"/>
    <s v="USD"/>
    <n v="1349326800"/>
    <n v="1353304800"/>
    <x v="259"/>
    <d v="2012-11-19T06:00:00"/>
    <x v="0"/>
    <b v="0"/>
    <s v="film &amp; video/documentary"/>
    <x v="4"/>
    <x v="4"/>
  </r>
  <r>
    <n v="269"/>
    <s v="Miles and Sons"/>
    <s v="Persistent attitude-oriented approach"/>
    <n v="3500"/>
    <n v="8842"/>
    <x v="1"/>
    <n v="252.62857142857143"/>
    <n v="87"/>
    <n v="101.63218390804597"/>
    <x v="1"/>
    <s v="USD"/>
    <n v="1548914400"/>
    <n v="1550728800"/>
    <x v="260"/>
    <d v="2019-02-21T06:00:00"/>
    <x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.176538240368025"/>
    <n v="1890"/>
    <n v="25.005291005291006"/>
    <x v="1"/>
    <s v="USD"/>
    <n v="1291269600"/>
    <n v="1291442400"/>
    <x v="261"/>
    <d v="2010-12-04T06:00:00"/>
    <x v="0"/>
    <b v="0"/>
    <s v="games/video games"/>
    <x v="6"/>
    <x v="11"/>
  </r>
  <r>
    <n v="271"/>
    <s v="Foley-Cox"/>
    <s v="Progressive zero administration leverage"/>
    <n v="153700"/>
    <n v="1953"/>
    <x v="2"/>
    <n v="1.2706571242680547"/>
    <n v="61"/>
    <n v="32.016393442622949"/>
    <x v="1"/>
    <s v="USD"/>
    <n v="1449468000"/>
    <n v="1452146400"/>
    <x v="262"/>
    <d v="2016-01-07T06:00:00"/>
    <x v="0"/>
    <b v="0"/>
    <s v="photography/photography books"/>
    <x v="7"/>
    <x v="14"/>
  </r>
  <r>
    <n v="272"/>
    <s v="Horton, Morrison and Clark"/>
    <s v="Networked radical neural-net"/>
    <n v="51100"/>
    <n v="155349"/>
    <x v="1"/>
    <n v="304.0097847358121"/>
    <n v="1894"/>
    <n v="82.021647307286173"/>
    <x v="1"/>
    <s v="USD"/>
    <n v="1562734800"/>
    <n v="1564894800"/>
    <x v="263"/>
    <d v="2019-08-04T05:00:00"/>
    <x v="0"/>
    <b v="1"/>
    <s v="theater/plays"/>
    <x v="3"/>
    <x v="3"/>
  </r>
  <r>
    <n v="273"/>
    <s v="Thomas and Sons"/>
    <s v="Re-engineered heuristic forecast"/>
    <n v="7800"/>
    <n v="10704"/>
    <x v="1"/>
    <n v="137.23076923076923"/>
    <n v="282"/>
    <n v="37.957446808510639"/>
    <x v="0"/>
    <s v="CAD"/>
    <n v="1505624400"/>
    <n v="1505883600"/>
    <x v="264"/>
    <d v="2017-09-20T05:00:00"/>
    <x v="0"/>
    <b v="0"/>
    <s v="theater/plays"/>
    <x v="3"/>
    <x v="3"/>
  </r>
  <r>
    <n v="274"/>
    <s v="Morgan-Jenkins"/>
    <s v="Fully-configurable background algorithm"/>
    <n v="2400"/>
    <n v="773"/>
    <x v="0"/>
    <n v="32.208333333333336"/>
    <n v="15"/>
    <n v="51.533333333333331"/>
    <x v="1"/>
    <s v="USD"/>
    <n v="1509948000"/>
    <n v="1510380000"/>
    <x v="265"/>
    <d v="2017-11-11T06:00:00"/>
    <x v="0"/>
    <b v="0"/>
    <s v="theater/plays"/>
    <x v="3"/>
    <x v="3"/>
  </r>
  <r>
    <n v="275"/>
    <s v="Ward, Sanchez and Kemp"/>
    <s v="Stand-alone discrete Graphical User Interface"/>
    <n v="3900"/>
    <n v="9419"/>
    <x v="1"/>
    <n v="241.51282051282053"/>
    <n v="116"/>
    <n v="81.198275862068968"/>
    <x v="1"/>
    <s v="USD"/>
    <n v="1554526800"/>
    <n v="1555218000"/>
    <x v="266"/>
    <d v="2019-04-14T05:00:00"/>
    <x v="0"/>
    <b v="0"/>
    <s v="publishing/translations"/>
    <x v="5"/>
    <x v="18"/>
  </r>
  <r>
    <n v="276"/>
    <s v="Fields Ltd"/>
    <s v="Front-line foreground project"/>
    <n v="5500"/>
    <n v="5324"/>
    <x v="0"/>
    <n v="96.8"/>
    <n v="133"/>
    <n v="40.030075187969928"/>
    <x v="1"/>
    <s v="USD"/>
    <n v="1334811600"/>
    <n v="1335243600"/>
    <x v="267"/>
    <d v="2012-04-24T05:00:00"/>
    <x v="0"/>
    <b v="1"/>
    <s v="games/video games"/>
    <x v="6"/>
    <x v="11"/>
  </r>
  <r>
    <n v="277"/>
    <s v="Ramos-Mitchell"/>
    <s v="Persevering system-worthy info-mediaries"/>
    <n v="700"/>
    <n v="7465"/>
    <x v="1"/>
    <n v="1066.4285714285716"/>
    <n v="83"/>
    <n v="89.939759036144579"/>
    <x v="1"/>
    <s v="USD"/>
    <n v="1279515600"/>
    <n v="1279688400"/>
    <x v="268"/>
    <d v="2010-07-21T05:00:00"/>
    <x v="0"/>
    <b v="0"/>
    <s v="theater/plays"/>
    <x v="3"/>
    <x v="3"/>
  </r>
  <r>
    <n v="278"/>
    <s v="Higgins, Davis and Salazar"/>
    <s v="Distributed multi-tasking strategy"/>
    <n v="2700"/>
    <n v="8799"/>
    <x v="1"/>
    <n v="325.88888888888891"/>
    <n v="91"/>
    <n v="96.692307692307693"/>
    <x v="1"/>
    <s v="USD"/>
    <n v="1353909600"/>
    <n v="1356069600"/>
    <x v="269"/>
    <d v="2012-12-21T06:00:00"/>
    <x v="0"/>
    <b v="0"/>
    <s v="technology/web"/>
    <x v="2"/>
    <x v="2"/>
  </r>
  <r>
    <n v="279"/>
    <s v="Smith-Jenkins"/>
    <s v="Vision-oriented methodical application"/>
    <n v="8000"/>
    <n v="13656"/>
    <x v="1"/>
    <n v="170.70000000000002"/>
    <n v="546"/>
    <n v="25.010989010989011"/>
    <x v="1"/>
    <s v="USD"/>
    <n v="1535950800"/>
    <n v="1536210000"/>
    <x v="270"/>
    <d v="2018-09-06T05:00:00"/>
    <x v="0"/>
    <b v="0"/>
    <s v="theater/plays"/>
    <x v="3"/>
    <x v="3"/>
  </r>
  <r>
    <n v="280"/>
    <s v="Braun PLC"/>
    <s v="Function-based high-level infrastructure"/>
    <n v="2500"/>
    <n v="14536"/>
    <x v="1"/>
    <n v="581.44000000000005"/>
    <n v="393"/>
    <n v="36.987277353689571"/>
    <x v="1"/>
    <s v="USD"/>
    <n v="1511244000"/>
    <n v="1511762400"/>
    <x v="271"/>
    <d v="2017-11-27T06:00:00"/>
    <x v="0"/>
    <b v="0"/>
    <s v="film &amp; video/animation"/>
    <x v="4"/>
    <x v="10"/>
  </r>
  <r>
    <n v="281"/>
    <s v="Drake PLC"/>
    <s v="Profound object-oriented paradigm"/>
    <n v="164500"/>
    <n v="150552"/>
    <x v="0"/>
    <n v="91.520972644376897"/>
    <n v="2062"/>
    <n v="73.012609117361791"/>
    <x v="1"/>
    <s v="USD"/>
    <n v="1331445600"/>
    <n v="1333256400"/>
    <x v="272"/>
    <d v="2012-04-01T05:00:00"/>
    <x v="0"/>
    <b v="1"/>
    <s v="theater/plays"/>
    <x v="3"/>
    <x v="3"/>
  </r>
  <r>
    <n v="282"/>
    <s v="Ross, Kelly and Brown"/>
    <s v="Virtual contextually-based circuit"/>
    <n v="8400"/>
    <n v="9076"/>
    <x v="1"/>
    <n v="108.04761904761904"/>
    <n v="133"/>
    <n v="68.240601503759393"/>
    <x v="1"/>
    <s v="USD"/>
    <n v="1480226400"/>
    <n v="1480744800"/>
    <x v="73"/>
    <d v="2016-12-03T06:00:00"/>
    <x v="0"/>
    <b v="1"/>
    <s v="film &amp; video/television"/>
    <x v="4"/>
    <x v="19"/>
  </r>
  <r>
    <n v="283"/>
    <s v="Lucas-Mullins"/>
    <s v="Business-focused dynamic instruction set"/>
    <n v="8100"/>
    <n v="1517"/>
    <x v="0"/>
    <n v="18.728395061728396"/>
    <n v="29"/>
    <n v="52.310344827586206"/>
    <x v="3"/>
    <s v="DKK"/>
    <n v="1464584400"/>
    <n v="1465016400"/>
    <x v="273"/>
    <d v="2016-06-04T05:00:00"/>
    <x v="0"/>
    <b v="0"/>
    <s v="music/rock"/>
    <x v="1"/>
    <x v="1"/>
  </r>
  <r>
    <n v="284"/>
    <s v="Tran LLC"/>
    <s v="Ameliorated fresh-thinking protocol"/>
    <n v="9800"/>
    <n v="8153"/>
    <x v="0"/>
    <n v="83.193877551020407"/>
    <n v="132"/>
    <n v="61.765151515151516"/>
    <x v="1"/>
    <s v="USD"/>
    <n v="1335848400"/>
    <n v="1336280400"/>
    <x v="274"/>
    <d v="2012-05-06T05:00:00"/>
    <x v="0"/>
    <b v="0"/>
    <s v="technology/web"/>
    <x v="2"/>
    <x v="2"/>
  </r>
  <r>
    <n v="285"/>
    <s v="Dawson, Brady and Gilbert"/>
    <s v="Front-line optimizing emulation"/>
    <n v="900"/>
    <n v="6357"/>
    <x v="1"/>
    <n v="706.33333333333337"/>
    <n v="254"/>
    <n v="25.027559055118111"/>
    <x v="1"/>
    <s v="USD"/>
    <n v="1473483600"/>
    <n v="1476766800"/>
    <x v="275"/>
    <d v="2016-10-18T05:00:00"/>
    <x v="0"/>
    <b v="0"/>
    <s v="theater/plays"/>
    <x v="3"/>
    <x v="3"/>
  </r>
  <r>
    <n v="286"/>
    <s v="Obrien-Aguirre"/>
    <s v="Devolved uniform complexity"/>
    <n v="112100"/>
    <n v="19557"/>
    <x v="3"/>
    <n v="17.446030330062445"/>
    <n v="184"/>
    <n v="106.28804347826087"/>
    <x v="1"/>
    <s v="USD"/>
    <n v="1479880800"/>
    <n v="1480485600"/>
    <x v="276"/>
    <d v="2016-11-30T06:00:00"/>
    <x v="0"/>
    <b v="0"/>
    <s v="theater/plays"/>
    <x v="3"/>
    <x v="3"/>
  </r>
  <r>
    <n v="287"/>
    <s v="Ferguson PLC"/>
    <s v="Public-key intangible superstructure"/>
    <n v="6300"/>
    <n v="13213"/>
    <x v="1"/>
    <n v="209.73015873015873"/>
    <n v="176"/>
    <n v="75.07386363636364"/>
    <x v="1"/>
    <s v="USD"/>
    <n v="1430197200"/>
    <n v="1430197200"/>
    <x v="277"/>
    <d v="2015-04-28T05:00:00"/>
    <x v="0"/>
    <b v="0"/>
    <s v="music/electric music"/>
    <x v="1"/>
    <x v="5"/>
  </r>
  <r>
    <n v="288"/>
    <s v="Garcia Ltd"/>
    <s v="Secured global success"/>
    <n v="5600"/>
    <n v="5476"/>
    <x v="0"/>
    <n v="97.785714285714292"/>
    <n v="137"/>
    <n v="39.970802919708028"/>
    <x v="3"/>
    <s v="DKK"/>
    <n v="1331701200"/>
    <n v="1331787600"/>
    <x v="278"/>
    <d v="2012-03-15T05:00:00"/>
    <x v="0"/>
    <b v="1"/>
    <s v="music/metal"/>
    <x v="1"/>
    <x v="16"/>
  </r>
  <r>
    <n v="289"/>
    <s v="Smith, Love and Smith"/>
    <s v="Grass-roots mission-critical capability"/>
    <n v="800"/>
    <n v="13474"/>
    <x v="1"/>
    <n v="1684.25"/>
    <n v="337"/>
    <n v="39.982195845697326"/>
    <x v="0"/>
    <s v="CAD"/>
    <n v="1438578000"/>
    <n v="1438837200"/>
    <x v="279"/>
    <d v="2015-08-06T05:00:00"/>
    <x v="0"/>
    <b v="0"/>
    <s v="theater/plays"/>
    <x v="3"/>
    <x v="3"/>
  </r>
  <r>
    <n v="290"/>
    <s v="Wilson, Hall and Osborne"/>
    <s v="Advanced global data-warehouse"/>
    <n v="168600"/>
    <n v="91722"/>
    <x v="0"/>
    <n v="54.402135231316727"/>
    <n v="908"/>
    <n v="101.01541850220265"/>
    <x v="1"/>
    <s v="USD"/>
    <n v="1368162000"/>
    <n v="1370926800"/>
    <x v="280"/>
    <d v="2013-06-11T05:00:00"/>
    <x v="0"/>
    <b v="1"/>
    <s v="film &amp; video/documentary"/>
    <x v="4"/>
    <x v="4"/>
  </r>
  <r>
    <n v="291"/>
    <s v="Bell, Grimes and Kerr"/>
    <s v="Self-enabling uniform complexity"/>
    <n v="1800"/>
    <n v="8219"/>
    <x v="1"/>
    <n v="456.61111111111109"/>
    <n v="107"/>
    <n v="76.813084112149539"/>
    <x v="1"/>
    <s v="USD"/>
    <n v="1318654800"/>
    <n v="1319000400"/>
    <x v="281"/>
    <d v="2011-10-19T05:00:00"/>
    <x v="1"/>
    <b v="0"/>
    <s v="technology/web"/>
    <x v="2"/>
    <x v="2"/>
  </r>
  <r>
    <n v="292"/>
    <s v="Ho-Harris"/>
    <s v="Versatile cohesive encoding"/>
    <n v="7300"/>
    <n v="717"/>
    <x v="0"/>
    <n v="9.8219178082191778"/>
    <n v="10"/>
    <n v="71.7"/>
    <x v="1"/>
    <s v="USD"/>
    <n v="1331874000"/>
    <n v="1333429200"/>
    <x v="282"/>
    <d v="2012-04-03T05:00:00"/>
    <x v="0"/>
    <b v="0"/>
    <s v="food/food trucks"/>
    <x v="0"/>
    <x v="0"/>
  </r>
  <r>
    <n v="293"/>
    <s v="Ross Group"/>
    <s v="Organized executive solution"/>
    <n v="6500"/>
    <n v="1065"/>
    <x v="3"/>
    <n v="16.384615384615383"/>
    <n v="32"/>
    <n v="33.28125"/>
    <x v="6"/>
    <s v="EUR"/>
    <n v="1286254800"/>
    <n v="1287032400"/>
    <x v="283"/>
    <d v="2010-10-14T05:00:00"/>
    <x v="0"/>
    <b v="0"/>
    <s v="theater/plays"/>
    <x v="3"/>
    <x v="3"/>
  </r>
  <r>
    <n v="294"/>
    <s v="Turner-Davis"/>
    <s v="Automated local emulation"/>
    <n v="600"/>
    <n v="8038"/>
    <x v="1"/>
    <n v="1339.6666666666667"/>
    <n v="183"/>
    <n v="43.923497267759565"/>
    <x v="1"/>
    <s v="USD"/>
    <n v="1540530000"/>
    <n v="1541570400"/>
    <x v="284"/>
    <d v="2018-11-07T06:00:00"/>
    <x v="0"/>
    <b v="0"/>
    <s v="theater/plays"/>
    <x v="3"/>
    <x v="3"/>
  </r>
  <r>
    <n v="295"/>
    <s v="Smith, Jackson and Herrera"/>
    <s v="Enterprise-wide intermediate middleware"/>
    <n v="192900"/>
    <n v="68769"/>
    <x v="0"/>
    <n v="35.650077760497666"/>
    <n v="1910"/>
    <n v="36.004712041884815"/>
    <x v="5"/>
    <s v="CHF"/>
    <n v="1381813200"/>
    <n v="1383976800"/>
    <x v="285"/>
    <d v="2013-11-09T06:00:00"/>
    <x v="0"/>
    <b v="0"/>
    <s v="theater/plays"/>
    <x v="3"/>
    <x v="3"/>
  </r>
  <r>
    <n v="296"/>
    <s v="Smith-Hess"/>
    <s v="Grass-roots real-time Local Area Network"/>
    <n v="6100"/>
    <n v="3352"/>
    <x v="0"/>
    <n v="54.950819672131146"/>
    <n v="38"/>
    <n v="88.21052631578948"/>
    <x v="2"/>
    <s v="AUD"/>
    <n v="1548655200"/>
    <n v="1550556000"/>
    <x v="286"/>
    <d v="2019-02-19T06:00:00"/>
    <x v="0"/>
    <b v="0"/>
    <s v="theater/plays"/>
    <x v="3"/>
    <x v="3"/>
  </r>
  <r>
    <n v="297"/>
    <s v="Brown, Herring and Bass"/>
    <s v="Organized client-driven capacity"/>
    <n v="7200"/>
    <n v="6785"/>
    <x v="0"/>
    <n v="94.236111111111114"/>
    <n v="104"/>
    <n v="65.240384615384613"/>
    <x v="2"/>
    <s v="AUD"/>
    <n v="1389679200"/>
    <n v="1390456800"/>
    <x v="287"/>
    <d v="2014-01-23T06:00:00"/>
    <x v="0"/>
    <b v="1"/>
    <s v="theater/plays"/>
    <x v="3"/>
    <x v="3"/>
  </r>
  <r>
    <n v="298"/>
    <s v="Chase, Garcia and Johnson"/>
    <s v="Adaptive intangible database"/>
    <n v="3500"/>
    <n v="5037"/>
    <x v="1"/>
    <n v="143.91428571428571"/>
    <n v="72"/>
    <n v="69.958333333333329"/>
    <x v="1"/>
    <s v="USD"/>
    <n v="1456466400"/>
    <n v="1458018000"/>
    <x v="288"/>
    <d v="2016-03-15T05:00:00"/>
    <x v="0"/>
    <b v="1"/>
    <s v="music/rock"/>
    <x v="1"/>
    <x v="1"/>
  </r>
  <r>
    <n v="299"/>
    <s v="Ramsey and Sons"/>
    <s v="Grass-roots contextually-based algorithm"/>
    <n v="3800"/>
    <n v="1954"/>
    <x v="0"/>
    <n v="51.421052631578945"/>
    <n v="49"/>
    <n v="39.877551020408163"/>
    <x v="1"/>
    <s v="USD"/>
    <n v="1456984800"/>
    <n v="1461819600"/>
    <x v="289"/>
    <d v="2016-04-28T05:00:00"/>
    <x v="0"/>
    <b v="0"/>
    <s v="food/food trucks"/>
    <x v="0"/>
    <x v="0"/>
  </r>
  <r>
    <n v="300"/>
    <s v="Cooke PLC"/>
    <s v="Focused executive core"/>
    <n v="100"/>
    <n v="5"/>
    <x v="0"/>
    <n v="5"/>
    <n v="1"/>
    <n v="5"/>
    <x v="3"/>
    <s v="DKK"/>
    <n v="1504069200"/>
    <n v="1504155600"/>
    <x v="290"/>
    <d v="2017-08-31T05:00:00"/>
    <x v="0"/>
    <b v="1"/>
    <s v="publishing/nonfiction"/>
    <x v="5"/>
    <x v="9"/>
  </r>
  <r>
    <n v="301"/>
    <s v="Wong-Walker"/>
    <s v="Multi-channeled disintermediate policy"/>
    <n v="900"/>
    <n v="12102"/>
    <x v="1"/>
    <n v="1344.6666666666667"/>
    <n v="295"/>
    <n v="41.023728813559323"/>
    <x v="1"/>
    <s v="USD"/>
    <n v="1424930400"/>
    <n v="1426395600"/>
    <x v="291"/>
    <d v="2015-03-15T05:00:00"/>
    <x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1.844940867279899"/>
    <n v="245"/>
    <n v="98.914285714285711"/>
    <x v="1"/>
    <s v="USD"/>
    <n v="1535864400"/>
    <n v="1537074000"/>
    <x v="292"/>
    <d v="2018-09-16T05:00:00"/>
    <x v="0"/>
    <b v="0"/>
    <s v="theater/plays"/>
    <x v="3"/>
    <x v="3"/>
  </r>
  <r>
    <n v="303"/>
    <s v="Guerrero, Flores and Jenkins"/>
    <s v="Networked optimal architecture"/>
    <n v="3400"/>
    <n v="2809"/>
    <x v="0"/>
    <n v="82.617647058823536"/>
    <n v="32"/>
    <n v="87.78125"/>
    <x v="1"/>
    <s v="USD"/>
    <n v="1452146400"/>
    <n v="1452578400"/>
    <x v="293"/>
    <d v="2016-01-12T06:00:00"/>
    <x v="0"/>
    <b v="0"/>
    <s v="music/indie rock"/>
    <x v="1"/>
    <x v="7"/>
  </r>
  <r>
    <n v="304"/>
    <s v="Peterson PLC"/>
    <s v="User-friendly discrete benchmark"/>
    <n v="2100"/>
    <n v="11469"/>
    <x v="1"/>
    <n v="546.14285714285722"/>
    <n v="142"/>
    <n v="80.767605633802816"/>
    <x v="1"/>
    <s v="USD"/>
    <n v="1470546000"/>
    <n v="1474088400"/>
    <x v="294"/>
    <d v="2016-09-17T05:00:00"/>
    <x v="0"/>
    <b v="0"/>
    <s v="film &amp; video/documentary"/>
    <x v="4"/>
    <x v="4"/>
  </r>
  <r>
    <n v="305"/>
    <s v="Townsend Ltd"/>
    <s v="Grass-roots actuating policy"/>
    <n v="2800"/>
    <n v="8014"/>
    <x v="1"/>
    <n v="286.21428571428572"/>
    <n v="85"/>
    <n v="94.28235294117647"/>
    <x v="1"/>
    <s v="USD"/>
    <n v="1458363600"/>
    <n v="1461906000"/>
    <x v="295"/>
    <d v="2016-04-29T05:00:00"/>
    <x v="0"/>
    <b v="0"/>
    <s v="theater/plays"/>
    <x v="3"/>
    <x v="3"/>
  </r>
  <r>
    <n v="306"/>
    <s v="Rush, Reed and Hall"/>
    <s v="Enterprise-wide 3rdgeneration knowledge user"/>
    <n v="6500"/>
    <n v="514"/>
    <x v="0"/>
    <n v="7.9076923076923071"/>
    <n v="7"/>
    <n v="73.428571428571431"/>
    <x v="1"/>
    <s v="USD"/>
    <n v="1500008400"/>
    <n v="1500267600"/>
    <x v="296"/>
    <d v="2017-07-17T05:00:00"/>
    <x v="0"/>
    <b v="1"/>
    <s v="theater/plays"/>
    <x v="3"/>
    <x v="3"/>
  </r>
  <r>
    <n v="307"/>
    <s v="Salazar-Dodson"/>
    <s v="Face-to-face zero tolerance moderator"/>
    <n v="32900"/>
    <n v="43473"/>
    <x v="1"/>
    <n v="132.13677811550153"/>
    <n v="659"/>
    <n v="65.968133535660087"/>
    <x v="3"/>
    <s v="DKK"/>
    <n v="1338958800"/>
    <n v="1340686800"/>
    <x v="297"/>
    <d v="2012-06-26T05:00:00"/>
    <x v="0"/>
    <b v="1"/>
    <s v="publishing/fiction"/>
    <x v="5"/>
    <x v="13"/>
  </r>
  <r>
    <n v="308"/>
    <s v="Davis Ltd"/>
    <s v="Grass-roots optimizing projection"/>
    <n v="118200"/>
    <n v="87560"/>
    <x v="0"/>
    <n v="74.077834179357026"/>
    <n v="803"/>
    <n v="109.04109589041096"/>
    <x v="1"/>
    <s v="USD"/>
    <n v="1303102800"/>
    <n v="1303189200"/>
    <x v="298"/>
    <d v="2011-04-19T05:00:00"/>
    <x v="0"/>
    <b v="0"/>
    <s v="theater/plays"/>
    <x v="3"/>
    <x v="3"/>
  </r>
  <r>
    <n v="309"/>
    <s v="Harris-Perry"/>
    <s v="User-centric 6thgeneration attitude"/>
    <n v="4100"/>
    <n v="3087"/>
    <x v="3"/>
    <n v="75.292682926829272"/>
    <n v="75"/>
    <n v="41.16"/>
    <x v="1"/>
    <s v="USD"/>
    <n v="1316581200"/>
    <n v="1318309200"/>
    <x v="299"/>
    <d v="2011-10-11T05:00:00"/>
    <x v="0"/>
    <b v="1"/>
    <s v="music/indie rock"/>
    <x v="1"/>
    <x v="7"/>
  </r>
  <r>
    <n v="310"/>
    <s v="Velazquez, Hunt and Ortiz"/>
    <s v="Switchable zero tolerance website"/>
    <n v="7800"/>
    <n v="1586"/>
    <x v="0"/>
    <n v="20.333333333333332"/>
    <n v="16"/>
    <n v="99.125"/>
    <x v="1"/>
    <s v="USD"/>
    <n v="1270789200"/>
    <n v="1272171600"/>
    <x v="300"/>
    <d v="2010-04-25T05:00:00"/>
    <x v="0"/>
    <b v="0"/>
    <s v="games/video games"/>
    <x v="6"/>
    <x v="11"/>
  </r>
  <r>
    <n v="311"/>
    <s v="Flores PLC"/>
    <s v="Focused real-time help-desk"/>
    <n v="6300"/>
    <n v="12812"/>
    <x v="1"/>
    <n v="203.36507936507937"/>
    <n v="121"/>
    <n v="105.88429752066116"/>
    <x v="1"/>
    <s v="USD"/>
    <n v="1297836000"/>
    <n v="1298872800"/>
    <x v="247"/>
    <d v="2011-02-28T06:00:00"/>
    <x v="0"/>
    <b v="0"/>
    <s v="theater/plays"/>
    <x v="3"/>
    <x v="3"/>
  </r>
  <r>
    <n v="312"/>
    <s v="Martinez LLC"/>
    <s v="Robust impactful approach"/>
    <n v="59100"/>
    <n v="183345"/>
    <x v="1"/>
    <n v="310.2284263959391"/>
    <n v="3742"/>
    <n v="48.996525921966864"/>
    <x v="1"/>
    <s v="USD"/>
    <n v="1382677200"/>
    <n v="1383282000"/>
    <x v="244"/>
    <d v="2013-11-01T05:00:00"/>
    <x v="0"/>
    <b v="0"/>
    <s v="theater/plays"/>
    <x v="3"/>
    <x v="3"/>
  </r>
  <r>
    <n v="313"/>
    <s v="Miller-Irwin"/>
    <s v="Secured maximized policy"/>
    <n v="2200"/>
    <n v="8697"/>
    <x v="1"/>
    <n v="395.31818181818181"/>
    <n v="223"/>
    <n v="39"/>
    <x v="1"/>
    <s v="USD"/>
    <n v="1330322400"/>
    <n v="1330495200"/>
    <x v="301"/>
    <d v="2012-02-29T06:00:00"/>
    <x v="0"/>
    <b v="0"/>
    <s v="music/rock"/>
    <x v="1"/>
    <x v="1"/>
  </r>
  <r>
    <n v="314"/>
    <s v="Sanchez-Morgan"/>
    <s v="Realigned upward-trending strategy"/>
    <n v="1400"/>
    <n v="4126"/>
    <x v="1"/>
    <n v="294.71428571428572"/>
    <n v="133"/>
    <n v="31.022556390977442"/>
    <x v="1"/>
    <s v="USD"/>
    <n v="1552366800"/>
    <n v="1552798800"/>
    <x v="188"/>
    <d v="2019-03-17T05:00:00"/>
    <x v="0"/>
    <b v="1"/>
    <s v="film &amp; video/documentary"/>
    <x v="4"/>
    <x v="4"/>
  </r>
  <r>
    <n v="315"/>
    <s v="Lopez, Adams and Johnson"/>
    <s v="Open-source interactive knowledge user"/>
    <n v="9500"/>
    <n v="3220"/>
    <x v="0"/>
    <n v="33.89473684210526"/>
    <n v="31"/>
    <n v="103.87096774193549"/>
    <x v="1"/>
    <s v="USD"/>
    <n v="1400907600"/>
    <n v="1403413200"/>
    <x v="302"/>
    <d v="2014-06-22T05:00:00"/>
    <x v="0"/>
    <b v="0"/>
    <s v="theater/plays"/>
    <x v="3"/>
    <x v="3"/>
  </r>
  <r>
    <n v="316"/>
    <s v="Martin-Marshall"/>
    <s v="Configurable demand-driven matrix"/>
    <n v="9600"/>
    <n v="6401"/>
    <x v="0"/>
    <n v="66.677083333333329"/>
    <n v="108"/>
    <n v="59.268518518518519"/>
    <x v="6"/>
    <s v="EUR"/>
    <n v="1574143200"/>
    <n v="1574229600"/>
    <x v="303"/>
    <d v="2019-11-20T06:00:00"/>
    <x v="0"/>
    <b v="1"/>
    <s v="food/food trucks"/>
    <x v="0"/>
    <x v="0"/>
  </r>
  <r>
    <n v="317"/>
    <s v="Summers PLC"/>
    <s v="Cross-group coherent hierarchy"/>
    <n v="6600"/>
    <n v="1269"/>
    <x v="0"/>
    <n v="19.227272727272727"/>
    <n v="30"/>
    <n v="42.3"/>
    <x v="1"/>
    <s v="USD"/>
    <n v="1494738000"/>
    <n v="1495861200"/>
    <x v="304"/>
    <d v="2017-05-27T05:00:00"/>
    <x v="0"/>
    <b v="0"/>
    <s v="theater/plays"/>
    <x v="3"/>
    <x v="3"/>
  </r>
  <r>
    <n v="318"/>
    <s v="Young, Hart and Ryan"/>
    <s v="Decentralized demand-driven open system"/>
    <n v="5700"/>
    <n v="903"/>
    <x v="0"/>
    <n v="15.842105263157894"/>
    <n v="17"/>
    <n v="53.117647058823529"/>
    <x v="1"/>
    <s v="USD"/>
    <n v="1392357600"/>
    <n v="1392530400"/>
    <x v="305"/>
    <d v="2014-02-16T06:00:00"/>
    <x v="0"/>
    <b v="0"/>
    <s v="music/rock"/>
    <x v="1"/>
    <x v="1"/>
  </r>
  <r>
    <n v="319"/>
    <s v="Mills Group"/>
    <s v="Advanced empowering matrix"/>
    <n v="8400"/>
    <n v="3251"/>
    <x v="3"/>
    <n v="38.702380952380956"/>
    <n v="64"/>
    <n v="50.796875"/>
    <x v="1"/>
    <s v="USD"/>
    <n v="1281589200"/>
    <n v="1283662800"/>
    <x v="306"/>
    <d v="2010-09-05T05:00:00"/>
    <x v="0"/>
    <b v="0"/>
    <s v="technology/web"/>
    <x v="2"/>
    <x v="2"/>
  </r>
  <r>
    <n v="320"/>
    <s v="Sandoval-Powell"/>
    <s v="Phased holistic implementation"/>
    <n v="84400"/>
    <n v="8092"/>
    <x v="0"/>
    <n v="9.5876777251184837"/>
    <n v="80"/>
    <n v="101.15"/>
    <x v="1"/>
    <s v="USD"/>
    <n v="1305003600"/>
    <n v="1305781200"/>
    <x v="307"/>
    <d v="2011-05-19T05:00:00"/>
    <x v="0"/>
    <b v="0"/>
    <s v="publishing/fiction"/>
    <x v="5"/>
    <x v="13"/>
  </r>
  <r>
    <n v="321"/>
    <s v="Mills, Frazier and Perez"/>
    <s v="Proactive attitude-oriented knowledge user"/>
    <n v="170400"/>
    <n v="160422"/>
    <x v="0"/>
    <n v="94.144366197183089"/>
    <n v="2468"/>
    <n v="65.000810372771468"/>
    <x v="1"/>
    <s v="USD"/>
    <n v="1301634000"/>
    <n v="1302325200"/>
    <x v="308"/>
    <d v="2011-04-09T05:00:00"/>
    <x v="0"/>
    <b v="0"/>
    <s v="film &amp; video/shorts"/>
    <x v="4"/>
    <x v="12"/>
  </r>
  <r>
    <n v="322"/>
    <s v="Hebert Group"/>
    <s v="Visionary asymmetric Graphical User Interface"/>
    <n v="117900"/>
    <n v="196377"/>
    <x v="1"/>
    <n v="166.56234096692114"/>
    <n v="5168"/>
    <n v="37.998645510835914"/>
    <x v="1"/>
    <s v="USD"/>
    <n v="1290664800"/>
    <n v="1291788000"/>
    <x v="309"/>
    <d v="2010-12-08T06:00:00"/>
    <x v="0"/>
    <b v="0"/>
    <s v="theater/plays"/>
    <x v="3"/>
    <x v="3"/>
  </r>
  <r>
    <n v="323"/>
    <s v="Cole, Smith and Wood"/>
    <s v="Integrated zero-defect help-desk"/>
    <n v="8900"/>
    <n v="2148"/>
    <x v="0"/>
    <n v="24.134831460674157"/>
    <n v="26"/>
    <n v="82.615384615384613"/>
    <x v="4"/>
    <s v="GBP"/>
    <n v="1395896400"/>
    <n v="1396069200"/>
    <x v="310"/>
    <d v="2014-03-29T05:00:00"/>
    <x v="0"/>
    <b v="0"/>
    <s v="film &amp; video/documentary"/>
    <x v="4"/>
    <x v="4"/>
  </r>
  <r>
    <n v="324"/>
    <s v="Harris, Hall and Harris"/>
    <s v="Inverse analyzing matrices"/>
    <n v="7100"/>
    <n v="11648"/>
    <x v="1"/>
    <n v="164.05633802816902"/>
    <n v="307"/>
    <n v="37.941368078175898"/>
    <x v="1"/>
    <s v="USD"/>
    <n v="1434862800"/>
    <n v="1435899600"/>
    <x v="311"/>
    <d v="2015-07-03T05:00:00"/>
    <x v="0"/>
    <b v="1"/>
    <s v="theater/plays"/>
    <x v="3"/>
    <x v="3"/>
  </r>
  <r>
    <n v="325"/>
    <s v="Saunders Group"/>
    <s v="Programmable systemic implementation"/>
    <n v="6500"/>
    <n v="5897"/>
    <x v="0"/>
    <n v="90.723076923076931"/>
    <n v="73"/>
    <n v="80.780821917808225"/>
    <x v="1"/>
    <s v="USD"/>
    <n v="1529125200"/>
    <n v="1531112400"/>
    <x v="79"/>
    <d v="2018-07-09T05:00:00"/>
    <x v="0"/>
    <b v="1"/>
    <s v="theater/plays"/>
    <x v="3"/>
    <x v="3"/>
  </r>
  <r>
    <n v="326"/>
    <s v="Pham, Avila and Nash"/>
    <s v="Multi-channeled next generation architecture"/>
    <n v="7200"/>
    <n v="3326"/>
    <x v="0"/>
    <n v="46.194444444444443"/>
    <n v="128"/>
    <n v="25.984375"/>
    <x v="1"/>
    <s v="USD"/>
    <n v="1451109600"/>
    <n v="1451628000"/>
    <x v="312"/>
    <d v="2016-01-01T06:00:00"/>
    <x v="0"/>
    <b v="0"/>
    <s v="film &amp; video/animation"/>
    <x v="4"/>
    <x v="10"/>
  </r>
  <r>
    <n v="327"/>
    <s v="Patterson, Salinas and Lucas"/>
    <s v="Digitized 3rdgeneration encoding"/>
    <n v="2600"/>
    <n v="1002"/>
    <x v="0"/>
    <n v="38.53846153846154"/>
    <n v="33"/>
    <n v="30.363636363636363"/>
    <x v="1"/>
    <s v="USD"/>
    <n v="1566968400"/>
    <n v="1567314000"/>
    <x v="313"/>
    <d v="2019-09-01T05:00:00"/>
    <x v="0"/>
    <b v="1"/>
    <s v="theater/plays"/>
    <x v="3"/>
    <x v="3"/>
  </r>
  <r>
    <n v="328"/>
    <s v="Young PLC"/>
    <s v="Innovative well-modulated functionalities"/>
    <n v="98700"/>
    <n v="131826"/>
    <x v="1"/>
    <n v="133.56231003039514"/>
    <n v="2441"/>
    <n v="54.004916018025398"/>
    <x v="1"/>
    <s v="USD"/>
    <n v="1543557600"/>
    <n v="1544508000"/>
    <x v="314"/>
    <d v="2018-12-11T06:00:00"/>
    <x v="0"/>
    <b v="0"/>
    <s v="music/rock"/>
    <x v="1"/>
    <x v="1"/>
  </r>
  <r>
    <n v="329"/>
    <s v="Willis and Sons"/>
    <s v="Fundamental incremental database"/>
    <n v="93800"/>
    <n v="21477"/>
    <x v="2"/>
    <n v="22.896588486140725"/>
    <n v="211"/>
    <n v="101.78672985781991"/>
    <x v="1"/>
    <s v="USD"/>
    <n v="1481522400"/>
    <n v="1482472800"/>
    <x v="315"/>
    <d v="2016-12-23T06:00:00"/>
    <x v="0"/>
    <b v="0"/>
    <s v="games/video games"/>
    <x v="6"/>
    <x v="11"/>
  </r>
  <r>
    <n v="330"/>
    <s v="Thompson-Bates"/>
    <s v="Expanded encompassing open architecture"/>
    <n v="33700"/>
    <n v="62330"/>
    <x v="1"/>
    <n v="184.95548961424333"/>
    <n v="1385"/>
    <n v="45.003610108303249"/>
    <x v="4"/>
    <s v="GBP"/>
    <n v="1512712800"/>
    <n v="1512799200"/>
    <x v="316"/>
    <d v="2017-12-09T06:00:00"/>
    <x v="0"/>
    <b v="0"/>
    <s v="film &amp; video/documentary"/>
    <x v="4"/>
    <x v="4"/>
  </r>
  <r>
    <n v="331"/>
    <s v="Rose-Silva"/>
    <s v="Intuitive static portal"/>
    <n v="3300"/>
    <n v="14643"/>
    <x v="1"/>
    <n v="443.72727272727275"/>
    <n v="190"/>
    <n v="77.068421052631578"/>
    <x v="1"/>
    <s v="USD"/>
    <n v="1324274400"/>
    <n v="1324360800"/>
    <x v="317"/>
    <d v="2011-12-20T06:00:00"/>
    <x v="0"/>
    <b v="0"/>
    <s v="food/food trucks"/>
    <x v="0"/>
    <x v="0"/>
  </r>
  <r>
    <n v="332"/>
    <s v="Pacheco, Johnson and Torres"/>
    <s v="Optional bandwidth-monitored definition"/>
    <n v="20700"/>
    <n v="41396"/>
    <x v="1"/>
    <n v="199.9806763285024"/>
    <n v="470"/>
    <n v="88.076595744680844"/>
    <x v="1"/>
    <s v="USD"/>
    <n v="1364446800"/>
    <n v="1364533200"/>
    <x v="318"/>
    <d v="2013-03-29T05:00:00"/>
    <x v="0"/>
    <b v="0"/>
    <s v="technology/wearables"/>
    <x v="2"/>
    <x v="8"/>
  </r>
  <r>
    <n v="333"/>
    <s v="Carlson, Dixon and Jones"/>
    <s v="Persistent well-modulated synergy"/>
    <n v="9600"/>
    <n v="11900"/>
    <x v="1"/>
    <n v="123.95833333333333"/>
    <n v="253"/>
    <n v="47.035573122529641"/>
    <x v="1"/>
    <s v="USD"/>
    <n v="1542693600"/>
    <n v="1545112800"/>
    <x v="319"/>
    <d v="2018-12-18T06:00:00"/>
    <x v="0"/>
    <b v="0"/>
    <s v="theater/plays"/>
    <x v="3"/>
    <x v="3"/>
  </r>
  <r>
    <n v="334"/>
    <s v="Mcgee Group"/>
    <s v="Assimilated discrete algorithm"/>
    <n v="66200"/>
    <n v="123538"/>
    <x v="1"/>
    <n v="186.61329305135951"/>
    <n v="1113"/>
    <n v="110.99550763701707"/>
    <x v="1"/>
    <s v="USD"/>
    <n v="1515564000"/>
    <n v="1516168800"/>
    <x v="32"/>
    <d v="2018-01-17T06:00:00"/>
    <x v="0"/>
    <b v="0"/>
    <s v="music/rock"/>
    <x v="1"/>
    <x v="1"/>
  </r>
  <r>
    <n v="335"/>
    <s v="Jordan-Acosta"/>
    <s v="Operative uniform hub"/>
    <n v="173800"/>
    <n v="198628"/>
    <x v="1"/>
    <n v="114.28538550057536"/>
    <n v="2283"/>
    <n v="87.003066141042481"/>
    <x v="1"/>
    <s v="USD"/>
    <n v="1573797600"/>
    <n v="1574920800"/>
    <x v="320"/>
    <d v="2019-11-28T06:00:00"/>
    <x v="0"/>
    <b v="0"/>
    <s v="music/rock"/>
    <x v="1"/>
    <x v="1"/>
  </r>
  <r>
    <n v="336"/>
    <s v="Nunez Inc"/>
    <s v="Customizable intangible capability"/>
    <n v="70700"/>
    <n v="68602"/>
    <x v="0"/>
    <n v="97.032531824611041"/>
    <n v="1072"/>
    <n v="63.994402985074629"/>
    <x v="1"/>
    <s v="USD"/>
    <n v="1292392800"/>
    <n v="1292479200"/>
    <x v="321"/>
    <d v="2010-12-16T06:00:00"/>
    <x v="0"/>
    <b v="1"/>
    <s v="music/rock"/>
    <x v="1"/>
    <x v="1"/>
  </r>
  <r>
    <n v="337"/>
    <s v="Hayden Ltd"/>
    <s v="Innovative didactic analyzer"/>
    <n v="94500"/>
    <n v="116064"/>
    <x v="1"/>
    <n v="122.81904761904762"/>
    <n v="1095"/>
    <n v="105.9945205479452"/>
    <x v="1"/>
    <s v="USD"/>
    <n v="1573452000"/>
    <n v="1573538400"/>
    <x v="322"/>
    <d v="2019-11-12T06:00:00"/>
    <x v="0"/>
    <b v="0"/>
    <s v="theater/plays"/>
    <x v="3"/>
    <x v="3"/>
  </r>
  <r>
    <n v="338"/>
    <s v="Gonzalez-Burton"/>
    <s v="Decentralized intangible encoding"/>
    <n v="69800"/>
    <n v="125042"/>
    <x v="1"/>
    <n v="179.14326647564468"/>
    <n v="1690"/>
    <n v="73.989349112426041"/>
    <x v="1"/>
    <s v="USD"/>
    <n v="1317790800"/>
    <n v="1320382800"/>
    <x v="323"/>
    <d v="2011-11-04T05:00:00"/>
    <x v="0"/>
    <b v="0"/>
    <s v="theater/plays"/>
    <x v="3"/>
    <x v="3"/>
  </r>
  <r>
    <n v="339"/>
    <s v="Lewis, Taylor and Rivers"/>
    <s v="Front-line transitional algorithm"/>
    <n v="136300"/>
    <n v="108974"/>
    <x v="3"/>
    <n v="79.951577402787962"/>
    <n v="1297"/>
    <n v="84.02004626060139"/>
    <x v="0"/>
    <s v="CAD"/>
    <n v="1501650000"/>
    <n v="1502859600"/>
    <x v="324"/>
    <d v="2017-08-16T05:00:00"/>
    <x v="0"/>
    <b v="0"/>
    <s v="theater/plays"/>
    <x v="3"/>
    <x v="3"/>
  </r>
  <r>
    <n v="340"/>
    <s v="Butler, Henry and Espinoza"/>
    <s v="Switchable didactic matrices"/>
    <n v="37100"/>
    <n v="34964"/>
    <x v="0"/>
    <n v="94.242587601078171"/>
    <n v="393"/>
    <n v="88.966921119592882"/>
    <x v="1"/>
    <s v="USD"/>
    <n v="1323669600"/>
    <n v="1323756000"/>
    <x v="325"/>
    <d v="2011-12-13T06:00:00"/>
    <x v="0"/>
    <b v="0"/>
    <s v="photography/photography books"/>
    <x v="7"/>
    <x v="14"/>
  </r>
  <r>
    <n v="341"/>
    <s v="Guzman Group"/>
    <s v="Ameliorated disintermediate utilization"/>
    <n v="114300"/>
    <n v="96777"/>
    <x v="0"/>
    <n v="84.669291338582681"/>
    <n v="1257"/>
    <n v="76.990453460620529"/>
    <x v="1"/>
    <s v="USD"/>
    <n v="1440738000"/>
    <n v="1441342800"/>
    <x v="326"/>
    <d v="2015-09-04T05:00:00"/>
    <x v="0"/>
    <b v="0"/>
    <s v="music/indie rock"/>
    <x v="1"/>
    <x v="7"/>
  </r>
  <r>
    <n v="342"/>
    <s v="Gibson-Hernandez"/>
    <s v="Visionary foreground middleware"/>
    <n v="47900"/>
    <n v="31864"/>
    <x v="0"/>
    <n v="66.521920668058456"/>
    <n v="328"/>
    <n v="97.146341463414629"/>
    <x v="1"/>
    <s v="USD"/>
    <n v="1374296400"/>
    <n v="1375333200"/>
    <x v="327"/>
    <d v="2013-08-01T05:00:00"/>
    <x v="0"/>
    <b v="0"/>
    <s v="theater/plays"/>
    <x v="3"/>
    <x v="3"/>
  </r>
  <r>
    <n v="343"/>
    <s v="Spencer-Weber"/>
    <s v="Optional zero-defect task-force"/>
    <n v="9000"/>
    <n v="4853"/>
    <x v="0"/>
    <n v="53.922222222222224"/>
    <n v="147"/>
    <n v="33.013605442176868"/>
    <x v="1"/>
    <s v="USD"/>
    <n v="1384840800"/>
    <n v="1389420000"/>
    <x v="328"/>
    <d v="2014-01-11T06:00:00"/>
    <x v="0"/>
    <b v="0"/>
    <s v="theater/plays"/>
    <x v="3"/>
    <x v="3"/>
  </r>
  <r>
    <n v="344"/>
    <s v="Berger, Johnson and Marshall"/>
    <s v="Devolved exuding emulation"/>
    <n v="197600"/>
    <n v="82959"/>
    <x v="0"/>
    <n v="41.983299595141702"/>
    <n v="830"/>
    <n v="99.950602409638549"/>
    <x v="1"/>
    <s v="USD"/>
    <n v="1516600800"/>
    <n v="1520056800"/>
    <x v="329"/>
    <d v="2018-03-03T06:00:00"/>
    <x v="0"/>
    <b v="0"/>
    <s v="games/video games"/>
    <x v="6"/>
    <x v="11"/>
  </r>
  <r>
    <n v="345"/>
    <s v="Taylor, Cisneros and Romero"/>
    <s v="Open-source neutral task-force"/>
    <n v="157600"/>
    <n v="23159"/>
    <x v="0"/>
    <n v="14.69479695431472"/>
    <n v="331"/>
    <n v="69.966767371601208"/>
    <x v="4"/>
    <s v="GBP"/>
    <n v="1436418000"/>
    <n v="1436504400"/>
    <x v="330"/>
    <d v="2015-07-10T05:00:00"/>
    <x v="0"/>
    <b v="0"/>
    <s v="film &amp; video/drama"/>
    <x v="4"/>
    <x v="6"/>
  </r>
  <r>
    <n v="346"/>
    <s v="Little-Marsh"/>
    <s v="Virtual attitude-oriented migration"/>
    <n v="8000"/>
    <n v="2758"/>
    <x v="0"/>
    <n v="34.475000000000001"/>
    <n v="25"/>
    <n v="110.32"/>
    <x v="1"/>
    <s v="USD"/>
    <n v="1503550800"/>
    <n v="1508302800"/>
    <x v="331"/>
    <d v="2017-10-18T05:00:00"/>
    <x v="0"/>
    <b v="1"/>
    <s v="music/indie rock"/>
    <x v="1"/>
    <x v="7"/>
  </r>
  <r>
    <n v="347"/>
    <s v="Petersen and Sons"/>
    <s v="Open-source full-range portal"/>
    <n v="900"/>
    <n v="12607"/>
    <x v="1"/>
    <n v="1400.7777777777778"/>
    <n v="191"/>
    <n v="66.005235602094245"/>
    <x v="1"/>
    <s v="USD"/>
    <n v="1423634400"/>
    <n v="1425708000"/>
    <x v="332"/>
    <d v="2015-03-07T06:00:00"/>
    <x v="0"/>
    <b v="0"/>
    <s v="technology/web"/>
    <x v="2"/>
    <x v="2"/>
  </r>
  <r>
    <n v="348"/>
    <s v="Hensley Ltd"/>
    <s v="Versatile cohesive open system"/>
    <n v="199000"/>
    <n v="142823"/>
    <x v="0"/>
    <n v="71.770351758793964"/>
    <n v="3483"/>
    <n v="41.005742176284812"/>
    <x v="1"/>
    <s v="USD"/>
    <n v="1487224800"/>
    <n v="1488348000"/>
    <x v="333"/>
    <d v="2017-03-01T06:00:00"/>
    <x v="0"/>
    <b v="0"/>
    <s v="food/food trucks"/>
    <x v="0"/>
    <x v="0"/>
  </r>
  <r>
    <n v="349"/>
    <s v="Navarro and Sons"/>
    <s v="Multi-layered bottom-line frame"/>
    <n v="180800"/>
    <n v="95958"/>
    <x v="0"/>
    <n v="53.074115044247783"/>
    <n v="923"/>
    <n v="103.96316359696641"/>
    <x v="1"/>
    <s v="USD"/>
    <n v="1500008400"/>
    <n v="1502600400"/>
    <x v="296"/>
    <d v="2017-08-13T05:00:00"/>
    <x v="0"/>
    <b v="0"/>
    <s v="theater/plays"/>
    <x v="3"/>
    <x v="3"/>
  </r>
  <r>
    <n v="350"/>
    <s v="Shannon Ltd"/>
    <s v="Pre-emptive neutral capacity"/>
    <n v="100"/>
    <n v="5"/>
    <x v="0"/>
    <n v="5"/>
    <n v="1"/>
    <n v="5"/>
    <x v="1"/>
    <s v="USD"/>
    <n v="1432098000"/>
    <n v="1433653200"/>
    <x v="334"/>
    <d v="2015-06-07T05:00:00"/>
    <x v="0"/>
    <b v="1"/>
    <s v="music/jazz"/>
    <x v="1"/>
    <x v="17"/>
  </r>
  <r>
    <n v="351"/>
    <s v="Young LLC"/>
    <s v="Universal maximized methodology"/>
    <n v="74100"/>
    <n v="94631"/>
    <x v="1"/>
    <n v="127.70715249662618"/>
    <n v="2013"/>
    <n v="47.009935419771487"/>
    <x v="1"/>
    <s v="USD"/>
    <n v="1440392400"/>
    <n v="1441602000"/>
    <x v="335"/>
    <d v="2015-09-07T05:00:00"/>
    <x v="0"/>
    <b v="0"/>
    <s v="music/rock"/>
    <x v="1"/>
    <x v="1"/>
  </r>
  <r>
    <n v="352"/>
    <s v="Adams, Willis and Sanchez"/>
    <s v="Expanded hybrid hardware"/>
    <n v="2800"/>
    <n v="977"/>
    <x v="0"/>
    <n v="34.892857142857139"/>
    <n v="33"/>
    <n v="29.606060606060606"/>
    <x v="0"/>
    <s v="CAD"/>
    <n v="1446876000"/>
    <n v="1447567200"/>
    <x v="336"/>
    <d v="2015-11-15T06:00:00"/>
    <x v="0"/>
    <b v="0"/>
    <s v="theater/plays"/>
    <x v="3"/>
    <x v="3"/>
  </r>
  <r>
    <n v="353"/>
    <s v="Mills-Roy"/>
    <s v="Profit-focused multi-tasking access"/>
    <n v="33600"/>
    <n v="137961"/>
    <x v="1"/>
    <n v="410.59821428571428"/>
    <n v="1703"/>
    <n v="81.010569583088667"/>
    <x v="1"/>
    <s v="USD"/>
    <n v="1562302800"/>
    <n v="1562389200"/>
    <x v="337"/>
    <d v="2019-07-06T05:00:00"/>
    <x v="0"/>
    <b v="0"/>
    <s v="theater/plays"/>
    <x v="3"/>
    <x v="3"/>
  </r>
  <r>
    <n v="354"/>
    <s v="Brown Group"/>
    <s v="Profit-focused transitional capability"/>
    <n v="6100"/>
    <n v="7548"/>
    <x v="1"/>
    <n v="123.73770491803278"/>
    <n v="80"/>
    <n v="94.35"/>
    <x v="3"/>
    <s v="DKK"/>
    <n v="1378184400"/>
    <n v="1378789200"/>
    <x v="338"/>
    <d v="2013-09-10T05:00:00"/>
    <x v="0"/>
    <b v="0"/>
    <s v="film &amp; video/documentary"/>
    <x v="4"/>
    <x v="4"/>
  </r>
  <r>
    <n v="355"/>
    <s v="Burns-Burnett"/>
    <s v="Front-line scalable definition"/>
    <n v="3800"/>
    <n v="2241"/>
    <x v="2"/>
    <n v="58.973684210526315"/>
    <n v="86"/>
    <n v="26.058139534883722"/>
    <x v="1"/>
    <s v="USD"/>
    <n v="1485064800"/>
    <n v="1488520800"/>
    <x v="339"/>
    <d v="2017-03-03T06:00:00"/>
    <x v="0"/>
    <b v="0"/>
    <s v="technology/wearables"/>
    <x v="2"/>
    <x v="8"/>
  </r>
  <r>
    <n v="356"/>
    <s v="Glass, Nunez and Mcdonald"/>
    <s v="Open-source systematic protocol"/>
    <n v="9300"/>
    <n v="3431"/>
    <x v="0"/>
    <n v="36.892473118279568"/>
    <n v="40"/>
    <n v="85.775000000000006"/>
    <x v="6"/>
    <s v="EUR"/>
    <n v="1326520800"/>
    <n v="1327298400"/>
    <x v="340"/>
    <d v="2012-01-23T06:00:00"/>
    <x v="0"/>
    <b v="0"/>
    <s v="theater/plays"/>
    <x v="3"/>
    <x v="3"/>
  </r>
  <r>
    <n v="357"/>
    <s v="Perez, Davis and Wilson"/>
    <s v="Implemented tangible algorithm"/>
    <n v="2300"/>
    <n v="4253"/>
    <x v="1"/>
    <n v="184.91304347826087"/>
    <n v="41"/>
    <n v="103.73170731707317"/>
    <x v="1"/>
    <s v="USD"/>
    <n v="1441256400"/>
    <n v="1443416400"/>
    <x v="341"/>
    <d v="2015-09-28T05:00:00"/>
    <x v="0"/>
    <b v="0"/>
    <s v="games/video games"/>
    <x v="6"/>
    <x v="11"/>
  </r>
  <r>
    <n v="358"/>
    <s v="Diaz-Garcia"/>
    <s v="Profit-focused 3rdgeneration circuit"/>
    <n v="9700"/>
    <n v="1146"/>
    <x v="0"/>
    <n v="11.814432989690722"/>
    <n v="23"/>
    <n v="49.826086956521742"/>
    <x v="0"/>
    <s v="CAD"/>
    <n v="1533877200"/>
    <n v="1534136400"/>
    <x v="342"/>
    <d v="2018-08-13T05:00:00"/>
    <x v="1"/>
    <b v="0"/>
    <s v="photography/photography books"/>
    <x v="7"/>
    <x v="14"/>
  </r>
  <r>
    <n v="359"/>
    <s v="Salazar-Moon"/>
    <s v="Compatible needs-based architecture"/>
    <n v="4000"/>
    <n v="11948"/>
    <x v="1"/>
    <n v="298.7"/>
    <n v="187"/>
    <n v="63.893048128342244"/>
    <x v="1"/>
    <s v="USD"/>
    <n v="1314421200"/>
    <n v="1315026000"/>
    <x v="343"/>
    <d v="2011-09-03T05:00:00"/>
    <x v="0"/>
    <b v="0"/>
    <s v="film &amp; video/animation"/>
    <x v="4"/>
    <x v="10"/>
  </r>
  <r>
    <n v="360"/>
    <s v="Larsen-Chung"/>
    <s v="Right-sized zero tolerance migration"/>
    <n v="59700"/>
    <n v="135132"/>
    <x v="1"/>
    <n v="226.35175879396985"/>
    <n v="2875"/>
    <n v="47.002434782608695"/>
    <x v="4"/>
    <s v="GBP"/>
    <n v="1293861600"/>
    <n v="1295071200"/>
    <x v="344"/>
    <d v="2011-01-15T06:00:00"/>
    <x v="0"/>
    <b v="1"/>
    <s v="theater/plays"/>
    <x v="3"/>
    <x v="3"/>
  </r>
  <r>
    <n v="361"/>
    <s v="Anderson and Sons"/>
    <s v="Quality-focused reciprocal structure"/>
    <n v="5500"/>
    <n v="9546"/>
    <x v="1"/>
    <n v="173.56363636363636"/>
    <n v="88"/>
    <n v="108.47727272727273"/>
    <x v="1"/>
    <s v="USD"/>
    <n v="1507352400"/>
    <n v="1509426000"/>
    <x v="345"/>
    <d v="2017-10-31T05:00:00"/>
    <x v="0"/>
    <b v="0"/>
    <s v="theater/plays"/>
    <x v="3"/>
    <x v="3"/>
  </r>
  <r>
    <n v="362"/>
    <s v="Lawrence Group"/>
    <s v="Automated actuating conglomeration"/>
    <n v="3700"/>
    <n v="13755"/>
    <x v="1"/>
    <n v="371.75675675675677"/>
    <n v="191"/>
    <n v="72.015706806282722"/>
    <x v="1"/>
    <s v="USD"/>
    <n v="1296108000"/>
    <n v="1299391200"/>
    <x v="65"/>
    <d v="2011-03-06T06:00:00"/>
    <x v="0"/>
    <b v="0"/>
    <s v="music/rock"/>
    <x v="1"/>
    <x v="1"/>
  </r>
  <r>
    <n v="363"/>
    <s v="Gray-Davis"/>
    <s v="Re-contextualized local initiative"/>
    <n v="5200"/>
    <n v="8330"/>
    <x v="1"/>
    <n v="160.19230769230771"/>
    <n v="139"/>
    <n v="59.928057553956833"/>
    <x v="1"/>
    <s v="USD"/>
    <n v="1324965600"/>
    <n v="1325052000"/>
    <x v="346"/>
    <d v="2011-12-28T06:00:00"/>
    <x v="0"/>
    <b v="0"/>
    <s v="music/rock"/>
    <x v="1"/>
    <x v="1"/>
  </r>
  <r>
    <n v="364"/>
    <s v="Ramirez-Myers"/>
    <s v="Switchable intangible definition"/>
    <n v="900"/>
    <n v="14547"/>
    <x v="1"/>
    <n v="1616.3333333333335"/>
    <n v="186"/>
    <n v="78.209677419354833"/>
    <x v="1"/>
    <s v="USD"/>
    <n v="1520229600"/>
    <n v="1522818000"/>
    <x v="347"/>
    <d v="2018-04-04T05:00:00"/>
    <x v="0"/>
    <b v="0"/>
    <s v="music/indie rock"/>
    <x v="1"/>
    <x v="7"/>
  </r>
  <r>
    <n v="365"/>
    <s v="Lucas, Hall and Bonilla"/>
    <s v="Networked bottom-line initiative"/>
    <n v="1600"/>
    <n v="11735"/>
    <x v="1"/>
    <n v="733.4375"/>
    <n v="112"/>
    <n v="104.77678571428571"/>
    <x v="2"/>
    <s v="AUD"/>
    <n v="1482991200"/>
    <n v="1485324000"/>
    <x v="348"/>
    <d v="2017-01-25T06:00:00"/>
    <x v="0"/>
    <b v="0"/>
    <s v="theater/plays"/>
    <x v="3"/>
    <x v="3"/>
  </r>
  <r>
    <n v="366"/>
    <s v="Williams, Perez and Villegas"/>
    <s v="Robust directional system engine"/>
    <n v="1800"/>
    <n v="10658"/>
    <x v="1"/>
    <n v="592.11111111111109"/>
    <n v="101"/>
    <n v="105.52475247524752"/>
    <x v="1"/>
    <s v="USD"/>
    <n v="1294034400"/>
    <n v="1294120800"/>
    <x v="349"/>
    <d v="2011-01-04T06:00:00"/>
    <x v="0"/>
    <b v="1"/>
    <s v="theater/plays"/>
    <x v="3"/>
    <x v="3"/>
  </r>
  <r>
    <n v="367"/>
    <s v="Brooks, Jones and Ingram"/>
    <s v="Triple-buffered explicit methodology"/>
    <n v="9900"/>
    <n v="1870"/>
    <x v="0"/>
    <n v="18.888888888888889"/>
    <n v="75"/>
    <n v="24.933333333333334"/>
    <x v="1"/>
    <s v="USD"/>
    <n v="1413608400"/>
    <n v="1415685600"/>
    <x v="350"/>
    <d v="2014-11-11T06:00:00"/>
    <x v="0"/>
    <b v="1"/>
    <s v="theater/plays"/>
    <x v="3"/>
    <x v="3"/>
  </r>
  <r>
    <n v="368"/>
    <s v="Whitaker, Wallace and Daniels"/>
    <s v="Reactive directional capacity"/>
    <n v="5200"/>
    <n v="14394"/>
    <x v="1"/>
    <n v="276.80769230769232"/>
    <n v="206"/>
    <n v="69.873786407766985"/>
    <x v="4"/>
    <s v="GBP"/>
    <n v="1286946000"/>
    <n v="1288933200"/>
    <x v="351"/>
    <d v="2010-11-05T05:00:00"/>
    <x v="0"/>
    <b v="1"/>
    <s v="film &amp; video/documentary"/>
    <x v="4"/>
    <x v="4"/>
  </r>
  <r>
    <n v="369"/>
    <s v="Smith-Gonzalez"/>
    <s v="Polarized needs-based approach"/>
    <n v="5400"/>
    <n v="14743"/>
    <x v="1"/>
    <n v="273.01851851851848"/>
    <n v="154"/>
    <n v="95.733766233766232"/>
    <x v="1"/>
    <s v="USD"/>
    <n v="1359871200"/>
    <n v="1363237200"/>
    <x v="352"/>
    <d v="2013-03-14T05:00:00"/>
    <x v="0"/>
    <b v="1"/>
    <s v="film &amp; video/television"/>
    <x v="4"/>
    <x v="19"/>
  </r>
  <r>
    <n v="370"/>
    <s v="Skinner PLC"/>
    <s v="Intuitive well-modulated middleware"/>
    <n v="112300"/>
    <n v="178965"/>
    <x v="1"/>
    <n v="159.36331255565449"/>
    <n v="5966"/>
    <n v="29.997485752598056"/>
    <x v="1"/>
    <s v="USD"/>
    <n v="1555304400"/>
    <n v="1555822800"/>
    <x v="353"/>
    <d v="2019-04-21T05:00:00"/>
    <x v="0"/>
    <b v="0"/>
    <s v="theater/plays"/>
    <x v="3"/>
    <x v="3"/>
  </r>
  <r>
    <n v="371"/>
    <s v="Nolan, Smith and Sanchez"/>
    <s v="Multi-channeled logistical matrices"/>
    <n v="189200"/>
    <n v="128410"/>
    <x v="0"/>
    <n v="67.869978858350947"/>
    <n v="2176"/>
    <n v="59.011948529411768"/>
    <x v="1"/>
    <s v="USD"/>
    <n v="1423375200"/>
    <n v="1427778000"/>
    <x v="354"/>
    <d v="2015-03-31T05:00:00"/>
    <x v="0"/>
    <b v="0"/>
    <s v="theater/plays"/>
    <x v="3"/>
    <x v="3"/>
  </r>
  <r>
    <n v="372"/>
    <s v="Green-Carr"/>
    <s v="Pre-emptive bifurcated artificial intelligence"/>
    <n v="900"/>
    <n v="14324"/>
    <x v="1"/>
    <n v="1591.5555555555554"/>
    <n v="169"/>
    <n v="84.757396449704146"/>
    <x v="1"/>
    <s v="USD"/>
    <n v="1420696800"/>
    <n v="1422424800"/>
    <x v="355"/>
    <d v="2015-01-28T06:00:00"/>
    <x v="0"/>
    <b v="1"/>
    <s v="film &amp; video/documentary"/>
    <x v="4"/>
    <x v="4"/>
  </r>
  <r>
    <n v="373"/>
    <s v="Brown-Parker"/>
    <s v="Down-sized coherent toolset"/>
    <n v="22500"/>
    <n v="164291"/>
    <x v="1"/>
    <n v="730.18222222222221"/>
    <n v="2106"/>
    <n v="78.010921177587846"/>
    <x v="1"/>
    <s v="USD"/>
    <n v="1502946000"/>
    <n v="1503637200"/>
    <x v="356"/>
    <d v="2017-08-25T05:00:00"/>
    <x v="0"/>
    <b v="0"/>
    <s v="theater/plays"/>
    <x v="3"/>
    <x v="3"/>
  </r>
  <r>
    <n v="374"/>
    <s v="Marshall Inc"/>
    <s v="Open-source multi-tasking data-warehouse"/>
    <n v="167400"/>
    <n v="22073"/>
    <x v="0"/>
    <n v="13.185782556750297"/>
    <n v="441"/>
    <n v="50.05215419501134"/>
    <x v="1"/>
    <s v="USD"/>
    <n v="1547186400"/>
    <n v="1547618400"/>
    <x v="357"/>
    <d v="2019-01-16T06:00:00"/>
    <x v="0"/>
    <b v="1"/>
    <s v="film &amp; video/documentary"/>
    <x v="4"/>
    <x v="4"/>
  </r>
  <r>
    <n v="375"/>
    <s v="Leblanc-Pineda"/>
    <s v="Future-proofed upward-trending contingency"/>
    <n v="2700"/>
    <n v="1479"/>
    <x v="0"/>
    <n v="54.777777777777779"/>
    <n v="25"/>
    <n v="59.16"/>
    <x v="1"/>
    <s v="USD"/>
    <n v="1444971600"/>
    <n v="1449900000"/>
    <x v="358"/>
    <d v="2015-12-12T06:00:00"/>
    <x v="0"/>
    <b v="0"/>
    <s v="music/indie rock"/>
    <x v="1"/>
    <x v="7"/>
  </r>
  <r>
    <n v="376"/>
    <s v="Perry PLC"/>
    <s v="Mandatory uniform matrix"/>
    <n v="3400"/>
    <n v="12275"/>
    <x v="1"/>
    <n v="361.02941176470591"/>
    <n v="131"/>
    <n v="93.702290076335885"/>
    <x v="1"/>
    <s v="USD"/>
    <n v="1404622800"/>
    <n v="1405141200"/>
    <x v="359"/>
    <d v="2014-07-12T05:00:00"/>
    <x v="0"/>
    <b v="0"/>
    <s v="music/rock"/>
    <x v="1"/>
    <x v="1"/>
  </r>
  <r>
    <n v="377"/>
    <s v="Klein, Stark and Livingston"/>
    <s v="Phased methodical initiative"/>
    <n v="49700"/>
    <n v="5098"/>
    <x v="0"/>
    <n v="10.257545271629779"/>
    <n v="127"/>
    <n v="40.14173228346457"/>
    <x v="1"/>
    <s v="USD"/>
    <n v="1571720400"/>
    <n v="1572933600"/>
    <x v="12"/>
    <d v="2019-11-05T06:00:00"/>
    <x v="0"/>
    <b v="0"/>
    <s v="theater/plays"/>
    <x v="3"/>
    <x v="3"/>
  </r>
  <r>
    <n v="378"/>
    <s v="Fleming-Oliver"/>
    <s v="Managed stable function"/>
    <n v="178200"/>
    <n v="24882"/>
    <x v="0"/>
    <n v="13.962962962962964"/>
    <n v="355"/>
    <n v="70.090140845070422"/>
    <x v="1"/>
    <s v="USD"/>
    <n v="1526878800"/>
    <n v="1530162000"/>
    <x v="360"/>
    <d v="2018-06-28T05:00:00"/>
    <x v="0"/>
    <b v="0"/>
    <s v="film &amp; video/documentary"/>
    <x v="4"/>
    <x v="4"/>
  </r>
  <r>
    <n v="379"/>
    <s v="Reilly, Aguirre and Johnson"/>
    <s v="Realigned clear-thinking migration"/>
    <n v="7200"/>
    <n v="2912"/>
    <x v="0"/>
    <n v="40.444444444444443"/>
    <n v="44"/>
    <n v="66.181818181818187"/>
    <x v="4"/>
    <s v="GBP"/>
    <n v="1319691600"/>
    <n v="1320904800"/>
    <x v="361"/>
    <d v="2011-11-10T06:00:00"/>
    <x v="0"/>
    <b v="0"/>
    <s v="theater/plays"/>
    <x v="3"/>
    <x v="3"/>
  </r>
  <r>
    <n v="380"/>
    <s v="Davidson, Wilcox and Lewis"/>
    <s v="Optional clear-thinking process improvement"/>
    <n v="2500"/>
    <n v="4008"/>
    <x v="1"/>
    <n v="160.32"/>
    <n v="84"/>
    <n v="47.714285714285715"/>
    <x v="1"/>
    <s v="USD"/>
    <n v="1371963600"/>
    <n v="1372395600"/>
    <x v="362"/>
    <d v="2013-06-28T05:00:00"/>
    <x v="0"/>
    <b v="0"/>
    <s v="theater/plays"/>
    <x v="3"/>
    <x v="3"/>
  </r>
  <r>
    <n v="381"/>
    <s v="Michael, Anderson and Vincent"/>
    <s v="Cross-group global moratorium"/>
    <n v="5300"/>
    <n v="9749"/>
    <x v="1"/>
    <n v="183.9433962264151"/>
    <n v="155"/>
    <n v="62.896774193548389"/>
    <x v="1"/>
    <s v="USD"/>
    <n v="1433739600"/>
    <n v="1437714000"/>
    <x v="363"/>
    <d v="2015-07-24T05:00:00"/>
    <x v="0"/>
    <b v="0"/>
    <s v="theater/plays"/>
    <x v="3"/>
    <x v="3"/>
  </r>
  <r>
    <n v="382"/>
    <s v="King Ltd"/>
    <s v="Visionary systemic process improvement"/>
    <n v="9100"/>
    <n v="5803"/>
    <x v="0"/>
    <n v="63.769230769230766"/>
    <n v="67"/>
    <n v="86.611940298507463"/>
    <x v="1"/>
    <s v="USD"/>
    <n v="1508130000"/>
    <n v="1509771600"/>
    <x v="364"/>
    <d v="2017-11-04T05:00:00"/>
    <x v="0"/>
    <b v="0"/>
    <s v="photography/photography books"/>
    <x v="7"/>
    <x v="14"/>
  </r>
  <r>
    <n v="383"/>
    <s v="Baker Ltd"/>
    <s v="Progressive intangible flexibility"/>
    <n v="6300"/>
    <n v="14199"/>
    <x v="1"/>
    <n v="225.38095238095238"/>
    <n v="189"/>
    <n v="75.126984126984127"/>
    <x v="1"/>
    <s v="USD"/>
    <n v="1550037600"/>
    <n v="1550556000"/>
    <x v="210"/>
    <d v="2019-02-19T06:00:00"/>
    <x v="0"/>
    <b v="1"/>
    <s v="food/food trucks"/>
    <x v="0"/>
    <x v="0"/>
  </r>
  <r>
    <n v="384"/>
    <s v="Baker, Collins and Smith"/>
    <s v="Reactive real-time software"/>
    <n v="114400"/>
    <n v="196779"/>
    <x v="1"/>
    <n v="172.00961538461539"/>
    <n v="4799"/>
    <n v="41.004167534903104"/>
    <x v="1"/>
    <s v="USD"/>
    <n v="1486706400"/>
    <n v="1489039200"/>
    <x v="365"/>
    <d v="2017-03-09T06:00:00"/>
    <x v="1"/>
    <b v="1"/>
    <s v="film &amp; video/documentary"/>
    <x v="4"/>
    <x v="4"/>
  </r>
  <r>
    <n v="385"/>
    <s v="Warren-Harrison"/>
    <s v="Programmable incremental knowledge user"/>
    <n v="38900"/>
    <n v="56859"/>
    <x v="1"/>
    <n v="146.16709511568124"/>
    <n v="1137"/>
    <n v="50.007915567282325"/>
    <x v="1"/>
    <s v="USD"/>
    <n v="1553835600"/>
    <n v="1556600400"/>
    <x v="366"/>
    <d v="2019-04-30T05:00:00"/>
    <x v="0"/>
    <b v="0"/>
    <s v="publishing/nonfiction"/>
    <x v="5"/>
    <x v="9"/>
  </r>
  <r>
    <n v="386"/>
    <s v="Gardner Group"/>
    <s v="Progressive 5thgeneration customer loyalty"/>
    <n v="135500"/>
    <n v="103554"/>
    <x v="0"/>
    <n v="76.42361623616236"/>
    <n v="1068"/>
    <n v="96.960674157303373"/>
    <x v="1"/>
    <s v="USD"/>
    <n v="1277528400"/>
    <n v="1278565200"/>
    <x v="367"/>
    <d v="2010-07-08T05:00:00"/>
    <x v="0"/>
    <b v="0"/>
    <s v="theater/plays"/>
    <x v="3"/>
    <x v="3"/>
  </r>
  <r>
    <n v="387"/>
    <s v="Flores-Lambert"/>
    <s v="Triple-buffered logistical frame"/>
    <n v="109000"/>
    <n v="42795"/>
    <x v="0"/>
    <n v="39.261467889908261"/>
    <n v="424"/>
    <n v="100.93160377358491"/>
    <x v="1"/>
    <s v="USD"/>
    <n v="1339477200"/>
    <n v="1339909200"/>
    <x v="368"/>
    <d v="2012-06-17T05:00:00"/>
    <x v="0"/>
    <b v="0"/>
    <s v="technology/wearables"/>
    <x v="2"/>
    <x v="8"/>
  </r>
  <r>
    <n v="388"/>
    <s v="Cruz Ltd"/>
    <s v="Exclusive dynamic adapter"/>
    <n v="114800"/>
    <n v="12938"/>
    <x v="3"/>
    <n v="11.270034843205574"/>
    <n v="145"/>
    <n v="89.227586206896547"/>
    <x v="5"/>
    <s v="CHF"/>
    <n v="1325656800"/>
    <n v="1325829600"/>
    <x v="369"/>
    <d v="2012-01-06T06:00:00"/>
    <x v="0"/>
    <b v="0"/>
    <s v="music/indie rock"/>
    <x v="1"/>
    <x v="7"/>
  </r>
  <r>
    <n v="389"/>
    <s v="Knox-Garner"/>
    <s v="Automated systemic hierarchy"/>
    <n v="83000"/>
    <n v="101352"/>
    <x v="1"/>
    <n v="122.11084337349398"/>
    <n v="1152"/>
    <n v="87.979166666666671"/>
    <x v="1"/>
    <s v="USD"/>
    <n v="1288242000"/>
    <n v="1290578400"/>
    <x v="370"/>
    <d v="2010-11-24T06:00:00"/>
    <x v="0"/>
    <b v="0"/>
    <s v="theater/plays"/>
    <x v="3"/>
    <x v="3"/>
  </r>
  <r>
    <n v="390"/>
    <s v="Davis-Allen"/>
    <s v="Digitized eco-centric core"/>
    <n v="2400"/>
    <n v="4477"/>
    <x v="1"/>
    <n v="186.54166666666669"/>
    <n v="50"/>
    <n v="89.54"/>
    <x v="1"/>
    <s v="USD"/>
    <n v="1379048400"/>
    <n v="1380344400"/>
    <x v="371"/>
    <d v="2013-09-28T05:00:00"/>
    <x v="0"/>
    <b v="0"/>
    <s v="photography/photography books"/>
    <x v="7"/>
    <x v="14"/>
  </r>
  <r>
    <n v="391"/>
    <s v="Miller-Patel"/>
    <s v="Mandatory uniform strategy"/>
    <n v="60400"/>
    <n v="4393"/>
    <x v="0"/>
    <n v="7.2731788079470201"/>
    <n v="151"/>
    <n v="29.09271523178808"/>
    <x v="1"/>
    <s v="USD"/>
    <n v="1389679200"/>
    <n v="1389852000"/>
    <x v="287"/>
    <d v="2014-01-16T06:00:00"/>
    <x v="0"/>
    <b v="0"/>
    <s v="publishing/nonfiction"/>
    <x v="5"/>
    <x v="9"/>
  </r>
  <r>
    <n v="392"/>
    <s v="Hernandez-Grimes"/>
    <s v="Profit-focused zero administration forecast"/>
    <n v="102900"/>
    <n v="67546"/>
    <x v="0"/>
    <n v="65.642371234207957"/>
    <n v="1608"/>
    <n v="42.006218905472636"/>
    <x v="1"/>
    <s v="USD"/>
    <n v="1294293600"/>
    <n v="1294466400"/>
    <x v="372"/>
    <d v="2011-01-08T06:00:00"/>
    <x v="0"/>
    <b v="0"/>
    <s v="technology/wearables"/>
    <x v="2"/>
    <x v="8"/>
  </r>
  <r>
    <n v="393"/>
    <s v="Owens, Hall and Gonzalez"/>
    <s v="De-engineered static orchestration"/>
    <n v="62800"/>
    <n v="143788"/>
    <x v="1"/>
    <n v="228.96178343949046"/>
    <n v="3059"/>
    <n v="47.004903563255965"/>
    <x v="0"/>
    <s v="CAD"/>
    <n v="1500267600"/>
    <n v="1500354000"/>
    <x v="373"/>
    <d v="2017-07-18T05:00:00"/>
    <x v="0"/>
    <b v="0"/>
    <s v="music/jazz"/>
    <x v="1"/>
    <x v="17"/>
  </r>
  <r>
    <n v="394"/>
    <s v="Noble-Bailey"/>
    <s v="Customizable dynamic info-mediaries"/>
    <n v="800"/>
    <n v="3755"/>
    <x v="1"/>
    <n v="469.37499999999994"/>
    <n v="34"/>
    <n v="110.44117647058823"/>
    <x v="1"/>
    <s v="USD"/>
    <n v="1375074000"/>
    <n v="1375938000"/>
    <x v="374"/>
    <d v="2013-08-08T05:00:00"/>
    <x v="0"/>
    <b v="1"/>
    <s v="film &amp; video/documentary"/>
    <x v="4"/>
    <x v="4"/>
  </r>
  <r>
    <n v="395"/>
    <s v="Taylor PLC"/>
    <s v="Enhanced incremental budgetary management"/>
    <n v="7100"/>
    <n v="9238"/>
    <x v="1"/>
    <n v="130.11267605633802"/>
    <n v="220"/>
    <n v="41.990909090909092"/>
    <x v="1"/>
    <s v="USD"/>
    <n v="1323324000"/>
    <n v="1323410400"/>
    <x v="375"/>
    <d v="2011-12-09T06:00:00"/>
    <x v="1"/>
    <b v="0"/>
    <s v="theater/plays"/>
    <x v="3"/>
    <x v="3"/>
  </r>
  <r>
    <n v="396"/>
    <s v="Holmes PLC"/>
    <s v="Digitized local info-mediaries"/>
    <n v="46100"/>
    <n v="77012"/>
    <x v="1"/>
    <n v="167.05422993492408"/>
    <n v="1604"/>
    <n v="48.012468827930178"/>
    <x v="2"/>
    <s v="AUD"/>
    <n v="1538715600"/>
    <n v="1539406800"/>
    <x v="376"/>
    <d v="2018-10-13T05:00:00"/>
    <x v="0"/>
    <b v="0"/>
    <s v="film &amp; video/drama"/>
    <x v="4"/>
    <x v="6"/>
  </r>
  <r>
    <n v="397"/>
    <s v="Jones-Martin"/>
    <s v="Virtual systematic monitoring"/>
    <n v="8100"/>
    <n v="14083"/>
    <x v="1"/>
    <n v="173.8641975308642"/>
    <n v="454"/>
    <n v="31.019823788546255"/>
    <x v="1"/>
    <s v="USD"/>
    <n v="1369285200"/>
    <n v="1369803600"/>
    <x v="377"/>
    <d v="2013-05-29T05:00:00"/>
    <x v="0"/>
    <b v="0"/>
    <s v="music/rock"/>
    <x v="1"/>
    <x v="1"/>
  </r>
  <r>
    <n v="398"/>
    <s v="Myers LLC"/>
    <s v="Reactive bottom-line open architecture"/>
    <n v="1700"/>
    <n v="12202"/>
    <x v="1"/>
    <n v="717.76470588235293"/>
    <n v="123"/>
    <n v="99.203252032520325"/>
    <x v="6"/>
    <s v="EUR"/>
    <n v="1525755600"/>
    <n v="1525928400"/>
    <x v="378"/>
    <d v="2018-05-10T05:00:00"/>
    <x v="0"/>
    <b v="1"/>
    <s v="film &amp; video/animation"/>
    <x v="4"/>
    <x v="10"/>
  </r>
  <r>
    <n v="399"/>
    <s v="Acosta, Mullins and Morris"/>
    <s v="Pre-emptive interactive model"/>
    <n v="97300"/>
    <n v="62127"/>
    <x v="0"/>
    <n v="63.850976361767728"/>
    <n v="941"/>
    <n v="66.022316684378325"/>
    <x v="1"/>
    <s v="USD"/>
    <n v="1296626400"/>
    <n v="1297231200"/>
    <x v="379"/>
    <d v="2011-02-09T06:00:00"/>
    <x v="0"/>
    <b v="0"/>
    <s v="music/indie rock"/>
    <x v="1"/>
    <x v="7"/>
  </r>
  <r>
    <n v="400"/>
    <s v="Bell PLC"/>
    <s v="Ergonomic eco-centric open architecture"/>
    <n v="100"/>
    <n v="2"/>
    <x v="0"/>
    <n v="2"/>
    <n v="1"/>
    <n v="2"/>
    <x v="1"/>
    <s v="USD"/>
    <n v="1376629200"/>
    <n v="1378530000"/>
    <x v="380"/>
    <d v="2013-09-07T05:00:00"/>
    <x v="0"/>
    <b v="1"/>
    <s v="photography/photography books"/>
    <x v="7"/>
    <x v="14"/>
  </r>
  <r>
    <n v="401"/>
    <s v="Smith-Schmidt"/>
    <s v="Inverse radical hierarchy"/>
    <n v="900"/>
    <n v="13772"/>
    <x v="1"/>
    <n v="1530.2222222222222"/>
    <n v="299"/>
    <n v="46.060200668896321"/>
    <x v="1"/>
    <s v="USD"/>
    <n v="1572152400"/>
    <n v="1572152400"/>
    <x v="381"/>
    <d v="2019-10-27T05:00:00"/>
    <x v="0"/>
    <b v="0"/>
    <s v="theater/plays"/>
    <x v="3"/>
    <x v="3"/>
  </r>
  <r>
    <n v="402"/>
    <s v="Ruiz, Richardson and Cole"/>
    <s v="Team-oriented static interface"/>
    <n v="7300"/>
    <n v="2946"/>
    <x v="0"/>
    <n v="40.356164383561641"/>
    <n v="40"/>
    <n v="73.650000000000006"/>
    <x v="1"/>
    <s v="USD"/>
    <n v="1325829600"/>
    <n v="1329890400"/>
    <x v="382"/>
    <d v="2012-02-22T06:00:00"/>
    <x v="0"/>
    <b v="1"/>
    <s v="film &amp; video/shorts"/>
    <x v="4"/>
    <x v="12"/>
  </r>
  <r>
    <n v="403"/>
    <s v="Leonard-Mcclain"/>
    <s v="Virtual foreground throughput"/>
    <n v="195800"/>
    <n v="168820"/>
    <x v="0"/>
    <n v="86.220633299284984"/>
    <n v="3015"/>
    <n v="55.99336650082919"/>
    <x v="0"/>
    <s v="CAD"/>
    <n v="1273640400"/>
    <n v="1276750800"/>
    <x v="125"/>
    <d v="2010-06-17T05:00:00"/>
    <x v="0"/>
    <b v="1"/>
    <s v="theater/plays"/>
    <x v="3"/>
    <x v="3"/>
  </r>
  <r>
    <n v="404"/>
    <s v="Bailey-Boyer"/>
    <s v="Visionary exuding Internet solution"/>
    <n v="48900"/>
    <n v="154321"/>
    <x v="1"/>
    <n v="315.58486707566465"/>
    <n v="2237"/>
    <n v="68.985695127402778"/>
    <x v="1"/>
    <s v="USD"/>
    <n v="1510639200"/>
    <n v="1510898400"/>
    <x v="383"/>
    <d v="2017-11-17T06:00:00"/>
    <x v="0"/>
    <b v="0"/>
    <s v="theater/plays"/>
    <x v="3"/>
    <x v="3"/>
  </r>
  <r>
    <n v="405"/>
    <s v="Lee LLC"/>
    <s v="Synchronized secondary analyzer"/>
    <n v="29600"/>
    <n v="26527"/>
    <x v="0"/>
    <n v="89.618243243243242"/>
    <n v="435"/>
    <n v="60.981609195402299"/>
    <x v="1"/>
    <s v="USD"/>
    <n v="1528088400"/>
    <n v="1532408400"/>
    <x v="384"/>
    <d v="2018-07-24T05:00:00"/>
    <x v="0"/>
    <b v="0"/>
    <s v="theater/plays"/>
    <x v="3"/>
    <x v="3"/>
  </r>
  <r>
    <n v="406"/>
    <s v="Lyons Inc"/>
    <s v="Balanced attitude-oriented parallelism"/>
    <n v="39300"/>
    <n v="71583"/>
    <x v="1"/>
    <n v="182.14503816793894"/>
    <n v="645"/>
    <n v="110.98139534883721"/>
    <x v="1"/>
    <s v="USD"/>
    <n v="1359525600"/>
    <n v="1360562400"/>
    <x v="385"/>
    <d v="2013-02-11T06:00:00"/>
    <x v="1"/>
    <b v="0"/>
    <s v="film &amp; video/documentary"/>
    <x v="4"/>
    <x v="4"/>
  </r>
  <r>
    <n v="407"/>
    <s v="Herrera-Wilson"/>
    <s v="Organized bandwidth-monitored core"/>
    <n v="3400"/>
    <n v="12100"/>
    <x v="1"/>
    <n v="355.88235294117646"/>
    <n v="484"/>
    <n v="25"/>
    <x v="3"/>
    <s v="DKK"/>
    <n v="1570942800"/>
    <n v="1571547600"/>
    <x v="386"/>
    <d v="2019-10-20T05:00:00"/>
    <x v="0"/>
    <b v="0"/>
    <s v="theater/plays"/>
    <x v="3"/>
    <x v="3"/>
  </r>
  <r>
    <n v="408"/>
    <s v="Mahoney, Adams and Lucas"/>
    <s v="Cloned leadingedge utilization"/>
    <n v="9200"/>
    <n v="12129"/>
    <x v="1"/>
    <n v="131.83695652173913"/>
    <n v="154"/>
    <n v="78.759740259740255"/>
    <x v="0"/>
    <s v="CAD"/>
    <n v="1466398800"/>
    <n v="1468126800"/>
    <x v="387"/>
    <d v="2016-07-10T05:00:00"/>
    <x v="0"/>
    <b v="0"/>
    <s v="film &amp; video/documentary"/>
    <x v="4"/>
    <x v="4"/>
  </r>
  <r>
    <n v="409"/>
    <s v="Stewart LLC"/>
    <s v="Secured asymmetric projection"/>
    <n v="135600"/>
    <n v="62804"/>
    <x v="0"/>
    <n v="46.315634218289084"/>
    <n v="714"/>
    <n v="87.960784313725483"/>
    <x v="1"/>
    <s v="USD"/>
    <n v="1492491600"/>
    <n v="1492837200"/>
    <x v="388"/>
    <d v="2017-04-22T05:00:00"/>
    <x v="0"/>
    <b v="0"/>
    <s v="music/rock"/>
    <x v="1"/>
    <x v="1"/>
  </r>
  <r>
    <n v="410"/>
    <s v="Mcmillan Group"/>
    <s v="Advanced cohesive Graphic Interface"/>
    <n v="153700"/>
    <n v="55536"/>
    <x v="2"/>
    <n v="36.132726089785294"/>
    <n v="1111"/>
    <n v="49.987398739873989"/>
    <x v="1"/>
    <s v="USD"/>
    <n v="1430197200"/>
    <n v="1430197200"/>
    <x v="277"/>
    <d v="2015-04-28T05:00:00"/>
    <x v="0"/>
    <b v="0"/>
    <s v="games/mobile games"/>
    <x v="6"/>
    <x v="20"/>
  </r>
  <r>
    <n v="411"/>
    <s v="Beck, Thompson and Martinez"/>
    <s v="Down-sized maximized function"/>
    <n v="7800"/>
    <n v="8161"/>
    <x v="1"/>
    <n v="104.62820512820512"/>
    <n v="82"/>
    <n v="99.524390243902445"/>
    <x v="1"/>
    <s v="USD"/>
    <n v="1496034000"/>
    <n v="1496206800"/>
    <x v="389"/>
    <d v="2017-05-31T05:00:00"/>
    <x v="0"/>
    <b v="0"/>
    <s v="theater/plays"/>
    <x v="3"/>
    <x v="3"/>
  </r>
  <r>
    <n v="412"/>
    <s v="Rodriguez-Scott"/>
    <s v="Realigned zero tolerance software"/>
    <n v="2100"/>
    <n v="14046"/>
    <x v="1"/>
    <n v="668.85714285714289"/>
    <n v="134"/>
    <n v="104.82089552238806"/>
    <x v="1"/>
    <s v="USD"/>
    <n v="1388728800"/>
    <n v="1389592800"/>
    <x v="390"/>
    <d v="2014-01-13T06:00:00"/>
    <x v="0"/>
    <b v="0"/>
    <s v="publishing/fiction"/>
    <x v="5"/>
    <x v="13"/>
  </r>
  <r>
    <n v="413"/>
    <s v="Rush-Bowers"/>
    <s v="Persevering analyzing extranet"/>
    <n v="189500"/>
    <n v="117628"/>
    <x v="2"/>
    <n v="62.072823218997364"/>
    <n v="1089"/>
    <n v="108.01469237832875"/>
    <x v="1"/>
    <s v="USD"/>
    <n v="1543298400"/>
    <n v="1545631200"/>
    <x v="391"/>
    <d v="2018-12-24T06:00:00"/>
    <x v="0"/>
    <b v="0"/>
    <s v="film &amp; video/animation"/>
    <x v="4"/>
    <x v="10"/>
  </r>
  <r>
    <n v="414"/>
    <s v="Davis and Sons"/>
    <s v="Innovative human-resource migration"/>
    <n v="188200"/>
    <n v="159405"/>
    <x v="0"/>
    <n v="84.699787460148784"/>
    <n v="5497"/>
    <n v="28.998544660724033"/>
    <x v="1"/>
    <s v="USD"/>
    <n v="1271739600"/>
    <n v="1272430800"/>
    <x v="392"/>
    <d v="2010-04-28T05:00:00"/>
    <x v="0"/>
    <b v="1"/>
    <s v="food/food trucks"/>
    <x v="0"/>
    <x v="0"/>
  </r>
  <r>
    <n v="415"/>
    <s v="Anderson-Pham"/>
    <s v="Intuitive needs-based monitoring"/>
    <n v="113500"/>
    <n v="12552"/>
    <x v="0"/>
    <n v="11.059030837004405"/>
    <n v="418"/>
    <n v="30.028708133971293"/>
    <x v="1"/>
    <s v="USD"/>
    <n v="1326434400"/>
    <n v="1327903200"/>
    <x v="393"/>
    <d v="2012-01-30T06:00:00"/>
    <x v="0"/>
    <b v="0"/>
    <s v="theater/plays"/>
    <x v="3"/>
    <x v="3"/>
  </r>
  <r>
    <n v="416"/>
    <s v="Stewart-Coleman"/>
    <s v="Customer-focused disintermediate toolset"/>
    <n v="134600"/>
    <n v="59007"/>
    <x v="0"/>
    <n v="43.838781575037146"/>
    <n v="1439"/>
    <n v="41.005559416261292"/>
    <x v="1"/>
    <s v="USD"/>
    <n v="1295244000"/>
    <n v="1296021600"/>
    <x v="394"/>
    <d v="2011-01-26T06:00:00"/>
    <x v="0"/>
    <b v="1"/>
    <s v="film &amp; video/documentary"/>
    <x v="4"/>
    <x v="4"/>
  </r>
  <r>
    <n v="417"/>
    <s v="Bradshaw, Smith and Ryan"/>
    <s v="Upgradable 24/7 emulation"/>
    <n v="1700"/>
    <n v="943"/>
    <x v="0"/>
    <n v="55.470588235294116"/>
    <n v="15"/>
    <n v="62.866666666666667"/>
    <x v="1"/>
    <s v="USD"/>
    <n v="1541221200"/>
    <n v="1543298400"/>
    <x v="395"/>
    <d v="2018-11-27T06:00:00"/>
    <x v="0"/>
    <b v="0"/>
    <s v="theater/plays"/>
    <x v="3"/>
    <x v="3"/>
  </r>
  <r>
    <n v="418"/>
    <s v="Jackson PLC"/>
    <s v="Quality-focused client-server core"/>
    <n v="163700"/>
    <n v="93963"/>
    <x v="0"/>
    <n v="57.399511301160658"/>
    <n v="1999"/>
    <n v="47.005002501250623"/>
    <x v="0"/>
    <s v="CAD"/>
    <n v="1336280400"/>
    <n v="1336366800"/>
    <x v="396"/>
    <d v="2012-05-07T05:00:00"/>
    <x v="0"/>
    <b v="0"/>
    <s v="film &amp; video/documentary"/>
    <x v="4"/>
    <x v="4"/>
  </r>
  <r>
    <n v="419"/>
    <s v="Ware-Arias"/>
    <s v="Upgradable maximized protocol"/>
    <n v="113800"/>
    <n v="140469"/>
    <x v="1"/>
    <n v="123.43497363796135"/>
    <n v="5203"/>
    <n v="26.997693638285604"/>
    <x v="1"/>
    <s v="USD"/>
    <n v="1324533600"/>
    <n v="1325052000"/>
    <x v="397"/>
    <d v="2011-12-28T06:00:00"/>
    <x v="0"/>
    <b v="0"/>
    <s v="technology/web"/>
    <x v="2"/>
    <x v="2"/>
  </r>
  <r>
    <n v="420"/>
    <s v="Blair, Reyes and Woods"/>
    <s v="Cross-platform interactive synergy"/>
    <n v="5000"/>
    <n v="6423"/>
    <x v="1"/>
    <n v="128.46"/>
    <n v="94"/>
    <n v="68.329787234042556"/>
    <x v="1"/>
    <s v="USD"/>
    <n v="1498366800"/>
    <n v="1499576400"/>
    <x v="398"/>
    <d v="2017-07-09T05:00:00"/>
    <x v="0"/>
    <b v="0"/>
    <s v="theater/plays"/>
    <x v="3"/>
    <x v="3"/>
  </r>
  <r>
    <n v="421"/>
    <s v="Thomas-Lopez"/>
    <s v="User-centric fault-tolerant archive"/>
    <n v="9400"/>
    <n v="6015"/>
    <x v="0"/>
    <n v="63.989361702127653"/>
    <n v="118"/>
    <n v="50.974576271186443"/>
    <x v="1"/>
    <s v="USD"/>
    <n v="1498712400"/>
    <n v="1501304400"/>
    <x v="399"/>
    <d v="2017-07-29T05:00:00"/>
    <x v="0"/>
    <b v="1"/>
    <s v="technology/wearables"/>
    <x v="2"/>
    <x v="8"/>
  </r>
  <r>
    <n v="422"/>
    <s v="Brown, Davies and Pacheco"/>
    <s v="Reverse-engineered regional knowledge user"/>
    <n v="8700"/>
    <n v="11075"/>
    <x v="1"/>
    <n v="127.29885057471265"/>
    <n v="205"/>
    <n v="54.024390243902438"/>
    <x v="1"/>
    <s v="USD"/>
    <n v="1271480400"/>
    <n v="1273208400"/>
    <x v="400"/>
    <d v="2010-05-07T05:00:00"/>
    <x v="0"/>
    <b v="1"/>
    <s v="theater/plays"/>
    <x v="3"/>
    <x v="3"/>
  </r>
  <r>
    <n v="423"/>
    <s v="Jones-Riddle"/>
    <s v="Self-enabling real-time definition"/>
    <n v="147800"/>
    <n v="15723"/>
    <x v="0"/>
    <n v="10.638024357239512"/>
    <n v="162"/>
    <n v="97.055555555555557"/>
    <x v="1"/>
    <s v="USD"/>
    <n v="1316667600"/>
    <n v="1316840400"/>
    <x v="116"/>
    <d v="2011-09-24T05:00:00"/>
    <x v="0"/>
    <b v="1"/>
    <s v="food/food trucks"/>
    <x v="0"/>
    <x v="0"/>
  </r>
  <r>
    <n v="424"/>
    <s v="Schmidt-Gomez"/>
    <s v="User-centric impactful projection"/>
    <n v="5100"/>
    <n v="2064"/>
    <x v="0"/>
    <n v="40.470588235294116"/>
    <n v="83"/>
    <n v="24.867469879518072"/>
    <x v="1"/>
    <s v="USD"/>
    <n v="1524027600"/>
    <n v="1524546000"/>
    <x v="401"/>
    <d v="2018-04-24T05:00:00"/>
    <x v="0"/>
    <b v="0"/>
    <s v="music/indie rock"/>
    <x v="1"/>
    <x v="7"/>
  </r>
  <r>
    <n v="425"/>
    <s v="Sullivan, Davis and Booth"/>
    <s v="Vision-oriented actuating hardware"/>
    <n v="2700"/>
    <n v="7767"/>
    <x v="1"/>
    <n v="287.66666666666663"/>
    <n v="92"/>
    <n v="84.423913043478265"/>
    <x v="1"/>
    <s v="USD"/>
    <n v="1438059600"/>
    <n v="1438578000"/>
    <x v="402"/>
    <d v="2015-08-03T05:00:00"/>
    <x v="0"/>
    <b v="0"/>
    <s v="photography/photography books"/>
    <x v="7"/>
    <x v="14"/>
  </r>
  <r>
    <n v="426"/>
    <s v="Edwards-Kane"/>
    <s v="Virtual leadingedge framework"/>
    <n v="1800"/>
    <n v="10313"/>
    <x v="1"/>
    <n v="572.94444444444446"/>
    <n v="219"/>
    <n v="47.091324200913242"/>
    <x v="1"/>
    <s v="USD"/>
    <n v="1361944800"/>
    <n v="1362549600"/>
    <x v="403"/>
    <d v="2013-03-06T06:00:00"/>
    <x v="0"/>
    <b v="0"/>
    <s v="theater/plays"/>
    <x v="3"/>
    <x v="3"/>
  </r>
  <r>
    <n v="427"/>
    <s v="Hicks, Wall and Webb"/>
    <s v="Managed discrete framework"/>
    <n v="174500"/>
    <n v="197018"/>
    <x v="1"/>
    <n v="112.90429799426933"/>
    <n v="2526"/>
    <n v="77.996041171813147"/>
    <x v="1"/>
    <s v="USD"/>
    <n v="1410584400"/>
    <n v="1413349200"/>
    <x v="404"/>
    <d v="2014-10-15T05:00:00"/>
    <x v="0"/>
    <b v="1"/>
    <s v="theater/plays"/>
    <x v="3"/>
    <x v="3"/>
  </r>
  <r>
    <n v="428"/>
    <s v="Mayer-Richmond"/>
    <s v="Progressive zero-defect capability"/>
    <n v="101400"/>
    <n v="47037"/>
    <x v="0"/>
    <n v="46.387573964497044"/>
    <n v="747"/>
    <n v="62.967871485943775"/>
    <x v="1"/>
    <s v="USD"/>
    <n v="1297404000"/>
    <n v="1298008800"/>
    <x v="405"/>
    <d v="2011-02-18T06:00:00"/>
    <x v="0"/>
    <b v="0"/>
    <s v="film &amp; video/animation"/>
    <x v="4"/>
    <x v="10"/>
  </r>
  <r>
    <n v="429"/>
    <s v="Robles Ltd"/>
    <s v="Right-sized demand-driven adapter"/>
    <n v="191000"/>
    <n v="173191"/>
    <x v="3"/>
    <n v="90.675916230366497"/>
    <n v="2138"/>
    <n v="81.006080449017773"/>
    <x v="1"/>
    <s v="USD"/>
    <n v="1392012000"/>
    <n v="1394427600"/>
    <x v="406"/>
    <d v="2014-03-10T05:00:00"/>
    <x v="0"/>
    <b v="1"/>
    <s v="photography/photography books"/>
    <x v="7"/>
    <x v="14"/>
  </r>
  <r>
    <n v="430"/>
    <s v="Cochran Ltd"/>
    <s v="Re-engineered attitude-oriented frame"/>
    <n v="8100"/>
    <n v="5487"/>
    <x v="0"/>
    <n v="67.740740740740748"/>
    <n v="84"/>
    <n v="65.321428571428569"/>
    <x v="1"/>
    <s v="USD"/>
    <n v="1569733200"/>
    <n v="1572670800"/>
    <x v="407"/>
    <d v="2019-11-02T05:00:00"/>
    <x v="0"/>
    <b v="0"/>
    <s v="theater/plays"/>
    <x v="3"/>
    <x v="3"/>
  </r>
  <r>
    <n v="431"/>
    <s v="Rosales LLC"/>
    <s v="Compatible multimedia utilization"/>
    <n v="5100"/>
    <n v="9817"/>
    <x v="1"/>
    <n v="192.49019607843135"/>
    <n v="94"/>
    <n v="104.43617021276596"/>
    <x v="1"/>
    <s v="USD"/>
    <n v="1529643600"/>
    <n v="1531112400"/>
    <x v="408"/>
    <d v="2018-07-09T05:00:00"/>
    <x v="1"/>
    <b v="0"/>
    <s v="theater/plays"/>
    <x v="3"/>
    <x v="3"/>
  </r>
  <r>
    <n v="432"/>
    <s v="Harper-Bryan"/>
    <s v="Re-contextualized dedicated hardware"/>
    <n v="7700"/>
    <n v="6369"/>
    <x v="0"/>
    <n v="82.714285714285722"/>
    <n v="91"/>
    <n v="69.989010989010993"/>
    <x v="1"/>
    <s v="USD"/>
    <n v="1399006800"/>
    <n v="1400734800"/>
    <x v="409"/>
    <d v="2014-05-22T05:00:00"/>
    <x v="0"/>
    <b v="0"/>
    <s v="theater/plays"/>
    <x v="3"/>
    <x v="3"/>
  </r>
  <r>
    <n v="433"/>
    <s v="Potter, Harper and Everett"/>
    <s v="Decentralized composite paradigm"/>
    <n v="121400"/>
    <n v="65755"/>
    <x v="0"/>
    <n v="54.163920922570021"/>
    <n v="792"/>
    <n v="83.023989898989896"/>
    <x v="1"/>
    <s v="USD"/>
    <n v="1385359200"/>
    <n v="1386741600"/>
    <x v="410"/>
    <d v="2013-12-11T06:00:00"/>
    <x v="0"/>
    <b v="1"/>
    <s v="film &amp; video/documentary"/>
    <x v="4"/>
    <x v="4"/>
  </r>
  <r>
    <n v="434"/>
    <s v="Floyd-Sims"/>
    <s v="Cloned transitional hierarchy"/>
    <n v="5400"/>
    <n v="903"/>
    <x v="3"/>
    <n v="16.722222222222221"/>
    <n v="10"/>
    <n v="90.3"/>
    <x v="0"/>
    <s v="CAD"/>
    <n v="1480572000"/>
    <n v="1481781600"/>
    <x v="411"/>
    <d v="2016-12-15T06:00:00"/>
    <x v="1"/>
    <b v="0"/>
    <s v="theater/plays"/>
    <x v="3"/>
    <x v="3"/>
  </r>
  <r>
    <n v="435"/>
    <s v="Spence, Jackson and Kelly"/>
    <s v="Advanced discrete leverage"/>
    <n v="152400"/>
    <n v="178120"/>
    <x v="1"/>
    <n v="116.87664041994749"/>
    <n v="1713"/>
    <n v="103.98131932282546"/>
    <x v="6"/>
    <s v="EUR"/>
    <n v="1418623200"/>
    <n v="1419660000"/>
    <x v="412"/>
    <d v="2014-12-27T06:00:00"/>
    <x v="0"/>
    <b v="1"/>
    <s v="theater/plays"/>
    <x v="3"/>
    <x v="3"/>
  </r>
  <r>
    <n v="436"/>
    <s v="King-Nguyen"/>
    <s v="Open-source incremental throughput"/>
    <n v="1300"/>
    <n v="13678"/>
    <x v="1"/>
    <n v="1052.1538461538462"/>
    <n v="249"/>
    <n v="54.931726907630519"/>
    <x v="1"/>
    <s v="USD"/>
    <n v="1555736400"/>
    <n v="1555822800"/>
    <x v="413"/>
    <d v="2019-04-21T05:00:00"/>
    <x v="0"/>
    <b v="0"/>
    <s v="music/jazz"/>
    <x v="1"/>
    <x v="17"/>
  </r>
  <r>
    <n v="437"/>
    <s v="Hansen Group"/>
    <s v="Centralized regional interface"/>
    <n v="8100"/>
    <n v="9969"/>
    <x v="1"/>
    <n v="123.07407407407408"/>
    <n v="192"/>
    <n v="51.921875"/>
    <x v="1"/>
    <s v="USD"/>
    <n v="1442120400"/>
    <n v="1442379600"/>
    <x v="414"/>
    <d v="2015-09-16T05:00:00"/>
    <x v="0"/>
    <b v="1"/>
    <s v="film &amp; video/animation"/>
    <x v="4"/>
    <x v="10"/>
  </r>
  <r>
    <n v="438"/>
    <s v="Mathis, Hall and Hansen"/>
    <s v="Streamlined web-enabled knowledgebase"/>
    <n v="8300"/>
    <n v="14827"/>
    <x v="1"/>
    <n v="178.63855421686748"/>
    <n v="247"/>
    <n v="60.02834008097166"/>
    <x v="1"/>
    <s v="USD"/>
    <n v="1362376800"/>
    <n v="1364965200"/>
    <x v="415"/>
    <d v="2013-04-03T05:00:00"/>
    <x v="0"/>
    <b v="0"/>
    <s v="theater/plays"/>
    <x v="3"/>
    <x v="3"/>
  </r>
  <r>
    <n v="439"/>
    <s v="Cummings Inc"/>
    <s v="Digitized transitional monitoring"/>
    <n v="28400"/>
    <n v="100900"/>
    <x v="1"/>
    <n v="355.28169014084506"/>
    <n v="2293"/>
    <n v="44.003488879197555"/>
    <x v="1"/>
    <s v="USD"/>
    <n v="1478408400"/>
    <n v="1479016800"/>
    <x v="416"/>
    <d v="2016-11-13T06:00:00"/>
    <x v="0"/>
    <b v="0"/>
    <s v="film &amp; video/science fiction"/>
    <x v="4"/>
    <x v="22"/>
  </r>
  <r>
    <n v="440"/>
    <s v="Miller-Poole"/>
    <s v="Networked optimal adapter"/>
    <n v="102500"/>
    <n v="165954"/>
    <x v="1"/>
    <n v="161.90634146341463"/>
    <n v="3131"/>
    <n v="53.003513254551258"/>
    <x v="1"/>
    <s v="USD"/>
    <n v="1498798800"/>
    <n v="1499662800"/>
    <x v="417"/>
    <d v="2017-07-10T05:00:00"/>
    <x v="0"/>
    <b v="0"/>
    <s v="film &amp; video/television"/>
    <x v="4"/>
    <x v="19"/>
  </r>
  <r>
    <n v="441"/>
    <s v="Rodriguez-West"/>
    <s v="Automated optimal function"/>
    <n v="7000"/>
    <n v="1744"/>
    <x v="0"/>
    <n v="24.914285714285715"/>
    <n v="32"/>
    <n v="54.5"/>
    <x v="1"/>
    <s v="USD"/>
    <n v="1335416400"/>
    <n v="1337835600"/>
    <x v="418"/>
    <d v="2012-05-24T05:00:00"/>
    <x v="0"/>
    <b v="0"/>
    <s v="technology/wearables"/>
    <x v="2"/>
    <x v="8"/>
  </r>
  <r>
    <n v="442"/>
    <s v="Calderon, Bradford and Dean"/>
    <s v="Devolved system-worthy framework"/>
    <n v="5400"/>
    <n v="10731"/>
    <x v="1"/>
    <n v="198.72222222222223"/>
    <n v="143"/>
    <n v="75.04195804195804"/>
    <x v="6"/>
    <s v="EUR"/>
    <n v="1504328400"/>
    <n v="1505710800"/>
    <x v="419"/>
    <d v="2017-09-18T05:00:00"/>
    <x v="0"/>
    <b v="0"/>
    <s v="theater/plays"/>
    <x v="3"/>
    <x v="3"/>
  </r>
  <r>
    <n v="443"/>
    <s v="Clark-Bowman"/>
    <s v="Stand-alone user-facing service-desk"/>
    <n v="9300"/>
    <n v="3232"/>
    <x v="3"/>
    <n v="34.752688172043008"/>
    <n v="90"/>
    <n v="35.911111111111111"/>
    <x v="1"/>
    <s v="USD"/>
    <n v="1285822800"/>
    <n v="1287464400"/>
    <x v="420"/>
    <d v="2010-10-19T05:00:00"/>
    <x v="0"/>
    <b v="0"/>
    <s v="theater/plays"/>
    <x v="3"/>
    <x v="3"/>
  </r>
  <r>
    <n v="444"/>
    <s v="Hensley Ltd"/>
    <s v="Versatile global attitude"/>
    <n v="6200"/>
    <n v="10938"/>
    <x v="1"/>
    <n v="176.41935483870967"/>
    <n v="296"/>
    <n v="36.952702702702702"/>
    <x v="1"/>
    <s v="USD"/>
    <n v="1311483600"/>
    <n v="1311656400"/>
    <x v="421"/>
    <d v="2011-07-26T05:00:00"/>
    <x v="0"/>
    <b v="1"/>
    <s v="music/indie rock"/>
    <x v="1"/>
    <x v="7"/>
  </r>
  <r>
    <n v="445"/>
    <s v="Anderson-Pearson"/>
    <s v="Intuitive demand-driven Local Area Network"/>
    <n v="2100"/>
    <n v="10739"/>
    <x v="1"/>
    <n v="511.38095238095235"/>
    <n v="170"/>
    <n v="63.170588235294119"/>
    <x v="1"/>
    <s v="USD"/>
    <n v="1291356000"/>
    <n v="1293170400"/>
    <x v="422"/>
    <d v="2010-12-24T06:00:00"/>
    <x v="0"/>
    <b v="1"/>
    <s v="theater/plays"/>
    <x v="3"/>
    <x v="3"/>
  </r>
  <r>
    <n v="446"/>
    <s v="Martin, Martin and Solis"/>
    <s v="Assimilated uniform methodology"/>
    <n v="6800"/>
    <n v="5579"/>
    <x v="0"/>
    <n v="82.044117647058826"/>
    <n v="186"/>
    <n v="29.99462365591398"/>
    <x v="1"/>
    <s v="USD"/>
    <n v="1355810400"/>
    <n v="1355983200"/>
    <x v="423"/>
    <d v="2012-12-20T06:00:00"/>
    <x v="0"/>
    <b v="0"/>
    <s v="technology/wearables"/>
    <x v="2"/>
    <x v="8"/>
  </r>
  <r>
    <n v="447"/>
    <s v="Harrington-Harper"/>
    <s v="Self-enabling next generation algorithm"/>
    <n v="155200"/>
    <n v="37754"/>
    <x v="3"/>
    <n v="24.326030927835053"/>
    <n v="439"/>
    <n v="86"/>
    <x v="4"/>
    <s v="GBP"/>
    <n v="1513663200"/>
    <n v="1515045600"/>
    <x v="424"/>
    <d v="2018-01-04T06:00:00"/>
    <x v="0"/>
    <b v="0"/>
    <s v="film &amp; video/television"/>
    <x v="4"/>
    <x v="19"/>
  </r>
  <r>
    <n v="448"/>
    <s v="Price and Sons"/>
    <s v="Object-based demand-driven strategy"/>
    <n v="89900"/>
    <n v="45384"/>
    <x v="0"/>
    <n v="50.482758620689658"/>
    <n v="605"/>
    <n v="75.014876033057845"/>
    <x v="1"/>
    <s v="USD"/>
    <n v="1365915600"/>
    <n v="1366088400"/>
    <x v="425"/>
    <d v="2013-04-16T05:00:00"/>
    <x v="0"/>
    <b v="1"/>
    <s v="games/video games"/>
    <x v="6"/>
    <x v="11"/>
  </r>
  <r>
    <n v="449"/>
    <s v="Cuevas-Morales"/>
    <s v="Public-key coherent ability"/>
    <n v="900"/>
    <n v="8703"/>
    <x v="1"/>
    <n v="967"/>
    <n v="86"/>
    <n v="101.19767441860465"/>
    <x v="3"/>
    <s v="DKK"/>
    <n v="1551852000"/>
    <n v="1553317200"/>
    <x v="426"/>
    <d v="2019-03-23T05:00:00"/>
    <x v="0"/>
    <b v="0"/>
    <s v="games/video games"/>
    <x v="6"/>
    <x v="11"/>
  </r>
  <r>
    <n v="450"/>
    <s v="Delgado-Hatfield"/>
    <s v="Up-sized composite success"/>
    <n v="100"/>
    <n v="4"/>
    <x v="0"/>
    <n v="4"/>
    <n v="1"/>
    <n v="4"/>
    <x v="0"/>
    <s v="CAD"/>
    <n v="1540098000"/>
    <n v="1542088800"/>
    <x v="427"/>
    <d v="2018-11-13T06:00:00"/>
    <x v="0"/>
    <b v="0"/>
    <s v="film &amp; video/animation"/>
    <x v="4"/>
    <x v="10"/>
  </r>
  <r>
    <n v="451"/>
    <s v="Padilla-Porter"/>
    <s v="Innovative exuding matrix"/>
    <n v="148400"/>
    <n v="182302"/>
    <x v="1"/>
    <n v="122.84501347708894"/>
    <n v="6286"/>
    <n v="29.001272669424118"/>
    <x v="1"/>
    <s v="USD"/>
    <n v="1500440400"/>
    <n v="1503118800"/>
    <x v="428"/>
    <d v="2017-08-19T05:00:00"/>
    <x v="0"/>
    <b v="0"/>
    <s v="music/rock"/>
    <x v="1"/>
    <x v="1"/>
  </r>
  <r>
    <n v="452"/>
    <s v="Morris Group"/>
    <s v="Realigned impactful artificial intelligence"/>
    <n v="4800"/>
    <n v="3045"/>
    <x v="0"/>
    <n v="63.4375"/>
    <n v="31"/>
    <n v="98.225806451612897"/>
    <x v="1"/>
    <s v="USD"/>
    <n v="1278392400"/>
    <n v="1278478800"/>
    <x v="429"/>
    <d v="2010-07-07T05:00:00"/>
    <x v="0"/>
    <b v="0"/>
    <s v="film &amp; video/drama"/>
    <x v="4"/>
    <x v="6"/>
  </r>
  <r>
    <n v="453"/>
    <s v="Saunders Ltd"/>
    <s v="Multi-layered multi-tasking secured line"/>
    <n v="182400"/>
    <n v="102749"/>
    <x v="0"/>
    <n v="56.331688596491226"/>
    <n v="1181"/>
    <n v="87.001693480101608"/>
    <x v="1"/>
    <s v="USD"/>
    <n v="1480572000"/>
    <n v="1484114400"/>
    <x v="411"/>
    <d v="2017-01-11T06:00:00"/>
    <x v="0"/>
    <b v="0"/>
    <s v="film &amp; video/science fiction"/>
    <x v="4"/>
    <x v="22"/>
  </r>
  <r>
    <n v="454"/>
    <s v="Woods Inc"/>
    <s v="Upgradable upward-trending portal"/>
    <n v="4000"/>
    <n v="1763"/>
    <x v="0"/>
    <n v="44.074999999999996"/>
    <n v="39"/>
    <n v="45.205128205128204"/>
    <x v="1"/>
    <s v="USD"/>
    <n v="1382331600"/>
    <n v="1385445600"/>
    <x v="430"/>
    <d v="2013-11-26T06:00:00"/>
    <x v="0"/>
    <b v="1"/>
    <s v="film &amp; video/drama"/>
    <x v="4"/>
    <x v="6"/>
  </r>
  <r>
    <n v="455"/>
    <s v="Villanueva, Wright and Richardson"/>
    <s v="Profit-focused global product"/>
    <n v="116500"/>
    <n v="137904"/>
    <x v="1"/>
    <n v="118.37253218884121"/>
    <n v="3727"/>
    <n v="37.001341561577675"/>
    <x v="1"/>
    <s v="USD"/>
    <n v="1316754000"/>
    <n v="1318741200"/>
    <x v="431"/>
    <d v="2011-10-16T05:00:00"/>
    <x v="0"/>
    <b v="0"/>
    <s v="theater/plays"/>
    <x v="3"/>
    <x v="3"/>
  </r>
  <r>
    <n v="456"/>
    <s v="Wilson, Brooks and Clark"/>
    <s v="Operative well-modulated data-warehouse"/>
    <n v="146400"/>
    <n v="152438"/>
    <x v="1"/>
    <n v="104.1243169398907"/>
    <n v="1605"/>
    <n v="94.976947040498445"/>
    <x v="1"/>
    <s v="USD"/>
    <n v="1518242400"/>
    <n v="1518242400"/>
    <x v="432"/>
    <d v="2018-02-10T06:00:00"/>
    <x v="0"/>
    <b v="1"/>
    <s v="music/indie rock"/>
    <x v="1"/>
    <x v="7"/>
  </r>
  <r>
    <n v="457"/>
    <s v="Sheppard, Smith and Spence"/>
    <s v="Cloned asymmetric functionalities"/>
    <n v="5000"/>
    <n v="1332"/>
    <x v="0"/>
    <n v="26.640000000000004"/>
    <n v="46"/>
    <n v="28.956521739130434"/>
    <x v="1"/>
    <s v="USD"/>
    <n v="1476421200"/>
    <n v="1476594000"/>
    <x v="433"/>
    <d v="2016-10-16T05:00:00"/>
    <x v="0"/>
    <b v="0"/>
    <s v="theater/plays"/>
    <x v="3"/>
    <x v="3"/>
  </r>
  <r>
    <n v="458"/>
    <s v="Wise, Thompson and Allen"/>
    <s v="Pre-emptive neutral portal"/>
    <n v="33800"/>
    <n v="118706"/>
    <x v="1"/>
    <n v="351.20118343195264"/>
    <n v="2120"/>
    <n v="55.993396226415094"/>
    <x v="1"/>
    <s v="USD"/>
    <n v="1269752400"/>
    <n v="1273554000"/>
    <x v="434"/>
    <d v="2010-05-11T05:00:00"/>
    <x v="0"/>
    <b v="0"/>
    <s v="theater/plays"/>
    <x v="3"/>
    <x v="3"/>
  </r>
  <r>
    <n v="459"/>
    <s v="Lane, Ryan and Chapman"/>
    <s v="Switchable demand-driven help-desk"/>
    <n v="6300"/>
    <n v="5674"/>
    <x v="0"/>
    <n v="90.063492063492063"/>
    <n v="105"/>
    <n v="54.038095238095238"/>
    <x v="1"/>
    <s v="USD"/>
    <n v="1419746400"/>
    <n v="1421906400"/>
    <x v="435"/>
    <d v="2015-01-22T06:00:00"/>
    <x v="0"/>
    <b v="0"/>
    <s v="film &amp; video/documentary"/>
    <x v="4"/>
    <x v="4"/>
  </r>
  <r>
    <n v="460"/>
    <s v="Rich, Alvarez and King"/>
    <s v="Business-focused static ability"/>
    <n v="2400"/>
    <n v="4119"/>
    <x v="1"/>
    <n v="171.625"/>
    <n v="50"/>
    <n v="82.38"/>
    <x v="1"/>
    <s v="USD"/>
    <n v="1281330000"/>
    <n v="1281589200"/>
    <x v="8"/>
    <d v="2010-08-12T05:00:00"/>
    <x v="0"/>
    <b v="0"/>
    <s v="theater/plays"/>
    <x v="3"/>
    <x v="3"/>
  </r>
  <r>
    <n v="461"/>
    <s v="Terry-Salinas"/>
    <s v="Networked secondary structure"/>
    <n v="98800"/>
    <n v="139354"/>
    <x v="1"/>
    <n v="141.04655870445345"/>
    <n v="2080"/>
    <n v="66.997115384615384"/>
    <x v="1"/>
    <s v="USD"/>
    <n v="1398661200"/>
    <n v="1400389200"/>
    <x v="436"/>
    <d v="2014-05-18T05:00:00"/>
    <x v="0"/>
    <b v="0"/>
    <s v="film &amp; video/drama"/>
    <x v="4"/>
    <x v="6"/>
  </r>
  <r>
    <n v="462"/>
    <s v="Wang-Rodriguez"/>
    <s v="Total multimedia website"/>
    <n v="188800"/>
    <n v="57734"/>
    <x v="0"/>
    <n v="30.57944915254237"/>
    <n v="535"/>
    <n v="107.91401869158878"/>
    <x v="1"/>
    <s v="USD"/>
    <n v="1359525600"/>
    <n v="1362808800"/>
    <x v="385"/>
    <d v="2013-03-09T06:00:00"/>
    <x v="0"/>
    <b v="0"/>
    <s v="games/mobile games"/>
    <x v="6"/>
    <x v="20"/>
  </r>
  <r>
    <n v="463"/>
    <s v="Mckee-Hill"/>
    <s v="Cross-platform upward-trending parallelism"/>
    <n v="134300"/>
    <n v="145265"/>
    <x v="1"/>
    <n v="108.16455696202532"/>
    <n v="2105"/>
    <n v="69.009501187648453"/>
    <x v="1"/>
    <s v="USD"/>
    <n v="1388469600"/>
    <n v="1388815200"/>
    <x v="437"/>
    <d v="2014-01-04T06:00:00"/>
    <x v="0"/>
    <b v="0"/>
    <s v="film &amp; video/animation"/>
    <x v="4"/>
    <x v="10"/>
  </r>
  <r>
    <n v="464"/>
    <s v="Gomez LLC"/>
    <s v="Pre-emptive mission-critical hardware"/>
    <n v="71200"/>
    <n v="95020"/>
    <x v="1"/>
    <n v="133.45505617977528"/>
    <n v="2436"/>
    <n v="39.006568144499177"/>
    <x v="1"/>
    <s v="USD"/>
    <n v="1518328800"/>
    <n v="1519538400"/>
    <x v="438"/>
    <d v="2018-02-25T06:00:00"/>
    <x v="0"/>
    <b v="0"/>
    <s v="theater/plays"/>
    <x v="3"/>
    <x v="3"/>
  </r>
  <r>
    <n v="465"/>
    <s v="Gonzalez-Robbins"/>
    <s v="Up-sized responsive protocol"/>
    <n v="4700"/>
    <n v="8829"/>
    <x v="1"/>
    <n v="187.85106382978722"/>
    <n v="80"/>
    <n v="110.3625"/>
    <x v="1"/>
    <s v="USD"/>
    <n v="1517032800"/>
    <n v="1517810400"/>
    <x v="439"/>
    <d v="2018-02-05T06:00:00"/>
    <x v="0"/>
    <b v="0"/>
    <s v="publishing/translations"/>
    <x v="5"/>
    <x v="18"/>
  </r>
  <r>
    <n v="466"/>
    <s v="Obrien and Sons"/>
    <s v="Pre-emptive transitional frame"/>
    <n v="1200"/>
    <n v="3984"/>
    <x v="1"/>
    <n v="332"/>
    <n v="42"/>
    <n v="94.857142857142861"/>
    <x v="1"/>
    <s v="USD"/>
    <n v="1368594000"/>
    <n v="1370581200"/>
    <x v="440"/>
    <d v="2013-06-07T05:00:00"/>
    <x v="0"/>
    <b v="1"/>
    <s v="technology/wearables"/>
    <x v="2"/>
    <x v="8"/>
  </r>
  <r>
    <n v="467"/>
    <s v="Shaw Ltd"/>
    <s v="Profit-focused content-based application"/>
    <n v="1400"/>
    <n v="8053"/>
    <x v="1"/>
    <n v="575.21428571428578"/>
    <n v="139"/>
    <n v="57.935251798561154"/>
    <x v="0"/>
    <s v="CAD"/>
    <n v="1448258400"/>
    <n v="1448863200"/>
    <x v="441"/>
    <d v="2015-11-30T06:00:00"/>
    <x v="0"/>
    <b v="1"/>
    <s v="technology/web"/>
    <x v="2"/>
    <x v="2"/>
  </r>
  <r>
    <n v="468"/>
    <s v="Hughes Inc"/>
    <s v="Streamlined neutral analyzer"/>
    <n v="4000"/>
    <n v="1620"/>
    <x v="0"/>
    <n v="40.5"/>
    <n v="16"/>
    <n v="101.25"/>
    <x v="1"/>
    <s v="USD"/>
    <n v="1555218000"/>
    <n v="1556600400"/>
    <x v="442"/>
    <d v="2019-04-30T05:00:00"/>
    <x v="0"/>
    <b v="0"/>
    <s v="theater/plays"/>
    <x v="3"/>
    <x v="3"/>
  </r>
  <r>
    <n v="469"/>
    <s v="Olsen-Ryan"/>
    <s v="Assimilated neutral utilization"/>
    <n v="5600"/>
    <n v="10328"/>
    <x v="1"/>
    <n v="184.42857142857144"/>
    <n v="159"/>
    <n v="64.95597484276729"/>
    <x v="1"/>
    <s v="USD"/>
    <n v="1431925200"/>
    <n v="1432098000"/>
    <x v="443"/>
    <d v="2015-05-20T05:00:00"/>
    <x v="0"/>
    <b v="0"/>
    <s v="film &amp; video/drama"/>
    <x v="4"/>
    <x v="6"/>
  </r>
  <r>
    <n v="470"/>
    <s v="Grimes, Holland and Sloan"/>
    <s v="Extended dedicated archive"/>
    <n v="3600"/>
    <n v="10289"/>
    <x v="1"/>
    <n v="285.80555555555554"/>
    <n v="381"/>
    <n v="27.00524934383202"/>
    <x v="1"/>
    <s v="USD"/>
    <n v="1481522400"/>
    <n v="1482127200"/>
    <x v="315"/>
    <d v="2016-12-19T06:00:00"/>
    <x v="0"/>
    <b v="0"/>
    <s v="technology/wearables"/>
    <x v="2"/>
    <x v="8"/>
  </r>
  <r>
    <n v="471"/>
    <s v="Perry and Sons"/>
    <s v="Configurable static help-desk"/>
    <n v="3100"/>
    <n v="9889"/>
    <x v="1"/>
    <n v="319"/>
    <n v="194"/>
    <n v="50.97422680412371"/>
    <x v="4"/>
    <s v="GBP"/>
    <n v="1335934800"/>
    <n v="1335934800"/>
    <x v="444"/>
    <d v="2012-05-02T05:00:00"/>
    <x v="0"/>
    <b v="1"/>
    <s v="food/food trucks"/>
    <x v="0"/>
    <x v="0"/>
  </r>
  <r>
    <n v="472"/>
    <s v="Turner, Young and Collins"/>
    <s v="Self-enabling clear-thinking framework"/>
    <n v="153800"/>
    <n v="60342"/>
    <x v="0"/>
    <n v="39.234070221066318"/>
    <n v="575"/>
    <n v="104.94260869565217"/>
    <x v="1"/>
    <s v="USD"/>
    <n v="1552280400"/>
    <n v="1556946000"/>
    <x v="445"/>
    <d v="2019-05-04T05:00:00"/>
    <x v="0"/>
    <b v="0"/>
    <s v="music/rock"/>
    <x v="1"/>
    <x v="1"/>
  </r>
  <r>
    <n v="473"/>
    <s v="Richardson Inc"/>
    <s v="Assimilated fault-tolerant capacity"/>
    <n v="5000"/>
    <n v="8907"/>
    <x v="1"/>
    <n v="178.14000000000001"/>
    <n v="106"/>
    <n v="84.028301886792448"/>
    <x v="1"/>
    <s v="USD"/>
    <n v="1529989200"/>
    <n v="1530075600"/>
    <x v="446"/>
    <d v="2018-06-27T05:00:00"/>
    <x v="0"/>
    <b v="0"/>
    <s v="music/electric music"/>
    <x v="1"/>
    <x v="5"/>
  </r>
  <r>
    <n v="474"/>
    <s v="Santos-Young"/>
    <s v="Enhanced neutral ability"/>
    <n v="4000"/>
    <n v="14606"/>
    <x v="1"/>
    <n v="365.15"/>
    <n v="142"/>
    <n v="102.85915492957747"/>
    <x v="1"/>
    <s v="USD"/>
    <n v="1418709600"/>
    <n v="1418796000"/>
    <x v="447"/>
    <d v="2014-12-17T06:00:00"/>
    <x v="0"/>
    <b v="0"/>
    <s v="film &amp; video/television"/>
    <x v="4"/>
    <x v="19"/>
  </r>
  <r>
    <n v="475"/>
    <s v="Nichols Ltd"/>
    <s v="Function-based attitude-oriented groupware"/>
    <n v="7400"/>
    <n v="8432"/>
    <x v="1"/>
    <n v="113.94594594594594"/>
    <n v="211"/>
    <n v="39.962085308056871"/>
    <x v="1"/>
    <s v="USD"/>
    <n v="1372136400"/>
    <n v="1372482000"/>
    <x v="448"/>
    <d v="2013-06-29T05:00:00"/>
    <x v="0"/>
    <b v="1"/>
    <s v="publishing/translations"/>
    <x v="5"/>
    <x v="18"/>
  </r>
  <r>
    <n v="476"/>
    <s v="Murphy PLC"/>
    <s v="Optional solution-oriented instruction set"/>
    <n v="191500"/>
    <n v="57122"/>
    <x v="0"/>
    <n v="29.828720626631856"/>
    <n v="1120"/>
    <n v="51.001785714285717"/>
    <x v="1"/>
    <s v="USD"/>
    <n v="1533877200"/>
    <n v="1534395600"/>
    <x v="342"/>
    <d v="2018-08-16T05:00:00"/>
    <x v="0"/>
    <b v="0"/>
    <s v="publishing/fiction"/>
    <x v="5"/>
    <x v="13"/>
  </r>
  <r>
    <n v="477"/>
    <s v="Hogan, Porter and Rivera"/>
    <s v="Organic object-oriented core"/>
    <n v="8500"/>
    <n v="4613"/>
    <x v="0"/>
    <n v="54.270588235294113"/>
    <n v="113"/>
    <n v="40.823008849557525"/>
    <x v="1"/>
    <s v="USD"/>
    <n v="1309064400"/>
    <n v="1311397200"/>
    <x v="449"/>
    <d v="2011-07-23T05:00:00"/>
    <x v="0"/>
    <b v="0"/>
    <s v="film &amp; video/science fiction"/>
    <x v="4"/>
    <x v="22"/>
  </r>
  <r>
    <n v="478"/>
    <s v="Lyons LLC"/>
    <s v="Balanced impactful circuit"/>
    <n v="68800"/>
    <n v="162603"/>
    <x v="1"/>
    <n v="236.34156976744185"/>
    <n v="2756"/>
    <n v="58.999637155297535"/>
    <x v="1"/>
    <s v="USD"/>
    <n v="1425877200"/>
    <n v="1426914000"/>
    <x v="450"/>
    <d v="2015-03-21T05:00:00"/>
    <x v="0"/>
    <b v="0"/>
    <s v="technology/wearables"/>
    <x v="2"/>
    <x v="8"/>
  </r>
  <r>
    <n v="479"/>
    <s v="Long-Greene"/>
    <s v="Future-proofed heuristic encryption"/>
    <n v="2400"/>
    <n v="12310"/>
    <x v="1"/>
    <n v="512.91666666666663"/>
    <n v="173"/>
    <n v="71.156069364161851"/>
    <x v="4"/>
    <s v="GBP"/>
    <n v="1501304400"/>
    <n v="1501477200"/>
    <x v="451"/>
    <d v="2017-07-31T05:00:00"/>
    <x v="0"/>
    <b v="0"/>
    <s v="food/food trucks"/>
    <x v="0"/>
    <x v="0"/>
  </r>
  <r>
    <n v="480"/>
    <s v="Robles-Hudson"/>
    <s v="Balanced bifurcated leverage"/>
    <n v="8600"/>
    <n v="8656"/>
    <x v="1"/>
    <n v="100.65116279069768"/>
    <n v="87"/>
    <n v="99.494252873563212"/>
    <x v="1"/>
    <s v="USD"/>
    <n v="1268287200"/>
    <n v="1269061200"/>
    <x v="452"/>
    <d v="2010-03-20T05:00:00"/>
    <x v="0"/>
    <b v="1"/>
    <s v="photography/photography books"/>
    <x v="7"/>
    <x v="14"/>
  </r>
  <r>
    <n v="481"/>
    <s v="Mcclure LLC"/>
    <s v="Sharable discrete budgetary management"/>
    <n v="196600"/>
    <n v="159931"/>
    <x v="0"/>
    <n v="81.348423194303152"/>
    <n v="1538"/>
    <n v="103.98634590377114"/>
    <x v="1"/>
    <s v="USD"/>
    <n v="1412139600"/>
    <n v="1415772000"/>
    <x v="453"/>
    <d v="2014-11-12T06:00:00"/>
    <x v="0"/>
    <b v="1"/>
    <s v="theater/plays"/>
    <x v="3"/>
    <x v="3"/>
  </r>
  <r>
    <n v="482"/>
    <s v="Martin, Russell and Baker"/>
    <s v="Focused solution-oriented instruction set"/>
    <n v="4200"/>
    <n v="689"/>
    <x v="0"/>
    <n v="16.404761904761905"/>
    <n v="9"/>
    <n v="76.555555555555557"/>
    <x v="1"/>
    <s v="USD"/>
    <n v="1330063200"/>
    <n v="1331013600"/>
    <x v="454"/>
    <d v="2012-03-06T06:00:00"/>
    <x v="0"/>
    <b v="1"/>
    <s v="publishing/fiction"/>
    <x v="5"/>
    <x v="13"/>
  </r>
  <r>
    <n v="483"/>
    <s v="Rice-Parker"/>
    <s v="Down-sized actuating infrastructure"/>
    <n v="91400"/>
    <n v="48236"/>
    <x v="0"/>
    <n v="52.774617067833695"/>
    <n v="554"/>
    <n v="87.068592057761734"/>
    <x v="1"/>
    <s v="USD"/>
    <n v="1576130400"/>
    <n v="1576735200"/>
    <x v="455"/>
    <d v="2019-12-19T06:00:00"/>
    <x v="0"/>
    <b v="0"/>
    <s v="theater/plays"/>
    <x v="3"/>
    <x v="3"/>
  </r>
  <r>
    <n v="484"/>
    <s v="Landry Inc"/>
    <s v="Synergistic cohesive adapter"/>
    <n v="29600"/>
    <n v="77021"/>
    <x v="1"/>
    <n v="260.20608108108109"/>
    <n v="1572"/>
    <n v="48.99554707379135"/>
    <x v="4"/>
    <s v="GBP"/>
    <n v="1407128400"/>
    <n v="1411362000"/>
    <x v="456"/>
    <d v="2014-09-22T05:00:00"/>
    <x v="0"/>
    <b v="1"/>
    <s v="food/food trucks"/>
    <x v="0"/>
    <x v="0"/>
  </r>
  <r>
    <n v="485"/>
    <s v="Richards-Davis"/>
    <s v="Quality-focused mission-critical structure"/>
    <n v="90600"/>
    <n v="27844"/>
    <x v="0"/>
    <n v="30.73289183222958"/>
    <n v="648"/>
    <n v="42.969135802469133"/>
    <x v="4"/>
    <s v="GBP"/>
    <n v="1560142800"/>
    <n v="1563685200"/>
    <x v="457"/>
    <d v="2019-07-21T05:00:00"/>
    <x v="0"/>
    <b v="0"/>
    <s v="theater/plays"/>
    <x v="3"/>
    <x v="3"/>
  </r>
  <r>
    <n v="486"/>
    <s v="Davis, Cox and Fox"/>
    <s v="Compatible exuding Graphical User Interface"/>
    <n v="5200"/>
    <n v="702"/>
    <x v="0"/>
    <n v="13.5"/>
    <n v="21"/>
    <n v="33.428571428571431"/>
    <x v="4"/>
    <s v="GBP"/>
    <n v="1520575200"/>
    <n v="1521867600"/>
    <x v="458"/>
    <d v="2018-03-24T05:00:00"/>
    <x v="0"/>
    <b v="1"/>
    <s v="publishing/translations"/>
    <x v="5"/>
    <x v="18"/>
  </r>
  <r>
    <n v="487"/>
    <s v="Smith-Wallace"/>
    <s v="Monitored 24/7 time-frame"/>
    <n v="110300"/>
    <n v="197024"/>
    <x v="1"/>
    <n v="178.62556663644605"/>
    <n v="2346"/>
    <n v="83.982949701619773"/>
    <x v="1"/>
    <s v="USD"/>
    <n v="1492664400"/>
    <n v="1495515600"/>
    <x v="459"/>
    <d v="2017-05-23T05:00:00"/>
    <x v="0"/>
    <b v="0"/>
    <s v="theater/plays"/>
    <x v="3"/>
    <x v="3"/>
  </r>
  <r>
    <n v="488"/>
    <s v="Cordova, Shaw and Wang"/>
    <s v="Virtual secondary open architecture"/>
    <n v="5300"/>
    <n v="11663"/>
    <x v="1"/>
    <n v="220.0566037735849"/>
    <n v="115"/>
    <n v="101.41739130434783"/>
    <x v="1"/>
    <s v="USD"/>
    <n v="1454479200"/>
    <n v="1455948000"/>
    <x v="460"/>
    <d v="2016-02-20T06:00:00"/>
    <x v="0"/>
    <b v="0"/>
    <s v="theater/plays"/>
    <x v="3"/>
    <x v="3"/>
  </r>
  <r>
    <n v="489"/>
    <s v="Clark Inc"/>
    <s v="Down-sized mobile time-frame"/>
    <n v="9200"/>
    <n v="9339"/>
    <x v="1"/>
    <n v="101.5108695652174"/>
    <n v="85"/>
    <n v="109.87058823529412"/>
    <x v="6"/>
    <s v="EUR"/>
    <n v="1281934800"/>
    <n v="1282366800"/>
    <x v="461"/>
    <d v="2010-08-21T05:00:00"/>
    <x v="0"/>
    <b v="0"/>
    <s v="technology/wearables"/>
    <x v="2"/>
    <x v="8"/>
  </r>
  <r>
    <n v="490"/>
    <s v="Young and Sons"/>
    <s v="Innovative disintermediate encryption"/>
    <n v="2400"/>
    <n v="4596"/>
    <x v="1"/>
    <n v="191.5"/>
    <n v="144"/>
    <n v="31.916666666666668"/>
    <x v="1"/>
    <s v="USD"/>
    <n v="1573970400"/>
    <n v="1574575200"/>
    <x v="462"/>
    <d v="2019-11-24T06:00:00"/>
    <x v="0"/>
    <b v="0"/>
    <s v="journalism/audio"/>
    <x v="8"/>
    <x v="23"/>
  </r>
  <r>
    <n v="491"/>
    <s v="Henson PLC"/>
    <s v="Universal contextually-based knowledgebase"/>
    <n v="56800"/>
    <n v="173437"/>
    <x v="1"/>
    <n v="305.34683098591546"/>
    <n v="2443"/>
    <n v="70.993450675399103"/>
    <x v="1"/>
    <s v="USD"/>
    <n v="1372654800"/>
    <n v="1374901200"/>
    <x v="463"/>
    <d v="2013-07-27T05:00:00"/>
    <x v="0"/>
    <b v="1"/>
    <s v="food/food trucks"/>
    <x v="0"/>
    <x v="0"/>
  </r>
  <r>
    <n v="492"/>
    <s v="Garcia Group"/>
    <s v="Persevering interactive matrix"/>
    <n v="191000"/>
    <n v="45831"/>
    <x v="3"/>
    <n v="23.995287958115181"/>
    <n v="595"/>
    <n v="77.026890756302521"/>
    <x v="1"/>
    <s v="USD"/>
    <n v="1275886800"/>
    <n v="1278910800"/>
    <x v="464"/>
    <d v="2010-07-12T05:00:00"/>
    <x v="1"/>
    <b v="1"/>
    <s v="film &amp; video/shorts"/>
    <x v="4"/>
    <x v="12"/>
  </r>
  <r>
    <n v="493"/>
    <s v="Adams, Walker and Wong"/>
    <s v="Seamless background framework"/>
    <n v="900"/>
    <n v="6514"/>
    <x v="1"/>
    <n v="723.77777777777771"/>
    <n v="64"/>
    <n v="101.78125"/>
    <x v="1"/>
    <s v="USD"/>
    <n v="1561784400"/>
    <n v="1562907600"/>
    <x v="465"/>
    <d v="2019-07-12T05:00:00"/>
    <x v="0"/>
    <b v="0"/>
    <s v="photography/photography books"/>
    <x v="7"/>
    <x v="14"/>
  </r>
  <r>
    <n v="494"/>
    <s v="Hopkins-Browning"/>
    <s v="Balanced upward-trending productivity"/>
    <n v="2500"/>
    <n v="13684"/>
    <x v="1"/>
    <n v="547.36"/>
    <n v="268"/>
    <n v="51.059701492537314"/>
    <x v="1"/>
    <s v="USD"/>
    <n v="1332392400"/>
    <n v="1332478800"/>
    <x v="466"/>
    <d v="2012-03-23T05:00:00"/>
    <x v="0"/>
    <b v="0"/>
    <s v="technology/wearables"/>
    <x v="2"/>
    <x v="8"/>
  </r>
  <r>
    <n v="495"/>
    <s v="Bell, Edwards and Andersen"/>
    <s v="Centralized clear-thinking solution"/>
    <n v="3200"/>
    <n v="13264"/>
    <x v="1"/>
    <n v="414.49999999999994"/>
    <n v="195"/>
    <n v="68.02051282051282"/>
    <x v="3"/>
    <s v="DKK"/>
    <n v="1402376400"/>
    <n v="1402722000"/>
    <x v="467"/>
    <d v="2014-06-14T05:00:00"/>
    <x v="0"/>
    <b v="0"/>
    <s v="theater/plays"/>
    <x v="3"/>
    <x v="3"/>
  </r>
  <r>
    <n v="496"/>
    <s v="Morales Group"/>
    <s v="Optimized bi-directional extranet"/>
    <n v="183800"/>
    <n v="1667"/>
    <x v="0"/>
    <n v="0.90696409140369971"/>
    <n v="54"/>
    <n v="30.87037037037037"/>
    <x v="1"/>
    <s v="USD"/>
    <n v="1495342800"/>
    <n v="1496811600"/>
    <x v="468"/>
    <d v="2017-06-07T05:00:00"/>
    <x v="0"/>
    <b v="0"/>
    <s v="film &amp; video/animation"/>
    <x v="4"/>
    <x v="10"/>
  </r>
  <r>
    <n v="497"/>
    <s v="Lucero Group"/>
    <s v="Intuitive actuating benchmark"/>
    <n v="9800"/>
    <n v="3349"/>
    <x v="0"/>
    <n v="34.173469387755098"/>
    <n v="120"/>
    <n v="27.908333333333335"/>
    <x v="1"/>
    <s v="USD"/>
    <n v="1482213600"/>
    <n v="1482213600"/>
    <x v="469"/>
    <d v="2016-12-20T06:00:00"/>
    <x v="0"/>
    <b v="1"/>
    <s v="technology/wearables"/>
    <x v="2"/>
    <x v="8"/>
  </r>
  <r>
    <n v="498"/>
    <s v="Smith, Brown and Davis"/>
    <s v="Devolved background project"/>
    <n v="193400"/>
    <n v="46317"/>
    <x v="0"/>
    <n v="23.948810754912099"/>
    <n v="579"/>
    <n v="79.994818652849744"/>
    <x v="3"/>
    <s v="DKK"/>
    <n v="1420092000"/>
    <n v="1420264800"/>
    <x v="470"/>
    <d v="2015-01-03T06:00:00"/>
    <x v="0"/>
    <b v="0"/>
    <s v="technology/web"/>
    <x v="2"/>
    <x v="2"/>
  </r>
  <r>
    <n v="499"/>
    <s v="Hunt Group"/>
    <s v="Reverse-engineered executive emulation"/>
    <n v="163800"/>
    <n v="78743"/>
    <x v="0"/>
    <n v="48.072649572649574"/>
    <n v="2072"/>
    <n v="38.003378378378379"/>
    <x v="1"/>
    <s v="USD"/>
    <n v="1458018000"/>
    <n v="1458450000"/>
    <x v="471"/>
    <d v="2016-03-20T05:00:00"/>
    <x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x v="472"/>
    <d v="2013-05-29T05:00:00"/>
    <x v="0"/>
    <b v="1"/>
    <s v="theater/plays"/>
    <x v="3"/>
    <x v="3"/>
  </r>
  <r>
    <n v="501"/>
    <s v="Mccann-Le"/>
    <s v="Focused coherent methodology"/>
    <n v="153600"/>
    <n v="107743"/>
    <x v="0"/>
    <n v="70.145182291666657"/>
    <n v="1796"/>
    <n v="59.990534521158132"/>
    <x v="1"/>
    <s v="USD"/>
    <n v="1363064400"/>
    <n v="1363237200"/>
    <x v="473"/>
    <d v="2013-03-14T05:00:00"/>
    <x v="0"/>
    <b v="0"/>
    <s v="film &amp; video/documentary"/>
    <x v="4"/>
    <x v="4"/>
  </r>
  <r>
    <n v="502"/>
    <s v="Johnson Inc"/>
    <s v="Reduced context-sensitive complexity"/>
    <n v="1300"/>
    <n v="6889"/>
    <x v="1"/>
    <n v="529.92307692307691"/>
    <n v="186"/>
    <n v="37.037634408602152"/>
    <x v="2"/>
    <s v="AUD"/>
    <n v="1343365200"/>
    <n v="1345870800"/>
    <x v="474"/>
    <d v="2012-08-25T05:00:00"/>
    <x v="0"/>
    <b v="1"/>
    <s v="games/video games"/>
    <x v="6"/>
    <x v="11"/>
  </r>
  <r>
    <n v="503"/>
    <s v="Collins LLC"/>
    <s v="Decentralized 4thgeneration time-frame"/>
    <n v="25500"/>
    <n v="45983"/>
    <x v="1"/>
    <n v="180.32549019607845"/>
    <n v="460"/>
    <n v="99.963043478260872"/>
    <x v="1"/>
    <s v="USD"/>
    <n v="1435726800"/>
    <n v="1437454800"/>
    <x v="72"/>
    <d v="2015-07-21T05:00:00"/>
    <x v="0"/>
    <b v="0"/>
    <s v="film &amp; video/drama"/>
    <x v="4"/>
    <x v="6"/>
  </r>
  <r>
    <n v="504"/>
    <s v="Smith-Miller"/>
    <s v="De-engineered cohesive moderator"/>
    <n v="7500"/>
    <n v="6924"/>
    <x v="0"/>
    <n v="92.320000000000007"/>
    <n v="62"/>
    <n v="111.6774193548387"/>
    <x v="6"/>
    <s v="EUR"/>
    <n v="1431925200"/>
    <n v="1432011600"/>
    <x v="443"/>
    <d v="2015-05-19T05:00:00"/>
    <x v="0"/>
    <b v="0"/>
    <s v="music/rock"/>
    <x v="1"/>
    <x v="1"/>
  </r>
  <r>
    <n v="505"/>
    <s v="Jensen-Vargas"/>
    <s v="Ameliorated explicit parallelism"/>
    <n v="89900"/>
    <n v="12497"/>
    <x v="0"/>
    <n v="13.901001112347053"/>
    <n v="347"/>
    <n v="36.014409221902014"/>
    <x v="1"/>
    <s v="USD"/>
    <n v="1362722400"/>
    <n v="1366347600"/>
    <x v="475"/>
    <d v="2013-04-19T05:00:00"/>
    <x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.07777777777767"/>
    <n v="2528"/>
    <n v="66.010284810126578"/>
    <x v="1"/>
    <s v="USD"/>
    <n v="1511416800"/>
    <n v="1512885600"/>
    <x v="81"/>
    <d v="2017-12-10T06:00:00"/>
    <x v="0"/>
    <b v="1"/>
    <s v="theater/plays"/>
    <x v="3"/>
    <x v="3"/>
  </r>
  <r>
    <n v="507"/>
    <s v="Turner, Miller and Francis"/>
    <s v="Compatible well-modulated budgetary management"/>
    <n v="2100"/>
    <n v="837"/>
    <x v="0"/>
    <n v="39.857142857142861"/>
    <n v="19"/>
    <n v="44.05263157894737"/>
    <x v="1"/>
    <s v="USD"/>
    <n v="1365483600"/>
    <n v="1369717200"/>
    <x v="476"/>
    <d v="2013-05-28T05:00:00"/>
    <x v="0"/>
    <b v="1"/>
    <s v="technology/web"/>
    <x v="2"/>
    <x v="2"/>
  </r>
  <r>
    <n v="508"/>
    <s v="Roberts Group"/>
    <s v="Up-sized radical pricing structure"/>
    <n v="172700"/>
    <n v="193820"/>
    <x v="1"/>
    <n v="112.22929936305732"/>
    <n v="3657"/>
    <n v="52.999726551818434"/>
    <x v="1"/>
    <s v="USD"/>
    <n v="1532840400"/>
    <n v="1534654800"/>
    <x v="192"/>
    <d v="2018-08-19T05:00:00"/>
    <x v="0"/>
    <b v="0"/>
    <s v="theater/plays"/>
    <x v="3"/>
    <x v="3"/>
  </r>
  <r>
    <n v="509"/>
    <s v="White LLC"/>
    <s v="Robust zero-defect project"/>
    <n v="168500"/>
    <n v="119510"/>
    <x v="0"/>
    <n v="70.925816023738875"/>
    <n v="1258"/>
    <n v="95"/>
    <x v="1"/>
    <s v="USD"/>
    <n v="1336194000"/>
    <n v="1337058000"/>
    <x v="477"/>
    <d v="2012-05-15T05:00:00"/>
    <x v="0"/>
    <b v="0"/>
    <s v="theater/plays"/>
    <x v="3"/>
    <x v="3"/>
  </r>
  <r>
    <n v="510"/>
    <s v="Best, Miller and Thomas"/>
    <s v="Re-engineered mobile task-force"/>
    <n v="7800"/>
    <n v="9289"/>
    <x v="1"/>
    <n v="119.08974358974358"/>
    <n v="131"/>
    <n v="70.908396946564892"/>
    <x v="2"/>
    <s v="AUD"/>
    <n v="1527742800"/>
    <n v="1529816400"/>
    <x v="478"/>
    <d v="2018-06-24T05:00:00"/>
    <x v="0"/>
    <b v="0"/>
    <s v="film &amp; video/drama"/>
    <x v="4"/>
    <x v="6"/>
  </r>
  <r>
    <n v="511"/>
    <s v="Smith-Mullins"/>
    <s v="User-centric intangible neural-net"/>
    <n v="147800"/>
    <n v="35498"/>
    <x v="0"/>
    <n v="24.017591339648174"/>
    <n v="362"/>
    <n v="98.060773480662988"/>
    <x v="1"/>
    <s v="USD"/>
    <n v="1564030800"/>
    <n v="1564894800"/>
    <x v="479"/>
    <d v="2019-08-04T05:00:00"/>
    <x v="0"/>
    <b v="0"/>
    <s v="theater/plays"/>
    <x v="3"/>
    <x v="3"/>
  </r>
  <r>
    <n v="512"/>
    <s v="Williams-Walsh"/>
    <s v="Organized explicit core"/>
    <n v="9100"/>
    <n v="12678"/>
    <x v="1"/>
    <n v="139.31868131868131"/>
    <n v="239"/>
    <n v="53.046025104602514"/>
    <x v="1"/>
    <s v="USD"/>
    <n v="1404536400"/>
    <n v="1404622800"/>
    <x v="480"/>
    <d v="2014-07-06T05:00:00"/>
    <x v="0"/>
    <b v="1"/>
    <s v="games/video games"/>
    <x v="6"/>
    <x v="11"/>
  </r>
  <r>
    <n v="513"/>
    <s v="Harrison, Blackwell and Mendez"/>
    <s v="Synchronized 6thgeneration adapter"/>
    <n v="8300"/>
    <n v="3260"/>
    <x v="3"/>
    <n v="39.277108433734945"/>
    <n v="35"/>
    <n v="93.142857142857139"/>
    <x v="1"/>
    <s v="USD"/>
    <n v="1284008400"/>
    <n v="1284181200"/>
    <x v="180"/>
    <d v="2010-09-11T05:00:00"/>
    <x v="0"/>
    <b v="0"/>
    <s v="film &amp; video/television"/>
    <x v="4"/>
    <x v="19"/>
  </r>
  <r>
    <n v="514"/>
    <s v="Sanchez, Bradley and Flores"/>
    <s v="Centralized motivating capacity"/>
    <n v="138700"/>
    <n v="31123"/>
    <x v="3"/>
    <n v="22.439077144917089"/>
    <n v="528"/>
    <n v="58.945075757575758"/>
    <x v="5"/>
    <s v="CHF"/>
    <n v="1386309600"/>
    <n v="1386741600"/>
    <x v="481"/>
    <d v="2013-12-11T06:00:00"/>
    <x v="0"/>
    <b v="1"/>
    <s v="music/rock"/>
    <x v="1"/>
    <x v="1"/>
  </r>
  <r>
    <n v="515"/>
    <s v="Cox LLC"/>
    <s v="Phased 24hour flexibility"/>
    <n v="8600"/>
    <n v="4797"/>
    <x v="0"/>
    <n v="55.779069767441861"/>
    <n v="133"/>
    <n v="36.067669172932334"/>
    <x v="0"/>
    <s v="CAD"/>
    <n v="1324620000"/>
    <n v="1324792800"/>
    <x v="482"/>
    <d v="2011-12-25T06:00:00"/>
    <x v="0"/>
    <b v="1"/>
    <s v="theater/plays"/>
    <x v="3"/>
    <x v="3"/>
  </r>
  <r>
    <n v="516"/>
    <s v="Morales-Odonnell"/>
    <s v="Exclusive 5thgeneration structure"/>
    <n v="125400"/>
    <n v="53324"/>
    <x v="0"/>
    <n v="42.523125996810208"/>
    <n v="846"/>
    <n v="63.030732860520096"/>
    <x v="1"/>
    <s v="USD"/>
    <n v="1281070800"/>
    <n v="1284354000"/>
    <x v="194"/>
    <d v="2010-09-13T05:00:00"/>
    <x v="0"/>
    <b v="0"/>
    <s v="publishing/nonfiction"/>
    <x v="5"/>
    <x v="9"/>
  </r>
  <r>
    <n v="517"/>
    <s v="Ramirez LLC"/>
    <s v="Multi-tiered maximized orchestration"/>
    <n v="5900"/>
    <n v="6608"/>
    <x v="1"/>
    <n v="112.00000000000001"/>
    <n v="78"/>
    <n v="84.717948717948715"/>
    <x v="1"/>
    <s v="USD"/>
    <n v="1493960400"/>
    <n v="1494392400"/>
    <x v="483"/>
    <d v="2017-05-10T05:00:00"/>
    <x v="0"/>
    <b v="0"/>
    <s v="food/food trucks"/>
    <x v="0"/>
    <x v="0"/>
  </r>
  <r>
    <n v="518"/>
    <s v="Ramirez Group"/>
    <s v="Open-architected uniform instruction set"/>
    <n v="8800"/>
    <n v="622"/>
    <x v="0"/>
    <n v="7.0681818181818183"/>
    <n v="10"/>
    <n v="62.2"/>
    <x v="1"/>
    <s v="USD"/>
    <n v="1519365600"/>
    <n v="1519538400"/>
    <x v="484"/>
    <d v="2018-02-25T06:00:00"/>
    <x v="0"/>
    <b v="1"/>
    <s v="film &amp; video/animation"/>
    <x v="4"/>
    <x v="10"/>
  </r>
  <r>
    <n v="519"/>
    <s v="Marsh-Coleman"/>
    <s v="Exclusive asymmetric analyzer"/>
    <n v="177700"/>
    <n v="180802"/>
    <x v="1"/>
    <n v="101.74563871693867"/>
    <n v="1773"/>
    <n v="101.97518330513255"/>
    <x v="1"/>
    <s v="USD"/>
    <n v="1420696800"/>
    <n v="1421906400"/>
    <x v="355"/>
    <d v="2015-01-22T06:00:00"/>
    <x v="0"/>
    <b v="1"/>
    <s v="music/rock"/>
    <x v="1"/>
    <x v="1"/>
  </r>
  <r>
    <n v="520"/>
    <s v="Frederick, Jenkins and Collins"/>
    <s v="Organic radical collaboration"/>
    <n v="800"/>
    <n v="3406"/>
    <x v="1"/>
    <n v="425.75"/>
    <n v="32"/>
    <n v="106.4375"/>
    <x v="1"/>
    <s v="USD"/>
    <n v="1555650000"/>
    <n v="1555909200"/>
    <x v="485"/>
    <d v="2019-04-22T05:00:00"/>
    <x v="0"/>
    <b v="0"/>
    <s v="theater/plays"/>
    <x v="3"/>
    <x v="3"/>
  </r>
  <r>
    <n v="521"/>
    <s v="Wilson Ltd"/>
    <s v="Function-based multi-state software"/>
    <n v="7600"/>
    <n v="11061"/>
    <x v="1"/>
    <n v="145.53947368421052"/>
    <n v="369"/>
    <n v="29.975609756097562"/>
    <x v="1"/>
    <s v="USD"/>
    <n v="1471928400"/>
    <n v="1472446800"/>
    <x v="486"/>
    <d v="2016-08-29T05:00:00"/>
    <x v="0"/>
    <b v="1"/>
    <s v="film &amp; video/drama"/>
    <x v="4"/>
    <x v="6"/>
  </r>
  <r>
    <n v="522"/>
    <s v="Cline, Peterson and Lowery"/>
    <s v="Innovative static budgetary management"/>
    <n v="50500"/>
    <n v="16389"/>
    <x v="0"/>
    <n v="32.453465346534657"/>
    <n v="191"/>
    <n v="85.806282722513089"/>
    <x v="1"/>
    <s v="USD"/>
    <n v="1341291600"/>
    <n v="1342328400"/>
    <x v="487"/>
    <d v="2012-07-15T05:00:00"/>
    <x v="0"/>
    <b v="0"/>
    <s v="film &amp; video/shorts"/>
    <x v="4"/>
    <x v="12"/>
  </r>
  <r>
    <n v="523"/>
    <s v="Underwood, James and Jones"/>
    <s v="Triple-buffered holistic ability"/>
    <n v="900"/>
    <n v="6303"/>
    <x v="1"/>
    <n v="700.33333333333326"/>
    <n v="89"/>
    <n v="70.82022471910112"/>
    <x v="1"/>
    <s v="USD"/>
    <n v="1267682400"/>
    <n v="1268114400"/>
    <x v="488"/>
    <d v="2010-03-09T06:00:00"/>
    <x v="0"/>
    <b v="0"/>
    <s v="film &amp; video/shorts"/>
    <x v="4"/>
    <x v="12"/>
  </r>
  <r>
    <n v="524"/>
    <s v="Johnson-Contreras"/>
    <s v="Diverse scalable superstructure"/>
    <n v="96700"/>
    <n v="81136"/>
    <x v="0"/>
    <n v="83.904860392967933"/>
    <n v="1979"/>
    <n v="40.998484082870135"/>
    <x v="1"/>
    <s v="USD"/>
    <n v="1272258000"/>
    <n v="1273381200"/>
    <x v="489"/>
    <d v="2010-05-09T05:00:00"/>
    <x v="0"/>
    <b v="0"/>
    <s v="theater/plays"/>
    <x v="3"/>
    <x v="3"/>
  </r>
  <r>
    <n v="525"/>
    <s v="Greene, Lloyd and Sims"/>
    <s v="Balanced leadingedge data-warehouse"/>
    <n v="2100"/>
    <n v="1768"/>
    <x v="0"/>
    <n v="84.19047619047619"/>
    <n v="63"/>
    <n v="28.063492063492063"/>
    <x v="1"/>
    <s v="USD"/>
    <n v="1290492000"/>
    <n v="1290837600"/>
    <x v="490"/>
    <d v="2010-11-27T06:00:00"/>
    <x v="0"/>
    <b v="0"/>
    <s v="technology/wearables"/>
    <x v="2"/>
    <x v="8"/>
  </r>
  <r>
    <n v="526"/>
    <s v="Smith-Sparks"/>
    <s v="Digitized bandwidth-monitored open architecture"/>
    <n v="8300"/>
    <n v="12944"/>
    <x v="1"/>
    <n v="155.95180722891567"/>
    <n v="147"/>
    <n v="88.054421768707485"/>
    <x v="1"/>
    <s v="USD"/>
    <n v="1451109600"/>
    <n v="1454306400"/>
    <x v="312"/>
    <d v="2016-02-01T06:00:00"/>
    <x v="0"/>
    <b v="1"/>
    <s v="theater/plays"/>
    <x v="3"/>
    <x v="3"/>
  </r>
  <r>
    <n v="527"/>
    <s v="Rosario-Smith"/>
    <s v="Enterprise-wide intermediate portal"/>
    <n v="189200"/>
    <n v="188480"/>
    <x v="0"/>
    <n v="99.619450317124731"/>
    <n v="6080"/>
    <n v="31"/>
    <x v="0"/>
    <s v="CAD"/>
    <n v="1454652000"/>
    <n v="1457762400"/>
    <x v="491"/>
    <d v="2016-03-12T06:00:00"/>
    <x v="0"/>
    <b v="0"/>
    <s v="film &amp; video/animation"/>
    <x v="4"/>
    <x v="10"/>
  </r>
  <r>
    <n v="528"/>
    <s v="Avila, Ford and Welch"/>
    <s v="Focused leadingedge matrix"/>
    <n v="9000"/>
    <n v="7227"/>
    <x v="0"/>
    <n v="80.300000000000011"/>
    <n v="80"/>
    <n v="90.337500000000006"/>
    <x v="4"/>
    <s v="GBP"/>
    <n v="1385186400"/>
    <n v="1389074400"/>
    <x v="492"/>
    <d v="2014-01-07T06:00:00"/>
    <x v="0"/>
    <b v="0"/>
    <s v="music/indie rock"/>
    <x v="1"/>
    <x v="7"/>
  </r>
  <r>
    <n v="529"/>
    <s v="Gallegos Inc"/>
    <s v="Seamless logistical encryption"/>
    <n v="5100"/>
    <n v="574"/>
    <x v="0"/>
    <n v="11.254901960784313"/>
    <n v="9"/>
    <n v="63.777777777777779"/>
    <x v="1"/>
    <s v="USD"/>
    <n v="1399698000"/>
    <n v="1402117200"/>
    <x v="493"/>
    <d v="2014-06-07T05:00:00"/>
    <x v="0"/>
    <b v="0"/>
    <s v="games/video games"/>
    <x v="6"/>
    <x v="11"/>
  </r>
  <r>
    <n v="530"/>
    <s v="Morrow, Santiago and Soto"/>
    <s v="Stand-alone human-resource workforce"/>
    <n v="105000"/>
    <n v="96328"/>
    <x v="0"/>
    <n v="91.740952380952379"/>
    <n v="1784"/>
    <n v="53.995515695067262"/>
    <x v="1"/>
    <s v="USD"/>
    <n v="1283230800"/>
    <n v="1284440400"/>
    <x v="494"/>
    <d v="2010-09-14T05:00:00"/>
    <x v="0"/>
    <b v="1"/>
    <s v="publishing/fiction"/>
    <x v="5"/>
    <x v="13"/>
  </r>
  <r>
    <n v="531"/>
    <s v="Berry-Richardson"/>
    <s v="Automated zero tolerance implementation"/>
    <n v="186700"/>
    <n v="178338"/>
    <x v="2"/>
    <n v="95.521156936261391"/>
    <n v="3640"/>
    <n v="48.993956043956047"/>
    <x v="5"/>
    <s v="CHF"/>
    <n v="1384149600"/>
    <n v="1388988000"/>
    <x v="495"/>
    <d v="2014-01-06T06:00:00"/>
    <x v="0"/>
    <b v="0"/>
    <s v="games/video games"/>
    <x v="6"/>
    <x v="11"/>
  </r>
  <r>
    <n v="532"/>
    <s v="Cordova-Torres"/>
    <s v="Pre-emptive grid-enabled contingency"/>
    <n v="1600"/>
    <n v="8046"/>
    <x v="1"/>
    <n v="502.87499999999994"/>
    <n v="126"/>
    <n v="63.857142857142854"/>
    <x v="0"/>
    <s v="CAD"/>
    <n v="1516860000"/>
    <n v="1516946400"/>
    <x v="496"/>
    <d v="2018-01-26T06:00:00"/>
    <x v="0"/>
    <b v="0"/>
    <s v="theater/plays"/>
    <x v="3"/>
    <x v="3"/>
  </r>
  <r>
    <n v="533"/>
    <s v="Holt, Bernard and Johnson"/>
    <s v="Multi-lateral didactic encoding"/>
    <n v="115600"/>
    <n v="184086"/>
    <x v="1"/>
    <n v="159.24394463667818"/>
    <n v="2218"/>
    <n v="82.996393146979258"/>
    <x v="4"/>
    <s v="GBP"/>
    <n v="1374642000"/>
    <n v="1377752400"/>
    <x v="497"/>
    <d v="2013-08-29T05:00:00"/>
    <x v="0"/>
    <b v="0"/>
    <s v="music/indie rock"/>
    <x v="1"/>
    <x v="7"/>
  </r>
  <r>
    <n v="534"/>
    <s v="Clark, Mccormick and Mendoza"/>
    <s v="Self-enabling didactic orchestration"/>
    <n v="89100"/>
    <n v="13385"/>
    <x v="0"/>
    <n v="15.022446689113355"/>
    <n v="243"/>
    <n v="55.08230452674897"/>
    <x v="1"/>
    <s v="USD"/>
    <n v="1534482000"/>
    <n v="1534568400"/>
    <x v="498"/>
    <d v="2018-08-18T05:00:00"/>
    <x v="0"/>
    <b v="1"/>
    <s v="film &amp; video/drama"/>
    <x v="4"/>
    <x v="6"/>
  </r>
  <r>
    <n v="535"/>
    <s v="Garrison LLC"/>
    <s v="Profit-focused 24/7 data-warehouse"/>
    <n v="2600"/>
    <n v="12533"/>
    <x v="1"/>
    <n v="482.03846153846149"/>
    <n v="202"/>
    <n v="62.044554455445542"/>
    <x v="6"/>
    <s v="EUR"/>
    <n v="1528434000"/>
    <n v="1528606800"/>
    <x v="499"/>
    <d v="2018-06-10T05:00:00"/>
    <x v="0"/>
    <b v="1"/>
    <s v="theater/plays"/>
    <x v="3"/>
    <x v="3"/>
  </r>
  <r>
    <n v="536"/>
    <s v="Shannon-Olson"/>
    <s v="Enhanced methodical middleware"/>
    <n v="9800"/>
    <n v="14697"/>
    <x v="1"/>
    <n v="149.96938775510205"/>
    <n v="140"/>
    <n v="104.97857142857143"/>
    <x v="6"/>
    <s v="EUR"/>
    <n v="1282626000"/>
    <n v="1284872400"/>
    <x v="500"/>
    <d v="2010-09-19T05:00:00"/>
    <x v="0"/>
    <b v="0"/>
    <s v="publishing/fiction"/>
    <x v="5"/>
    <x v="13"/>
  </r>
  <r>
    <n v="537"/>
    <s v="Murillo-Mcfarland"/>
    <s v="Synchronized client-driven projection"/>
    <n v="84400"/>
    <n v="98935"/>
    <x v="1"/>
    <n v="117.22156398104266"/>
    <n v="1052"/>
    <n v="94.044676806083643"/>
    <x v="3"/>
    <s v="DKK"/>
    <n v="1535605200"/>
    <n v="1537592400"/>
    <x v="501"/>
    <d v="2018-09-22T05:00:00"/>
    <x v="1"/>
    <b v="1"/>
    <s v="film &amp; video/documentary"/>
    <x v="4"/>
    <x v="4"/>
  </r>
  <r>
    <n v="538"/>
    <s v="Young, Gilbert and Escobar"/>
    <s v="Networked didactic time-frame"/>
    <n v="151300"/>
    <n v="57034"/>
    <x v="0"/>
    <n v="37.695968274950431"/>
    <n v="1296"/>
    <n v="44.007716049382715"/>
    <x v="1"/>
    <s v="USD"/>
    <n v="1379826000"/>
    <n v="1381208400"/>
    <x v="502"/>
    <d v="2013-10-08T05:00:00"/>
    <x v="0"/>
    <b v="0"/>
    <s v="games/mobile games"/>
    <x v="6"/>
    <x v="20"/>
  </r>
  <r>
    <n v="539"/>
    <s v="Thomas, Welch and Santana"/>
    <s v="Assimilated exuding toolset"/>
    <n v="9800"/>
    <n v="7120"/>
    <x v="0"/>
    <n v="72.653061224489804"/>
    <n v="77"/>
    <n v="92.467532467532465"/>
    <x v="1"/>
    <s v="USD"/>
    <n v="1561957200"/>
    <n v="1562475600"/>
    <x v="503"/>
    <d v="2019-07-07T05:00:00"/>
    <x v="0"/>
    <b v="1"/>
    <s v="food/food trucks"/>
    <x v="0"/>
    <x v="0"/>
  </r>
  <r>
    <n v="540"/>
    <s v="Brown-Pena"/>
    <s v="Front-line client-server secured line"/>
    <n v="5300"/>
    <n v="14097"/>
    <x v="1"/>
    <n v="265.98113207547169"/>
    <n v="247"/>
    <n v="57.072874493927124"/>
    <x v="1"/>
    <s v="USD"/>
    <n v="1525496400"/>
    <n v="1527397200"/>
    <x v="504"/>
    <d v="2018-05-27T05:00:00"/>
    <x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.205617977528089"/>
    <n v="395"/>
    <n v="109.07848101265823"/>
    <x v="6"/>
    <s v="EUR"/>
    <n v="1433912400"/>
    <n v="1436158800"/>
    <x v="505"/>
    <d v="2015-07-06T05:00:00"/>
    <x v="0"/>
    <b v="0"/>
    <s v="games/mobile games"/>
    <x v="6"/>
    <x v="20"/>
  </r>
  <r>
    <n v="542"/>
    <s v="Harrison-Bridges"/>
    <s v="Profit-focused exuding moderator"/>
    <n v="77000"/>
    <n v="1930"/>
    <x v="0"/>
    <n v="2.5064935064935066"/>
    <n v="49"/>
    <n v="39.387755102040813"/>
    <x v="4"/>
    <s v="GBP"/>
    <n v="1453442400"/>
    <n v="1456034400"/>
    <x v="506"/>
    <d v="2016-02-21T06:00:00"/>
    <x v="0"/>
    <b v="0"/>
    <s v="music/indie rock"/>
    <x v="1"/>
    <x v="7"/>
  </r>
  <r>
    <n v="543"/>
    <s v="Johnson, Murphy and Peterson"/>
    <s v="Cross-group high-level moderator"/>
    <n v="84900"/>
    <n v="13864"/>
    <x v="0"/>
    <n v="16.329799764428738"/>
    <n v="180"/>
    <n v="77.022222222222226"/>
    <x v="1"/>
    <s v="USD"/>
    <n v="1378875600"/>
    <n v="1380171600"/>
    <x v="507"/>
    <d v="2013-09-26T05:00:00"/>
    <x v="0"/>
    <b v="0"/>
    <s v="games/video games"/>
    <x v="6"/>
    <x v="11"/>
  </r>
  <r>
    <n v="544"/>
    <s v="Taylor Inc"/>
    <s v="Public-key 3rdgeneration system engine"/>
    <n v="2800"/>
    <n v="7742"/>
    <x v="1"/>
    <n v="276.5"/>
    <n v="84"/>
    <n v="92.166666666666671"/>
    <x v="1"/>
    <s v="USD"/>
    <n v="1452232800"/>
    <n v="1453356000"/>
    <x v="508"/>
    <d v="2016-01-21T06:00:00"/>
    <x v="0"/>
    <b v="0"/>
    <s v="music/rock"/>
    <x v="1"/>
    <x v="1"/>
  </r>
  <r>
    <n v="545"/>
    <s v="Deleon and Sons"/>
    <s v="Organized value-added access"/>
    <n v="184800"/>
    <n v="164109"/>
    <x v="0"/>
    <n v="88.803571428571431"/>
    <n v="2690"/>
    <n v="61.007063197026021"/>
    <x v="1"/>
    <s v="USD"/>
    <n v="1577253600"/>
    <n v="1578981600"/>
    <x v="509"/>
    <d v="2020-01-14T06:00:00"/>
    <x v="0"/>
    <b v="0"/>
    <s v="theater/plays"/>
    <x v="3"/>
    <x v="3"/>
  </r>
  <r>
    <n v="546"/>
    <s v="Benjamin, Paul and Ferguson"/>
    <s v="Cloned global Graphical User Interface"/>
    <n v="4200"/>
    <n v="6870"/>
    <x v="1"/>
    <n v="163.57142857142856"/>
    <n v="88"/>
    <n v="78.068181818181813"/>
    <x v="1"/>
    <s v="USD"/>
    <n v="1537160400"/>
    <n v="1537419600"/>
    <x v="510"/>
    <d v="2018-09-20T05:00:00"/>
    <x v="0"/>
    <b v="1"/>
    <s v="theater/plays"/>
    <x v="3"/>
    <x v="3"/>
  </r>
  <r>
    <n v="547"/>
    <s v="Hardin-Dixon"/>
    <s v="Focused solution-oriented matrix"/>
    <n v="1300"/>
    <n v="12597"/>
    <x v="1"/>
    <n v="969"/>
    <n v="156"/>
    <n v="80.75"/>
    <x v="1"/>
    <s v="USD"/>
    <n v="1422165600"/>
    <n v="1423202400"/>
    <x v="511"/>
    <d v="2015-02-06T06:00:00"/>
    <x v="0"/>
    <b v="0"/>
    <s v="film &amp; video/drama"/>
    <x v="4"/>
    <x v="6"/>
  </r>
  <r>
    <n v="548"/>
    <s v="York-Pitts"/>
    <s v="Monitored discrete toolset"/>
    <n v="66100"/>
    <n v="179074"/>
    <x v="1"/>
    <n v="270.91376701966715"/>
    <n v="2985"/>
    <n v="59.991289782244557"/>
    <x v="1"/>
    <s v="USD"/>
    <n v="1459486800"/>
    <n v="1460610000"/>
    <x v="512"/>
    <d v="2016-04-14T05:00:00"/>
    <x v="0"/>
    <b v="0"/>
    <s v="theater/plays"/>
    <x v="3"/>
    <x v="3"/>
  </r>
  <r>
    <n v="549"/>
    <s v="Jarvis and Sons"/>
    <s v="Business-focused intermediate system engine"/>
    <n v="29500"/>
    <n v="83843"/>
    <x v="1"/>
    <n v="284.21355932203392"/>
    <n v="762"/>
    <n v="110.03018372703411"/>
    <x v="1"/>
    <s v="USD"/>
    <n v="1369717200"/>
    <n v="1370494800"/>
    <x v="513"/>
    <d v="2013-06-06T05:00:00"/>
    <x v="0"/>
    <b v="0"/>
    <s v="technology/wearables"/>
    <x v="2"/>
    <x v="8"/>
  </r>
  <r>
    <n v="550"/>
    <s v="Morrison-Henderson"/>
    <s v="De-engineered disintermediate encoding"/>
    <n v="100"/>
    <n v="4"/>
    <x v="3"/>
    <n v="4"/>
    <n v="1"/>
    <n v="4"/>
    <x v="5"/>
    <s v="CHF"/>
    <n v="1330495200"/>
    <n v="1332306000"/>
    <x v="514"/>
    <d v="2012-03-21T05:00:00"/>
    <x v="0"/>
    <b v="0"/>
    <s v="music/indie rock"/>
    <x v="1"/>
    <x v="7"/>
  </r>
  <r>
    <n v="551"/>
    <s v="Martin-James"/>
    <s v="Streamlined upward-trending analyzer"/>
    <n v="180100"/>
    <n v="105598"/>
    <x v="0"/>
    <n v="58.6329816768462"/>
    <n v="2779"/>
    <n v="37.99856063332134"/>
    <x v="2"/>
    <s v="AUD"/>
    <n v="1419055200"/>
    <n v="1422511200"/>
    <x v="515"/>
    <d v="2015-01-29T06:00:00"/>
    <x v="0"/>
    <b v="1"/>
    <s v="technology/web"/>
    <x v="2"/>
    <x v="2"/>
  </r>
  <r>
    <n v="552"/>
    <s v="Mercer, Solomon and Singleton"/>
    <s v="Distributed human-resource policy"/>
    <n v="9000"/>
    <n v="8866"/>
    <x v="0"/>
    <n v="98.51111111111112"/>
    <n v="92"/>
    <n v="96.369565217391298"/>
    <x v="1"/>
    <s v="USD"/>
    <n v="1480140000"/>
    <n v="1480312800"/>
    <x v="516"/>
    <d v="2016-11-28T06:00:00"/>
    <x v="0"/>
    <b v="0"/>
    <s v="theater/plays"/>
    <x v="3"/>
    <x v="3"/>
  </r>
  <r>
    <n v="553"/>
    <s v="Dougherty, Austin and Mills"/>
    <s v="De-engineered 5thgeneration contingency"/>
    <n v="170600"/>
    <n v="75022"/>
    <x v="0"/>
    <n v="43.975381008206334"/>
    <n v="1028"/>
    <n v="72.978599221789878"/>
    <x v="1"/>
    <s v="USD"/>
    <n v="1293948000"/>
    <n v="1294034400"/>
    <x v="517"/>
    <d v="2011-01-03T06:00:00"/>
    <x v="0"/>
    <b v="0"/>
    <s v="music/rock"/>
    <x v="1"/>
    <x v="1"/>
  </r>
  <r>
    <n v="554"/>
    <s v="Ritter PLC"/>
    <s v="Multi-channeled upward-trending application"/>
    <n v="9500"/>
    <n v="14408"/>
    <x v="1"/>
    <n v="151.66315789473683"/>
    <n v="554"/>
    <n v="26.007220216606498"/>
    <x v="0"/>
    <s v="CAD"/>
    <n v="1482127200"/>
    <n v="1482645600"/>
    <x v="518"/>
    <d v="2016-12-25T06:00:00"/>
    <x v="0"/>
    <b v="0"/>
    <s v="music/indie rock"/>
    <x v="1"/>
    <x v="7"/>
  </r>
  <r>
    <n v="555"/>
    <s v="Anderson Group"/>
    <s v="Organic maximized database"/>
    <n v="6300"/>
    <n v="14089"/>
    <x v="1"/>
    <n v="223.63492063492063"/>
    <n v="135"/>
    <n v="104.36296296296297"/>
    <x v="3"/>
    <s v="DKK"/>
    <n v="1396414800"/>
    <n v="1399093200"/>
    <x v="519"/>
    <d v="2014-05-03T05:00:00"/>
    <x v="0"/>
    <b v="0"/>
    <s v="music/rock"/>
    <x v="1"/>
    <x v="1"/>
  </r>
  <r>
    <n v="556"/>
    <s v="Smith and Sons"/>
    <s v="Grass-roots 24/7 attitude"/>
    <n v="5200"/>
    <n v="12467"/>
    <x v="1"/>
    <n v="239.75"/>
    <n v="122"/>
    <n v="102.18852459016394"/>
    <x v="1"/>
    <s v="USD"/>
    <n v="1315285200"/>
    <n v="1315890000"/>
    <x v="520"/>
    <d v="2011-09-13T05:00:00"/>
    <x v="0"/>
    <b v="1"/>
    <s v="publishing/translations"/>
    <x v="5"/>
    <x v="18"/>
  </r>
  <r>
    <n v="557"/>
    <s v="Lam-Hamilton"/>
    <s v="Team-oriented global strategy"/>
    <n v="6000"/>
    <n v="11960"/>
    <x v="1"/>
    <n v="199.33333333333334"/>
    <n v="221"/>
    <n v="54.117647058823529"/>
    <x v="1"/>
    <s v="USD"/>
    <n v="1443762000"/>
    <n v="1444021200"/>
    <x v="521"/>
    <d v="2015-10-05T05:00:00"/>
    <x v="0"/>
    <b v="1"/>
    <s v="film &amp; video/science fiction"/>
    <x v="4"/>
    <x v="22"/>
  </r>
  <r>
    <n v="558"/>
    <s v="Ho Ltd"/>
    <s v="Enhanced client-driven capacity"/>
    <n v="5800"/>
    <n v="7966"/>
    <x v="1"/>
    <n v="137.34482758620689"/>
    <n v="126"/>
    <n v="63.222222222222221"/>
    <x v="1"/>
    <s v="USD"/>
    <n v="1456293600"/>
    <n v="1460005200"/>
    <x v="522"/>
    <d v="2016-04-07T05:00:00"/>
    <x v="0"/>
    <b v="0"/>
    <s v="theater/plays"/>
    <x v="3"/>
    <x v="3"/>
  </r>
  <r>
    <n v="559"/>
    <s v="Brown, Estrada and Jensen"/>
    <s v="Exclusive systematic productivity"/>
    <n v="105300"/>
    <n v="106321"/>
    <x v="1"/>
    <n v="100.9696106362773"/>
    <n v="1022"/>
    <n v="104.03228962818004"/>
    <x v="1"/>
    <s v="USD"/>
    <n v="1470114000"/>
    <n v="1470718800"/>
    <x v="523"/>
    <d v="2016-08-09T05:00:00"/>
    <x v="0"/>
    <b v="0"/>
    <s v="theater/plays"/>
    <x v="3"/>
    <x v="3"/>
  </r>
  <r>
    <n v="560"/>
    <s v="Hunt LLC"/>
    <s v="Re-engineered radical policy"/>
    <n v="20000"/>
    <n v="158832"/>
    <x v="1"/>
    <n v="794.16"/>
    <n v="3177"/>
    <n v="49.994334277620396"/>
    <x v="1"/>
    <s v="USD"/>
    <n v="1321596000"/>
    <n v="1325052000"/>
    <x v="524"/>
    <d v="2011-12-28T06:00:00"/>
    <x v="0"/>
    <b v="0"/>
    <s v="film &amp; video/animation"/>
    <x v="4"/>
    <x v="10"/>
  </r>
  <r>
    <n v="561"/>
    <s v="Fowler-Smith"/>
    <s v="Down-sized logistical adapter"/>
    <n v="3000"/>
    <n v="11091"/>
    <x v="1"/>
    <n v="369.7"/>
    <n v="198"/>
    <n v="56.015151515151516"/>
    <x v="5"/>
    <s v="CHF"/>
    <n v="1318827600"/>
    <n v="1319000400"/>
    <x v="525"/>
    <d v="2011-10-19T05:00:00"/>
    <x v="0"/>
    <b v="0"/>
    <s v="theater/plays"/>
    <x v="3"/>
    <x v="3"/>
  </r>
  <r>
    <n v="562"/>
    <s v="Blair Inc"/>
    <s v="Configurable bandwidth-monitored throughput"/>
    <n v="9900"/>
    <n v="1269"/>
    <x v="0"/>
    <n v="12.818181818181817"/>
    <n v="26"/>
    <n v="48.807692307692307"/>
    <x v="5"/>
    <s v="CHF"/>
    <n v="1552366800"/>
    <n v="1552539600"/>
    <x v="188"/>
    <d v="2019-03-14T05:00:00"/>
    <x v="0"/>
    <b v="0"/>
    <s v="music/rock"/>
    <x v="1"/>
    <x v="1"/>
  </r>
  <r>
    <n v="563"/>
    <s v="Kelley, Stanton and Sanchez"/>
    <s v="Optional tangible pricing structure"/>
    <n v="3700"/>
    <n v="5107"/>
    <x v="1"/>
    <n v="138.02702702702703"/>
    <n v="85"/>
    <n v="60.082352941176474"/>
    <x v="2"/>
    <s v="AUD"/>
    <n v="1542088800"/>
    <n v="1543816800"/>
    <x v="526"/>
    <d v="2018-12-03T06:00:00"/>
    <x v="0"/>
    <b v="0"/>
    <s v="film &amp; video/documentary"/>
    <x v="4"/>
    <x v="4"/>
  </r>
  <r>
    <n v="564"/>
    <s v="Hernandez-Macdonald"/>
    <s v="Organic high-level implementation"/>
    <n v="168700"/>
    <n v="141393"/>
    <x v="0"/>
    <n v="83.813278008298752"/>
    <n v="1790"/>
    <n v="78.990502793296088"/>
    <x v="1"/>
    <s v="USD"/>
    <n v="1426395600"/>
    <n v="1427086800"/>
    <x v="527"/>
    <d v="2015-03-23T05:00:00"/>
    <x v="0"/>
    <b v="0"/>
    <s v="theater/plays"/>
    <x v="3"/>
    <x v="3"/>
  </r>
  <r>
    <n v="565"/>
    <s v="Joseph LLC"/>
    <s v="Decentralized logistical collaboration"/>
    <n v="94900"/>
    <n v="194166"/>
    <x v="1"/>
    <n v="204.60063224446787"/>
    <n v="3596"/>
    <n v="53.99499443826474"/>
    <x v="1"/>
    <s v="USD"/>
    <n v="1321336800"/>
    <n v="1323064800"/>
    <x v="528"/>
    <d v="2011-12-05T06:00:00"/>
    <x v="0"/>
    <b v="0"/>
    <s v="theater/plays"/>
    <x v="3"/>
    <x v="3"/>
  </r>
  <r>
    <n v="566"/>
    <s v="Webb-Smith"/>
    <s v="Advanced content-based installation"/>
    <n v="9300"/>
    <n v="4124"/>
    <x v="0"/>
    <n v="44.344086021505376"/>
    <n v="37"/>
    <n v="111.45945945945945"/>
    <x v="1"/>
    <s v="USD"/>
    <n v="1456293600"/>
    <n v="1458277200"/>
    <x v="522"/>
    <d v="2016-03-18T05:00:00"/>
    <x v="0"/>
    <b v="1"/>
    <s v="music/electric music"/>
    <x v="1"/>
    <x v="5"/>
  </r>
  <r>
    <n v="567"/>
    <s v="Johns PLC"/>
    <s v="Distributed high-level open architecture"/>
    <n v="6800"/>
    <n v="14865"/>
    <x v="1"/>
    <n v="218.60294117647058"/>
    <n v="244"/>
    <n v="60.922131147540981"/>
    <x v="1"/>
    <s v="USD"/>
    <n v="1404968400"/>
    <n v="1405141200"/>
    <x v="529"/>
    <d v="2014-07-12T05:00:00"/>
    <x v="0"/>
    <b v="0"/>
    <s v="music/rock"/>
    <x v="1"/>
    <x v="1"/>
  </r>
  <r>
    <n v="568"/>
    <s v="Hardin-Foley"/>
    <s v="Synergized zero tolerance help-desk"/>
    <n v="72400"/>
    <n v="134688"/>
    <x v="1"/>
    <n v="186.03314917127071"/>
    <n v="5180"/>
    <n v="26.0015444015444"/>
    <x v="1"/>
    <s v="USD"/>
    <n v="1279170000"/>
    <n v="1283058000"/>
    <x v="530"/>
    <d v="2010-08-29T05:00:00"/>
    <x v="0"/>
    <b v="0"/>
    <s v="theater/plays"/>
    <x v="3"/>
    <x v="3"/>
  </r>
  <r>
    <n v="569"/>
    <s v="Fischer, Fowler and Arnold"/>
    <s v="Extended multi-tasking definition"/>
    <n v="20100"/>
    <n v="47705"/>
    <x v="1"/>
    <n v="237.33830845771143"/>
    <n v="589"/>
    <n v="80.993208828522924"/>
    <x v="6"/>
    <s v="EUR"/>
    <n v="1294725600"/>
    <n v="1295762400"/>
    <x v="531"/>
    <d v="2011-01-23T06:00:00"/>
    <x v="0"/>
    <b v="0"/>
    <s v="film &amp; video/animation"/>
    <x v="4"/>
    <x v="10"/>
  </r>
  <r>
    <n v="570"/>
    <s v="Martinez-Juarez"/>
    <s v="Realigned uniform knowledge user"/>
    <n v="31200"/>
    <n v="95364"/>
    <x v="1"/>
    <n v="305.65384615384613"/>
    <n v="2725"/>
    <n v="34.995963302752294"/>
    <x v="1"/>
    <s v="USD"/>
    <n v="1419055200"/>
    <n v="1419573600"/>
    <x v="515"/>
    <d v="2014-12-26T06:00:00"/>
    <x v="0"/>
    <b v="1"/>
    <s v="music/rock"/>
    <x v="1"/>
    <x v="1"/>
  </r>
  <r>
    <n v="571"/>
    <s v="Wilson and Sons"/>
    <s v="Monitored grid-enabled model"/>
    <n v="3500"/>
    <n v="3295"/>
    <x v="0"/>
    <n v="94.142857142857139"/>
    <n v="35"/>
    <n v="94.142857142857139"/>
    <x v="6"/>
    <s v="EUR"/>
    <n v="1434690000"/>
    <n v="1438750800"/>
    <x v="532"/>
    <d v="2015-08-05T05:00:00"/>
    <x v="0"/>
    <b v="0"/>
    <s v="film &amp; video/shorts"/>
    <x v="4"/>
    <x v="12"/>
  </r>
  <r>
    <n v="572"/>
    <s v="Clements Group"/>
    <s v="Assimilated actuating policy"/>
    <n v="9000"/>
    <n v="4896"/>
    <x v="3"/>
    <n v="54.400000000000006"/>
    <n v="94"/>
    <n v="52.085106382978722"/>
    <x v="1"/>
    <s v="USD"/>
    <n v="1443416400"/>
    <n v="1444798800"/>
    <x v="533"/>
    <d v="2015-10-14T05:00:00"/>
    <x v="0"/>
    <b v="1"/>
    <s v="music/rock"/>
    <x v="1"/>
    <x v="1"/>
  </r>
  <r>
    <n v="573"/>
    <s v="Valenzuela-Cook"/>
    <s v="Total incremental productivity"/>
    <n v="6700"/>
    <n v="7496"/>
    <x v="1"/>
    <n v="111.88059701492537"/>
    <n v="300"/>
    <n v="24.986666666666668"/>
    <x v="1"/>
    <s v="USD"/>
    <n v="1399006800"/>
    <n v="1399179600"/>
    <x v="409"/>
    <d v="2014-05-04T05:00:00"/>
    <x v="0"/>
    <b v="0"/>
    <s v="journalism/audio"/>
    <x v="8"/>
    <x v="23"/>
  </r>
  <r>
    <n v="574"/>
    <s v="Parker, Haley and Foster"/>
    <s v="Adaptive local task-force"/>
    <n v="2700"/>
    <n v="9967"/>
    <x v="1"/>
    <n v="369.14814814814815"/>
    <n v="144"/>
    <n v="69.215277777777771"/>
    <x v="1"/>
    <s v="USD"/>
    <n v="1575698400"/>
    <n v="1576562400"/>
    <x v="534"/>
    <d v="2019-12-17T06:00:00"/>
    <x v="0"/>
    <b v="1"/>
    <s v="food/food trucks"/>
    <x v="0"/>
    <x v="0"/>
  </r>
  <r>
    <n v="575"/>
    <s v="Fuentes LLC"/>
    <s v="Universal zero-defect concept"/>
    <n v="83300"/>
    <n v="52421"/>
    <x v="0"/>
    <n v="62.930372148859547"/>
    <n v="558"/>
    <n v="93.944444444444443"/>
    <x v="1"/>
    <s v="USD"/>
    <n v="1400562000"/>
    <n v="1400821200"/>
    <x v="53"/>
    <d v="2014-05-23T05:00:00"/>
    <x v="0"/>
    <b v="1"/>
    <s v="theater/plays"/>
    <x v="3"/>
    <x v="3"/>
  </r>
  <r>
    <n v="576"/>
    <s v="Moran and Sons"/>
    <s v="Object-based bottom-line superstructure"/>
    <n v="9700"/>
    <n v="6298"/>
    <x v="0"/>
    <n v="64.927835051546396"/>
    <n v="64"/>
    <n v="98.40625"/>
    <x v="1"/>
    <s v="USD"/>
    <n v="1509512400"/>
    <n v="1510984800"/>
    <x v="535"/>
    <d v="2017-11-18T06:00:00"/>
    <x v="0"/>
    <b v="0"/>
    <s v="theater/plays"/>
    <x v="3"/>
    <x v="3"/>
  </r>
  <r>
    <n v="577"/>
    <s v="Stevens Inc"/>
    <s v="Adaptive 24hour projection"/>
    <n v="8200"/>
    <n v="1546"/>
    <x v="3"/>
    <n v="18.853658536585368"/>
    <n v="37"/>
    <n v="41.783783783783782"/>
    <x v="1"/>
    <s v="USD"/>
    <n v="1299823200"/>
    <n v="1302066000"/>
    <x v="536"/>
    <d v="2011-04-06T05:00:00"/>
    <x v="0"/>
    <b v="0"/>
    <s v="music/jazz"/>
    <x v="1"/>
    <x v="17"/>
  </r>
  <r>
    <n v="578"/>
    <s v="Martinez-Johnson"/>
    <s v="Sharable radical toolset"/>
    <n v="96500"/>
    <n v="16168"/>
    <x v="0"/>
    <n v="16.754404145077721"/>
    <n v="245"/>
    <n v="65.991836734693877"/>
    <x v="1"/>
    <s v="USD"/>
    <n v="1322719200"/>
    <n v="1322978400"/>
    <x v="537"/>
    <d v="2011-12-04T06:00:00"/>
    <x v="0"/>
    <b v="0"/>
    <s v="film &amp; video/science fiction"/>
    <x v="4"/>
    <x v="22"/>
  </r>
  <r>
    <n v="579"/>
    <s v="Franklin Inc"/>
    <s v="Focused multimedia knowledgebase"/>
    <n v="6200"/>
    <n v="6269"/>
    <x v="1"/>
    <n v="101.11290322580646"/>
    <n v="87"/>
    <n v="72.05747126436782"/>
    <x v="1"/>
    <s v="USD"/>
    <n v="1312693200"/>
    <n v="1313730000"/>
    <x v="538"/>
    <d v="2011-08-19T05:00:00"/>
    <x v="0"/>
    <b v="0"/>
    <s v="music/jazz"/>
    <x v="1"/>
    <x v="17"/>
  </r>
  <r>
    <n v="580"/>
    <s v="Perez PLC"/>
    <s v="Seamless 6thgeneration extranet"/>
    <n v="43800"/>
    <n v="149578"/>
    <x v="1"/>
    <n v="341.5022831050228"/>
    <n v="3116"/>
    <n v="48.003209242618745"/>
    <x v="1"/>
    <s v="USD"/>
    <n v="1393394400"/>
    <n v="1394085600"/>
    <x v="539"/>
    <d v="2014-03-06T06:00:00"/>
    <x v="0"/>
    <b v="0"/>
    <s v="theater/plays"/>
    <x v="3"/>
    <x v="3"/>
  </r>
  <r>
    <n v="581"/>
    <s v="Sanchez, Cross and Savage"/>
    <s v="Sharable mobile knowledgebase"/>
    <n v="6000"/>
    <n v="3841"/>
    <x v="0"/>
    <n v="64.016666666666666"/>
    <n v="71"/>
    <n v="54.098591549295776"/>
    <x v="1"/>
    <s v="USD"/>
    <n v="1304053200"/>
    <n v="1305349200"/>
    <x v="540"/>
    <d v="2011-05-14T05:00:00"/>
    <x v="0"/>
    <b v="0"/>
    <s v="technology/web"/>
    <x v="2"/>
    <x v="2"/>
  </r>
  <r>
    <n v="582"/>
    <s v="Pineda Ltd"/>
    <s v="Cross-group global system engine"/>
    <n v="8700"/>
    <n v="4531"/>
    <x v="0"/>
    <n v="52.080459770114942"/>
    <n v="42"/>
    <n v="107.88095238095238"/>
    <x v="1"/>
    <s v="USD"/>
    <n v="1433912400"/>
    <n v="1434344400"/>
    <x v="505"/>
    <d v="2015-06-15T05:00:00"/>
    <x v="0"/>
    <b v="1"/>
    <s v="games/video games"/>
    <x v="6"/>
    <x v="11"/>
  </r>
  <r>
    <n v="583"/>
    <s v="Powell and Sons"/>
    <s v="Centralized clear-thinking conglomeration"/>
    <n v="18900"/>
    <n v="60934"/>
    <x v="1"/>
    <n v="322.40211640211641"/>
    <n v="909"/>
    <n v="67.034103410341032"/>
    <x v="1"/>
    <s v="USD"/>
    <n v="1329717600"/>
    <n v="1331186400"/>
    <x v="541"/>
    <d v="2012-03-08T06:00:00"/>
    <x v="0"/>
    <b v="0"/>
    <s v="film &amp; video/documentary"/>
    <x v="4"/>
    <x v="4"/>
  </r>
  <r>
    <n v="584"/>
    <s v="Nunez-Richards"/>
    <s v="De-engineered cohesive system engine"/>
    <n v="86400"/>
    <n v="103255"/>
    <x v="1"/>
    <n v="119.50810185185186"/>
    <n v="1613"/>
    <n v="64.01425914445133"/>
    <x v="1"/>
    <s v="USD"/>
    <n v="1335330000"/>
    <n v="1336539600"/>
    <x v="542"/>
    <d v="2012-05-09T05:00:00"/>
    <x v="0"/>
    <b v="0"/>
    <s v="technology/web"/>
    <x v="2"/>
    <x v="2"/>
  </r>
  <r>
    <n v="585"/>
    <s v="Pugh LLC"/>
    <s v="Reactive analyzing function"/>
    <n v="8900"/>
    <n v="13065"/>
    <x v="1"/>
    <n v="146.79775280898878"/>
    <n v="136"/>
    <n v="96.066176470588232"/>
    <x v="1"/>
    <s v="USD"/>
    <n v="1268888400"/>
    <n v="1269752400"/>
    <x v="543"/>
    <d v="2010-03-28T05:00:00"/>
    <x v="0"/>
    <b v="0"/>
    <s v="publishing/translations"/>
    <x v="5"/>
    <x v="18"/>
  </r>
  <r>
    <n v="586"/>
    <s v="Rowe-Wong"/>
    <s v="Robust hybrid budgetary management"/>
    <n v="700"/>
    <n v="6654"/>
    <x v="1"/>
    <n v="950.57142857142856"/>
    <n v="130"/>
    <n v="51.184615384615384"/>
    <x v="1"/>
    <s v="USD"/>
    <n v="1289973600"/>
    <n v="1291615200"/>
    <x v="544"/>
    <d v="2010-12-06T06:00:00"/>
    <x v="0"/>
    <b v="0"/>
    <s v="music/rock"/>
    <x v="1"/>
    <x v="1"/>
  </r>
  <r>
    <n v="587"/>
    <s v="Williams-Santos"/>
    <s v="Open-source analyzing monitoring"/>
    <n v="9400"/>
    <n v="6852"/>
    <x v="0"/>
    <n v="72.893617021276597"/>
    <n v="156"/>
    <n v="43.92307692307692"/>
    <x v="0"/>
    <s v="CAD"/>
    <n v="1547877600"/>
    <n v="1552366800"/>
    <x v="35"/>
    <d v="2019-03-12T05:00:00"/>
    <x v="0"/>
    <b v="1"/>
    <s v="food/food trucks"/>
    <x v="0"/>
    <x v="0"/>
  </r>
  <r>
    <n v="588"/>
    <s v="Weber Inc"/>
    <s v="Up-sized discrete firmware"/>
    <n v="157600"/>
    <n v="124517"/>
    <x v="0"/>
    <n v="79.008248730964468"/>
    <n v="1368"/>
    <n v="91.021198830409361"/>
    <x v="4"/>
    <s v="GBP"/>
    <n v="1269493200"/>
    <n v="1272171600"/>
    <x v="152"/>
    <d v="2010-04-25T05:00:00"/>
    <x v="0"/>
    <b v="0"/>
    <s v="theater/plays"/>
    <x v="3"/>
    <x v="3"/>
  </r>
  <r>
    <n v="589"/>
    <s v="Avery, Brown and Parker"/>
    <s v="Exclusive intangible extranet"/>
    <n v="7900"/>
    <n v="5113"/>
    <x v="0"/>
    <n v="64.721518987341781"/>
    <n v="102"/>
    <n v="50.127450980392155"/>
    <x v="1"/>
    <s v="USD"/>
    <n v="1436072400"/>
    <n v="1436677200"/>
    <x v="545"/>
    <d v="2015-07-12T05:00:00"/>
    <x v="0"/>
    <b v="0"/>
    <s v="film &amp; video/documentary"/>
    <x v="4"/>
    <x v="4"/>
  </r>
  <r>
    <n v="590"/>
    <s v="Cox Group"/>
    <s v="Synergized analyzing process improvement"/>
    <n v="7100"/>
    <n v="5824"/>
    <x v="0"/>
    <n v="82.028169014084511"/>
    <n v="86"/>
    <n v="67.720930232558146"/>
    <x v="2"/>
    <s v="AUD"/>
    <n v="1419141600"/>
    <n v="1420092000"/>
    <x v="546"/>
    <d v="2015-01-01T06:00:00"/>
    <x v="0"/>
    <b v="0"/>
    <s v="publishing/radio &amp; podcasts"/>
    <x v="5"/>
    <x v="15"/>
  </r>
  <r>
    <n v="591"/>
    <s v="Jensen LLC"/>
    <s v="Realigned dedicated system engine"/>
    <n v="600"/>
    <n v="6226"/>
    <x v="1"/>
    <n v="1037.6666666666667"/>
    <n v="102"/>
    <n v="61.03921568627451"/>
    <x v="1"/>
    <s v="USD"/>
    <n v="1279083600"/>
    <n v="1279947600"/>
    <x v="547"/>
    <d v="2010-07-24T05:00:00"/>
    <x v="0"/>
    <b v="0"/>
    <s v="games/video games"/>
    <x v="6"/>
    <x v="11"/>
  </r>
  <r>
    <n v="592"/>
    <s v="Brown Inc"/>
    <s v="Object-based bandwidth-monitored concept"/>
    <n v="156800"/>
    <n v="20243"/>
    <x v="0"/>
    <n v="12.910076530612244"/>
    <n v="253"/>
    <n v="80.011857707509876"/>
    <x v="1"/>
    <s v="USD"/>
    <n v="1401426000"/>
    <n v="1402203600"/>
    <x v="548"/>
    <d v="2014-06-08T05:00:00"/>
    <x v="0"/>
    <b v="0"/>
    <s v="theater/plays"/>
    <x v="3"/>
    <x v="3"/>
  </r>
  <r>
    <n v="593"/>
    <s v="Hale-Hayes"/>
    <s v="Ameliorated client-driven open system"/>
    <n v="121600"/>
    <n v="188288"/>
    <x v="1"/>
    <n v="154.84210526315789"/>
    <n v="4006"/>
    <n v="47.001497753369947"/>
    <x v="1"/>
    <s v="USD"/>
    <n v="1395810000"/>
    <n v="1396933200"/>
    <x v="549"/>
    <d v="2014-04-08T05:00:00"/>
    <x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8"/>
    <n v="157"/>
    <n v="71.127388535031841"/>
    <x v="1"/>
    <s v="USD"/>
    <n v="1467003600"/>
    <n v="1467262800"/>
    <x v="550"/>
    <d v="2016-06-30T05:00:00"/>
    <x v="0"/>
    <b v="1"/>
    <s v="theater/plays"/>
    <x v="3"/>
    <x v="3"/>
  </r>
  <r>
    <n v="595"/>
    <s v="Harris-Jennings"/>
    <s v="Customizable intermediate data-warehouse"/>
    <n v="70300"/>
    <n v="146595"/>
    <x v="1"/>
    <n v="208.52773826458036"/>
    <n v="1629"/>
    <n v="89.99079189686924"/>
    <x v="1"/>
    <s v="USD"/>
    <n v="1268715600"/>
    <n v="1270530000"/>
    <x v="551"/>
    <d v="2010-04-06T05:00:00"/>
    <x v="0"/>
    <b v="1"/>
    <s v="theater/plays"/>
    <x v="3"/>
    <x v="3"/>
  </r>
  <r>
    <n v="596"/>
    <s v="Becker-Scott"/>
    <s v="Managed optimizing archive"/>
    <n v="7900"/>
    <n v="7875"/>
    <x v="0"/>
    <n v="99.683544303797461"/>
    <n v="183"/>
    <n v="43.032786885245905"/>
    <x v="1"/>
    <s v="USD"/>
    <n v="1457157600"/>
    <n v="1457762400"/>
    <x v="552"/>
    <d v="2016-03-12T06:00:00"/>
    <x v="0"/>
    <b v="1"/>
    <s v="film &amp; video/drama"/>
    <x v="4"/>
    <x v="6"/>
  </r>
  <r>
    <n v="597"/>
    <s v="Todd, Freeman and Henry"/>
    <s v="Diverse systematic projection"/>
    <n v="73800"/>
    <n v="148779"/>
    <x v="1"/>
    <n v="201.59756097560978"/>
    <n v="2188"/>
    <n v="67.997714808043881"/>
    <x v="1"/>
    <s v="USD"/>
    <n v="1573970400"/>
    <n v="1575525600"/>
    <x v="462"/>
    <d v="2019-12-05T06:00:00"/>
    <x v="0"/>
    <b v="0"/>
    <s v="theater/plays"/>
    <x v="3"/>
    <x v="3"/>
  </r>
  <r>
    <n v="598"/>
    <s v="Martinez, Garza and Young"/>
    <s v="Up-sized web-enabled info-mediaries"/>
    <n v="108500"/>
    <n v="175868"/>
    <x v="1"/>
    <n v="162.09032258064516"/>
    <n v="2409"/>
    <n v="73.004566210045667"/>
    <x v="6"/>
    <s v="EUR"/>
    <n v="1276578000"/>
    <n v="1279083600"/>
    <x v="553"/>
    <d v="2010-07-14T05:00:00"/>
    <x v="0"/>
    <b v="0"/>
    <s v="music/rock"/>
    <x v="1"/>
    <x v="1"/>
  </r>
  <r>
    <n v="599"/>
    <s v="Smith-Ramos"/>
    <s v="Persevering optimizing Graphical User Interface"/>
    <n v="140300"/>
    <n v="5112"/>
    <x v="0"/>
    <n v="3.6436208125445471"/>
    <n v="82"/>
    <n v="62.341463414634148"/>
    <x v="3"/>
    <s v="DKK"/>
    <n v="1423720800"/>
    <n v="1424412000"/>
    <x v="554"/>
    <d v="2015-02-20T06:00:00"/>
    <x v="0"/>
    <b v="0"/>
    <s v="film &amp; video/documentary"/>
    <x v="4"/>
    <x v="4"/>
  </r>
  <r>
    <n v="600"/>
    <s v="Brown-George"/>
    <s v="Cross-platform tertiary array"/>
    <n v="100"/>
    <n v="5"/>
    <x v="0"/>
    <n v="5"/>
    <n v="1"/>
    <n v="5"/>
    <x v="4"/>
    <s v="GBP"/>
    <n v="1375160400"/>
    <n v="1376197200"/>
    <x v="555"/>
    <d v="2013-08-11T05:00:00"/>
    <x v="0"/>
    <b v="0"/>
    <s v="food/food trucks"/>
    <x v="0"/>
    <x v="0"/>
  </r>
  <r>
    <n v="601"/>
    <s v="Waters and Sons"/>
    <s v="Inverse neutral structure"/>
    <n v="6300"/>
    <n v="13018"/>
    <x v="1"/>
    <n v="206.63492063492063"/>
    <n v="194"/>
    <n v="67.103092783505161"/>
    <x v="1"/>
    <s v="USD"/>
    <n v="1401426000"/>
    <n v="1402894800"/>
    <x v="548"/>
    <d v="2014-06-16T05:00:00"/>
    <x v="1"/>
    <b v="0"/>
    <s v="technology/wearables"/>
    <x v="2"/>
    <x v="8"/>
  </r>
  <r>
    <n v="602"/>
    <s v="Brown Ltd"/>
    <s v="Quality-focused system-worthy support"/>
    <n v="71100"/>
    <n v="91176"/>
    <x v="1"/>
    <n v="128.23628691983123"/>
    <n v="1140"/>
    <n v="79.978947368421046"/>
    <x v="1"/>
    <s v="USD"/>
    <n v="1433480400"/>
    <n v="1434430800"/>
    <x v="62"/>
    <d v="2015-06-16T05:00:00"/>
    <x v="0"/>
    <b v="0"/>
    <s v="theater/plays"/>
    <x v="3"/>
    <x v="3"/>
  </r>
  <r>
    <n v="603"/>
    <s v="Christian, Yates and Greer"/>
    <s v="Vision-oriented 5thgeneration array"/>
    <n v="5300"/>
    <n v="6342"/>
    <x v="1"/>
    <n v="119.66037735849055"/>
    <n v="102"/>
    <n v="62.176470588235297"/>
    <x v="1"/>
    <s v="USD"/>
    <n v="1555563600"/>
    <n v="1557896400"/>
    <x v="556"/>
    <d v="2019-05-15T05:00:00"/>
    <x v="0"/>
    <b v="0"/>
    <s v="theater/plays"/>
    <x v="3"/>
    <x v="3"/>
  </r>
  <r>
    <n v="604"/>
    <s v="Cole, Hernandez and Rodriguez"/>
    <s v="Cross-platform logistical circuit"/>
    <n v="88700"/>
    <n v="151438"/>
    <x v="1"/>
    <n v="170.73055242390078"/>
    <n v="2857"/>
    <n v="53.005950297514879"/>
    <x v="1"/>
    <s v="USD"/>
    <n v="1295676000"/>
    <n v="1297490400"/>
    <x v="557"/>
    <d v="2011-02-12T06:00:00"/>
    <x v="0"/>
    <b v="0"/>
    <s v="theater/plays"/>
    <x v="3"/>
    <x v="3"/>
  </r>
  <r>
    <n v="605"/>
    <s v="Ortiz, Valenzuela and Collins"/>
    <s v="Profound solution-oriented matrix"/>
    <n v="3300"/>
    <n v="6178"/>
    <x v="1"/>
    <n v="187.21212121212122"/>
    <n v="107"/>
    <n v="57.738317757009348"/>
    <x v="1"/>
    <s v="USD"/>
    <n v="1443848400"/>
    <n v="1447394400"/>
    <x v="27"/>
    <d v="2015-11-13T06:00:00"/>
    <x v="0"/>
    <b v="0"/>
    <s v="publishing/nonfiction"/>
    <x v="5"/>
    <x v="9"/>
  </r>
  <r>
    <n v="606"/>
    <s v="Valencia PLC"/>
    <s v="Extended asynchronous initiative"/>
    <n v="3400"/>
    <n v="6405"/>
    <x v="1"/>
    <n v="188.38235294117646"/>
    <n v="160"/>
    <n v="40.03125"/>
    <x v="4"/>
    <s v="GBP"/>
    <n v="1457330400"/>
    <n v="1458277200"/>
    <x v="558"/>
    <d v="2016-03-18T05:00:00"/>
    <x v="0"/>
    <b v="0"/>
    <s v="music/rock"/>
    <x v="1"/>
    <x v="1"/>
  </r>
  <r>
    <n v="607"/>
    <s v="Gordon, Mendez and Johnson"/>
    <s v="Fundamental needs-based frame"/>
    <n v="137600"/>
    <n v="180667"/>
    <x v="1"/>
    <n v="131.29869186046511"/>
    <n v="2230"/>
    <n v="81.016591928251117"/>
    <x v="1"/>
    <s v="USD"/>
    <n v="1395550800"/>
    <n v="1395723600"/>
    <x v="559"/>
    <d v="2014-03-25T05:00:00"/>
    <x v="0"/>
    <b v="0"/>
    <s v="food/food trucks"/>
    <x v="0"/>
    <x v="0"/>
  </r>
  <r>
    <n v="608"/>
    <s v="Johnson Group"/>
    <s v="Compatible full-range leverage"/>
    <n v="3900"/>
    <n v="11075"/>
    <x v="1"/>
    <n v="283.97435897435901"/>
    <n v="316"/>
    <n v="35.047468354430379"/>
    <x v="1"/>
    <s v="USD"/>
    <n v="1551852000"/>
    <n v="1552197600"/>
    <x v="426"/>
    <d v="2019-03-10T06:00:00"/>
    <x v="0"/>
    <b v="1"/>
    <s v="music/jazz"/>
    <x v="1"/>
    <x v="17"/>
  </r>
  <r>
    <n v="609"/>
    <s v="Rose-Fuller"/>
    <s v="Upgradable holistic system engine"/>
    <n v="10000"/>
    <n v="12042"/>
    <x v="1"/>
    <n v="120.41999999999999"/>
    <n v="117"/>
    <n v="102.92307692307692"/>
    <x v="1"/>
    <s v="USD"/>
    <n v="1547618400"/>
    <n v="1549087200"/>
    <x v="560"/>
    <d v="2019-02-02T06:00:00"/>
    <x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.0560747663551"/>
    <n v="6406"/>
    <n v="27.998126756166094"/>
    <x v="1"/>
    <s v="USD"/>
    <n v="1355637600"/>
    <n v="1356847200"/>
    <x v="561"/>
    <d v="2012-12-30T06:00:00"/>
    <x v="0"/>
    <b v="0"/>
    <s v="theater/plays"/>
    <x v="3"/>
    <x v="3"/>
  </r>
  <r>
    <n v="611"/>
    <s v="Brady, Cortez and Rodriguez"/>
    <s v="Multi-lateral maximized core"/>
    <n v="8200"/>
    <n v="1136"/>
    <x v="3"/>
    <n v="13.853658536585368"/>
    <n v="15"/>
    <n v="75.733333333333334"/>
    <x v="1"/>
    <s v="USD"/>
    <n v="1374728400"/>
    <n v="1375765200"/>
    <x v="562"/>
    <d v="2013-08-06T05:00:00"/>
    <x v="0"/>
    <b v="0"/>
    <s v="theater/plays"/>
    <x v="3"/>
    <x v="3"/>
  </r>
  <r>
    <n v="612"/>
    <s v="Wang, Nguyen and Horton"/>
    <s v="Innovative holistic hub"/>
    <n v="6200"/>
    <n v="8645"/>
    <x v="1"/>
    <n v="139.43548387096774"/>
    <n v="192"/>
    <n v="45.026041666666664"/>
    <x v="1"/>
    <s v="USD"/>
    <n v="1287810000"/>
    <n v="1289800800"/>
    <x v="563"/>
    <d v="2010-11-15T06:00:00"/>
    <x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n v="26"/>
    <n v="73.615384615384613"/>
    <x v="0"/>
    <s v="CAD"/>
    <n v="1503723600"/>
    <n v="1504501200"/>
    <x v="564"/>
    <d v="2017-09-04T05:00:00"/>
    <x v="0"/>
    <b v="0"/>
    <s v="theater/plays"/>
    <x v="3"/>
    <x v="3"/>
  </r>
  <r>
    <n v="614"/>
    <s v="Barnett and Sons"/>
    <s v="Business-focused dynamic info-mediaries"/>
    <n v="26500"/>
    <n v="41205"/>
    <x v="1"/>
    <n v="155.49056603773585"/>
    <n v="723"/>
    <n v="56.991701244813278"/>
    <x v="1"/>
    <s v="USD"/>
    <n v="1484114400"/>
    <n v="1485669600"/>
    <x v="565"/>
    <d v="2017-01-29T06:00:00"/>
    <x v="0"/>
    <b v="0"/>
    <s v="theater/plays"/>
    <x v="3"/>
    <x v="3"/>
  </r>
  <r>
    <n v="615"/>
    <s v="Petersen-Rodriguez"/>
    <s v="Digitized clear-thinking installation"/>
    <n v="8500"/>
    <n v="14488"/>
    <x v="1"/>
    <n v="170.44705882352943"/>
    <n v="170"/>
    <n v="85.223529411764702"/>
    <x v="6"/>
    <s v="EUR"/>
    <n v="1461906000"/>
    <n v="1462770000"/>
    <x v="566"/>
    <d v="2016-05-09T05:00:00"/>
    <x v="0"/>
    <b v="0"/>
    <s v="theater/plays"/>
    <x v="3"/>
    <x v="3"/>
  </r>
  <r>
    <n v="616"/>
    <s v="Burnett-Mora"/>
    <s v="Quality-focused 24/7 superstructure"/>
    <n v="6400"/>
    <n v="12129"/>
    <x v="1"/>
    <n v="189.515625"/>
    <n v="238"/>
    <n v="50.962184873949582"/>
    <x v="4"/>
    <s v="GBP"/>
    <n v="1379653200"/>
    <n v="1379739600"/>
    <x v="567"/>
    <d v="2013-09-21T05:00:00"/>
    <x v="0"/>
    <b v="1"/>
    <s v="music/indie rock"/>
    <x v="1"/>
    <x v="7"/>
  </r>
  <r>
    <n v="617"/>
    <s v="King LLC"/>
    <s v="Multi-channeled local intranet"/>
    <n v="1400"/>
    <n v="3496"/>
    <x v="1"/>
    <n v="249.71428571428572"/>
    <n v="55"/>
    <n v="63.563636363636363"/>
    <x v="1"/>
    <s v="USD"/>
    <n v="1401858000"/>
    <n v="1402722000"/>
    <x v="568"/>
    <d v="2014-06-14T05:00:00"/>
    <x v="0"/>
    <b v="0"/>
    <s v="theater/plays"/>
    <x v="3"/>
    <x v="3"/>
  </r>
  <r>
    <n v="618"/>
    <s v="Miller Ltd"/>
    <s v="Open-architected mobile emulation"/>
    <n v="198600"/>
    <n v="97037"/>
    <x v="0"/>
    <n v="48.860523665659613"/>
    <n v="1198"/>
    <n v="80.999165275459092"/>
    <x v="1"/>
    <s v="USD"/>
    <n v="1367470800"/>
    <n v="1369285200"/>
    <x v="569"/>
    <d v="2013-05-23T05:00:00"/>
    <x v="0"/>
    <b v="0"/>
    <s v="publishing/nonfiction"/>
    <x v="5"/>
    <x v="9"/>
  </r>
  <r>
    <n v="619"/>
    <s v="Case LLC"/>
    <s v="Ameliorated foreground methodology"/>
    <n v="195900"/>
    <n v="55757"/>
    <x v="0"/>
    <n v="28.461970393057683"/>
    <n v="648"/>
    <n v="86.044753086419746"/>
    <x v="1"/>
    <s v="USD"/>
    <n v="1304658000"/>
    <n v="1304744400"/>
    <x v="570"/>
    <d v="2011-05-07T05:00:00"/>
    <x v="1"/>
    <b v="1"/>
    <s v="theater/plays"/>
    <x v="3"/>
    <x v="3"/>
  </r>
  <r>
    <n v="620"/>
    <s v="Swanson, Wilson and Baker"/>
    <s v="Synergized well-modulated project"/>
    <n v="4300"/>
    <n v="11525"/>
    <x v="1"/>
    <n v="268.02325581395348"/>
    <n v="128"/>
    <n v="90.0390625"/>
    <x v="2"/>
    <s v="AUD"/>
    <n v="1467954000"/>
    <n v="1468299600"/>
    <x v="571"/>
    <d v="2016-07-12T05:00:00"/>
    <x v="0"/>
    <b v="0"/>
    <s v="photography/photography books"/>
    <x v="7"/>
    <x v="14"/>
  </r>
  <r>
    <n v="621"/>
    <s v="Dean, Fox and Phillips"/>
    <s v="Extended context-sensitive forecast"/>
    <n v="25600"/>
    <n v="158669"/>
    <x v="1"/>
    <n v="619.80078125"/>
    <n v="2144"/>
    <n v="74.006063432835816"/>
    <x v="1"/>
    <s v="USD"/>
    <n v="1473742800"/>
    <n v="1474174800"/>
    <x v="572"/>
    <d v="2016-09-18T05:00:00"/>
    <x v="0"/>
    <b v="0"/>
    <s v="theater/plays"/>
    <x v="3"/>
    <x v="3"/>
  </r>
  <r>
    <n v="622"/>
    <s v="Smith-Smith"/>
    <s v="Total leadingedge neural-net"/>
    <n v="189000"/>
    <n v="5916"/>
    <x v="0"/>
    <n v="3.1301587301587301"/>
    <n v="64"/>
    <n v="92.4375"/>
    <x v="1"/>
    <s v="USD"/>
    <n v="1523768400"/>
    <n v="1526014800"/>
    <x v="573"/>
    <d v="2018-05-11T05:00:00"/>
    <x v="0"/>
    <b v="0"/>
    <s v="music/indie rock"/>
    <x v="1"/>
    <x v="7"/>
  </r>
  <r>
    <n v="623"/>
    <s v="Smith, Scott and Rodriguez"/>
    <s v="Organic actuating protocol"/>
    <n v="94300"/>
    <n v="150806"/>
    <x v="1"/>
    <n v="159.92152704135739"/>
    <n v="2693"/>
    <n v="55.999257333828446"/>
    <x v="4"/>
    <s v="GBP"/>
    <n v="1437022800"/>
    <n v="1437454800"/>
    <x v="574"/>
    <d v="2015-07-21T05:00:00"/>
    <x v="0"/>
    <b v="0"/>
    <s v="theater/plays"/>
    <x v="3"/>
    <x v="3"/>
  </r>
  <r>
    <n v="624"/>
    <s v="White, Robertson and Roberts"/>
    <s v="Down-sized national software"/>
    <n v="5100"/>
    <n v="14249"/>
    <x v="1"/>
    <n v="279.39215686274508"/>
    <n v="432"/>
    <n v="32.983796296296298"/>
    <x v="1"/>
    <s v="USD"/>
    <n v="1422165600"/>
    <n v="1422684000"/>
    <x v="511"/>
    <d v="2015-01-31T06:00:00"/>
    <x v="0"/>
    <b v="0"/>
    <s v="photography/photography books"/>
    <x v="7"/>
    <x v="14"/>
  </r>
  <r>
    <n v="625"/>
    <s v="Martinez Inc"/>
    <s v="Organic upward-trending Graphical User Interface"/>
    <n v="7500"/>
    <n v="5803"/>
    <x v="0"/>
    <n v="77.373333333333335"/>
    <n v="62"/>
    <n v="93.596774193548384"/>
    <x v="1"/>
    <s v="USD"/>
    <n v="1580104800"/>
    <n v="1581314400"/>
    <x v="575"/>
    <d v="2020-02-10T06:00:00"/>
    <x v="0"/>
    <b v="0"/>
    <s v="theater/plays"/>
    <x v="3"/>
    <x v="3"/>
  </r>
  <r>
    <n v="626"/>
    <s v="Tucker, Mccoy and Marquez"/>
    <s v="Synergistic tertiary budgetary management"/>
    <n v="6400"/>
    <n v="13205"/>
    <x v="1"/>
    <n v="206.32812500000003"/>
    <n v="189"/>
    <n v="69.867724867724874"/>
    <x v="1"/>
    <s v="USD"/>
    <n v="1285650000"/>
    <n v="1286427600"/>
    <x v="576"/>
    <d v="2010-10-07T05:00:00"/>
    <x v="0"/>
    <b v="1"/>
    <s v="theater/plays"/>
    <x v="3"/>
    <x v="3"/>
  </r>
  <r>
    <n v="627"/>
    <s v="Martin, Lee and Armstrong"/>
    <s v="Open-architected incremental ability"/>
    <n v="1600"/>
    <n v="11108"/>
    <x v="1"/>
    <n v="694.25"/>
    <n v="154"/>
    <n v="72.129870129870127"/>
    <x v="4"/>
    <s v="GBP"/>
    <n v="1276664400"/>
    <n v="1278738000"/>
    <x v="577"/>
    <d v="2010-07-10T05:00:00"/>
    <x v="1"/>
    <b v="0"/>
    <s v="food/food trucks"/>
    <x v="0"/>
    <x v="0"/>
  </r>
  <r>
    <n v="628"/>
    <s v="Dunn, Moreno and Green"/>
    <s v="Intuitive object-oriented task-force"/>
    <n v="1900"/>
    <n v="2884"/>
    <x v="1"/>
    <n v="151.78947368421052"/>
    <n v="96"/>
    <n v="30.041666666666668"/>
    <x v="1"/>
    <s v="USD"/>
    <n v="1286168400"/>
    <n v="1286427600"/>
    <x v="578"/>
    <d v="2010-10-07T05:00:00"/>
    <x v="0"/>
    <b v="0"/>
    <s v="music/indie rock"/>
    <x v="1"/>
    <x v="7"/>
  </r>
  <r>
    <n v="629"/>
    <s v="Jackson, Martinez and Ray"/>
    <s v="Multi-tiered executive toolset"/>
    <n v="85900"/>
    <n v="55476"/>
    <x v="0"/>
    <n v="64.58207217694995"/>
    <n v="750"/>
    <n v="73.968000000000004"/>
    <x v="1"/>
    <s v="USD"/>
    <n v="1467781200"/>
    <n v="1467954000"/>
    <x v="579"/>
    <d v="2016-07-08T05:00:00"/>
    <x v="0"/>
    <b v="1"/>
    <s v="theater/plays"/>
    <x v="3"/>
    <x v="3"/>
  </r>
  <r>
    <n v="630"/>
    <s v="Patterson-Johnson"/>
    <s v="Grass-roots directional workforce"/>
    <n v="9500"/>
    <n v="5973"/>
    <x v="3"/>
    <n v="62.873684210526314"/>
    <n v="87"/>
    <n v="68.65517241379311"/>
    <x v="1"/>
    <s v="USD"/>
    <n v="1556686800"/>
    <n v="1557637200"/>
    <x v="580"/>
    <d v="2019-05-12T05:00:00"/>
    <x v="0"/>
    <b v="1"/>
    <s v="theater/plays"/>
    <x v="3"/>
    <x v="3"/>
  </r>
  <r>
    <n v="631"/>
    <s v="Carlson-Hernandez"/>
    <s v="Quality-focused real-time solution"/>
    <n v="59200"/>
    <n v="183756"/>
    <x v="1"/>
    <n v="310.39864864864865"/>
    <n v="3063"/>
    <n v="59.992164544564154"/>
    <x v="1"/>
    <s v="USD"/>
    <n v="1553576400"/>
    <n v="1553922000"/>
    <x v="581"/>
    <d v="2019-03-30T05:00:00"/>
    <x v="0"/>
    <b v="0"/>
    <s v="theater/plays"/>
    <x v="3"/>
    <x v="3"/>
  </r>
  <r>
    <n v="632"/>
    <s v="Parker PLC"/>
    <s v="Reduced interactive matrix"/>
    <n v="72100"/>
    <n v="30902"/>
    <x v="2"/>
    <n v="42.859916782246884"/>
    <n v="278"/>
    <n v="111.15827338129496"/>
    <x v="1"/>
    <s v="USD"/>
    <n v="1414904400"/>
    <n v="1416463200"/>
    <x v="582"/>
    <d v="2014-11-20T06:00:00"/>
    <x v="0"/>
    <b v="0"/>
    <s v="theater/plays"/>
    <x v="3"/>
    <x v="3"/>
  </r>
  <r>
    <n v="633"/>
    <s v="Yu and Sons"/>
    <s v="Adaptive context-sensitive architecture"/>
    <n v="6700"/>
    <n v="5569"/>
    <x v="0"/>
    <n v="83.119402985074629"/>
    <n v="105"/>
    <n v="53.038095238095238"/>
    <x v="1"/>
    <s v="USD"/>
    <n v="1446876000"/>
    <n v="1447221600"/>
    <x v="336"/>
    <d v="2015-11-11T06:00:00"/>
    <x v="0"/>
    <b v="0"/>
    <s v="film &amp; video/animation"/>
    <x v="4"/>
    <x v="10"/>
  </r>
  <r>
    <n v="634"/>
    <s v="Taylor, Johnson and Hernandez"/>
    <s v="Polarized incremental portal"/>
    <n v="118200"/>
    <n v="92824"/>
    <x v="3"/>
    <n v="78.531302876480552"/>
    <n v="1658"/>
    <n v="55.985524728588658"/>
    <x v="1"/>
    <s v="USD"/>
    <n v="1490418000"/>
    <n v="1491627600"/>
    <x v="583"/>
    <d v="2017-04-08T05:00:00"/>
    <x v="0"/>
    <b v="0"/>
    <s v="film &amp; video/television"/>
    <x v="4"/>
    <x v="19"/>
  </r>
  <r>
    <n v="635"/>
    <s v="Mack Ltd"/>
    <s v="Reactive regional access"/>
    <n v="139000"/>
    <n v="158590"/>
    <x v="1"/>
    <n v="114.09352517985612"/>
    <n v="2266"/>
    <n v="69.986760812003524"/>
    <x v="1"/>
    <s v="USD"/>
    <n v="1360389600"/>
    <n v="1363150800"/>
    <x v="584"/>
    <d v="2013-03-13T05:00:00"/>
    <x v="0"/>
    <b v="0"/>
    <s v="film &amp; video/television"/>
    <x v="4"/>
    <x v="19"/>
  </r>
  <r>
    <n v="636"/>
    <s v="Lamb-Sanders"/>
    <s v="Stand-alone reciprocal frame"/>
    <n v="197700"/>
    <n v="127591"/>
    <x v="0"/>
    <n v="64.537683358624179"/>
    <n v="2604"/>
    <n v="48.998079877112133"/>
    <x v="3"/>
    <s v="DKK"/>
    <n v="1326866400"/>
    <n v="1330754400"/>
    <x v="585"/>
    <d v="2012-03-03T06:00:00"/>
    <x v="0"/>
    <b v="1"/>
    <s v="film &amp; video/animation"/>
    <x v="4"/>
    <x v="10"/>
  </r>
  <r>
    <n v="637"/>
    <s v="Williams-Ramirez"/>
    <s v="Open-architected 24/7 throughput"/>
    <n v="8500"/>
    <n v="6750"/>
    <x v="0"/>
    <n v="79.411764705882348"/>
    <n v="65"/>
    <n v="103.84615384615384"/>
    <x v="1"/>
    <s v="USD"/>
    <n v="1479103200"/>
    <n v="1479794400"/>
    <x v="586"/>
    <d v="2016-11-22T06:00:00"/>
    <x v="0"/>
    <b v="0"/>
    <s v="theater/plays"/>
    <x v="3"/>
    <x v="3"/>
  </r>
  <r>
    <n v="638"/>
    <s v="Weaver Ltd"/>
    <s v="Monitored 24/7 approach"/>
    <n v="81600"/>
    <n v="9318"/>
    <x v="0"/>
    <n v="11.419117647058824"/>
    <n v="94"/>
    <n v="99.127659574468083"/>
    <x v="1"/>
    <s v="USD"/>
    <n v="1280206800"/>
    <n v="1281243600"/>
    <x v="587"/>
    <d v="2010-08-08T05:00:00"/>
    <x v="0"/>
    <b v="1"/>
    <s v="theater/plays"/>
    <x v="3"/>
    <x v="3"/>
  </r>
  <r>
    <n v="639"/>
    <s v="Barnes-Williams"/>
    <s v="Upgradable explicit forecast"/>
    <n v="8600"/>
    <n v="4832"/>
    <x v="2"/>
    <n v="56.186046511627907"/>
    <n v="45"/>
    <n v="107.37777777777778"/>
    <x v="1"/>
    <s v="USD"/>
    <n v="1532754000"/>
    <n v="1532754000"/>
    <x v="588"/>
    <d v="2018-07-28T05:00:00"/>
    <x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6.501669449081803"/>
    <n v="257"/>
    <n v="76.922178988326849"/>
    <x v="1"/>
    <s v="USD"/>
    <n v="1453096800"/>
    <n v="1453356000"/>
    <x v="589"/>
    <d v="2016-01-21T06:00:00"/>
    <x v="0"/>
    <b v="0"/>
    <s v="theater/plays"/>
    <x v="3"/>
    <x v="3"/>
  </r>
  <r>
    <n v="641"/>
    <s v="Hunt, Barker and Baker"/>
    <s v="Business-focused leadingedge instruction set"/>
    <n v="9400"/>
    <n v="11277"/>
    <x v="1"/>
    <n v="119.96808510638297"/>
    <n v="194"/>
    <n v="58.128865979381445"/>
    <x v="5"/>
    <s v="CHF"/>
    <n v="1487570400"/>
    <n v="1489986000"/>
    <x v="590"/>
    <d v="2017-03-20T05:00:00"/>
    <x v="0"/>
    <b v="0"/>
    <s v="theater/plays"/>
    <x v="3"/>
    <x v="3"/>
  </r>
  <r>
    <n v="642"/>
    <s v="Ramos, Moreno and Lewis"/>
    <s v="Extended multi-state knowledge user"/>
    <n v="9200"/>
    <n v="13382"/>
    <x v="1"/>
    <n v="145.45652173913044"/>
    <n v="129"/>
    <n v="103.73643410852713"/>
    <x v="0"/>
    <s v="CAD"/>
    <n v="1545026400"/>
    <n v="1545804000"/>
    <x v="591"/>
    <d v="2018-12-26T06:00:00"/>
    <x v="0"/>
    <b v="0"/>
    <s v="technology/wearables"/>
    <x v="2"/>
    <x v="8"/>
  </r>
  <r>
    <n v="643"/>
    <s v="Harris Inc"/>
    <s v="Future-proofed modular groupware"/>
    <n v="14900"/>
    <n v="32986"/>
    <x v="1"/>
    <n v="221.38255033557047"/>
    <n v="375"/>
    <n v="87.962666666666664"/>
    <x v="1"/>
    <s v="USD"/>
    <n v="1488348000"/>
    <n v="1489899600"/>
    <x v="592"/>
    <d v="2017-03-19T05:00:00"/>
    <x v="0"/>
    <b v="0"/>
    <s v="theater/plays"/>
    <x v="3"/>
    <x v="3"/>
  </r>
  <r>
    <n v="644"/>
    <s v="Peters-Nelson"/>
    <s v="Distributed real-time algorithm"/>
    <n v="169400"/>
    <n v="81984"/>
    <x v="0"/>
    <n v="48.396694214876035"/>
    <n v="2928"/>
    <n v="28"/>
    <x v="0"/>
    <s v="CAD"/>
    <n v="1545112800"/>
    <n v="1546495200"/>
    <x v="593"/>
    <d v="2019-01-03T06:00:00"/>
    <x v="0"/>
    <b v="0"/>
    <s v="theater/plays"/>
    <x v="3"/>
    <x v="3"/>
  </r>
  <r>
    <n v="645"/>
    <s v="Ferguson, Murphy and Bright"/>
    <s v="Multi-lateral heuristic throughput"/>
    <n v="192100"/>
    <n v="178483"/>
    <x v="0"/>
    <n v="92.911504424778755"/>
    <n v="4697"/>
    <n v="37.999361294443261"/>
    <x v="1"/>
    <s v="USD"/>
    <n v="1537938000"/>
    <n v="1539752400"/>
    <x v="594"/>
    <d v="2018-10-17T05:00:00"/>
    <x v="0"/>
    <b v="1"/>
    <s v="music/rock"/>
    <x v="1"/>
    <x v="1"/>
  </r>
  <r>
    <n v="646"/>
    <s v="Robinson Group"/>
    <s v="Switchable reciprocal middleware"/>
    <n v="98700"/>
    <n v="87448"/>
    <x v="0"/>
    <n v="88.599797365754824"/>
    <n v="2915"/>
    <n v="29.999313893653515"/>
    <x v="1"/>
    <s v="USD"/>
    <n v="1363150800"/>
    <n v="1364101200"/>
    <x v="595"/>
    <d v="2013-03-24T05:00:00"/>
    <x v="0"/>
    <b v="0"/>
    <s v="games/video games"/>
    <x v="6"/>
    <x v="11"/>
  </r>
  <r>
    <n v="647"/>
    <s v="Jordan-Wolfe"/>
    <s v="Inverse multimedia Graphic Interface"/>
    <n v="4500"/>
    <n v="1863"/>
    <x v="0"/>
    <n v="41.4"/>
    <n v="18"/>
    <n v="103.5"/>
    <x v="1"/>
    <s v="USD"/>
    <n v="1523250000"/>
    <n v="1525323600"/>
    <x v="596"/>
    <d v="2018-05-03T05:00:00"/>
    <x v="0"/>
    <b v="0"/>
    <s v="publishing/translations"/>
    <x v="5"/>
    <x v="18"/>
  </r>
  <r>
    <n v="648"/>
    <s v="Vargas-Cox"/>
    <s v="Vision-oriented local contingency"/>
    <n v="98600"/>
    <n v="62174"/>
    <x v="3"/>
    <n v="63.056795131845846"/>
    <n v="723"/>
    <n v="85.994467496542185"/>
    <x v="1"/>
    <s v="USD"/>
    <n v="1499317200"/>
    <n v="1500872400"/>
    <x v="597"/>
    <d v="2017-07-24T05:00:00"/>
    <x v="1"/>
    <b v="0"/>
    <s v="food/food trucks"/>
    <x v="0"/>
    <x v="0"/>
  </r>
  <r>
    <n v="649"/>
    <s v="Yang and Sons"/>
    <s v="Reactive 6thgeneration hub"/>
    <n v="121700"/>
    <n v="59003"/>
    <x v="0"/>
    <n v="48.482333607230892"/>
    <n v="602"/>
    <n v="98.011627906976742"/>
    <x v="5"/>
    <s v="CHF"/>
    <n v="1287550800"/>
    <n v="1288501200"/>
    <x v="598"/>
    <d v="2010-10-31T05:00:00"/>
    <x v="1"/>
    <b v="1"/>
    <s v="theater/plays"/>
    <x v="3"/>
    <x v="3"/>
  </r>
  <r>
    <n v="650"/>
    <s v="Wilson, Wilson and Mathis"/>
    <s v="Optional asymmetric success"/>
    <n v="100"/>
    <n v="2"/>
    <x v="0"/>
    <n v="2"/>
    <n v="1"/>
    <n v="2"/>
    <x v="1"/>
    <s v="USD"/>
    <n v="1404795600"/>
    <n v="1407128400"/>
    <x v="599"/>
    <d v="2014-08-04T05:00:00"/>
    <x v="0"/>
    <b v="0"/>
    <s v="music/jazz"/>
    <x v="1"/>
    <x v="17"/>
  </r>
  <r>
    <n v="651"/>
    <s v="Wang, Koch and Weaver"/>
    <s v="Digitized analyzing capacity"/>
    <n v="196700"/>
    <n v="174039"/>
    <x v="0"/>
    <n v="88.47941026944585"/>
    <n v="3868"/>
    <n v="44.994570837642193"/>
    <x v="6"/>
    <s v="EUR"/>
    <n v="1393048800"/>
    <n v="1394344800"/>
    <x v="600"/>
    <d v="2014-03-09T06:00:00"/>
    <x v="0"/>
    <b v="0"/>
    <s v="film &amp; video/shorts"/>
    <x v="4"/>
    <x v="12"/>
  </r>
  <r>
    <n v="652"/>
    <s v="Cisneros Ltd"/>
    <s v="Vision-oriented regional hub"/>
    <n v="10000"/>
    <n v="12684"/>
    <x v="1"/>
    <n v="126.84"/>
    <n v="409"/>
    <n v="31.012224938875306"/>
    <x v="1"/>
    <s v="USD"/>
    <n v="1470373200"/>
    <n v="1474088400"/>
    <x v="601"/>
    <d v="2016-09-17T05:00:00"/>
    <x v="0"/>
    <b v="0"/>
    <s v="technology/web"/>
    <x v="2"/>
    <x v="2"/>
  </r>
  <r>
    <n v="653"/>
    <s v="Williams-Jones"/>
    <s v="Monitored incremental info-mediaries"/>
    <n v="600"/>
    <n v="14033"/>
    <x v="1"/>
    <n v="2338.833333333333"/>
    <n v="234"/>
    <n v="59.970085470085472"/>
    <x v="1"/>
    <s v="USD"/>
    <n v="1460091600"/>
    <n v="1460264400"/>
    <x v="602"/>
    <d v="2016-04-10T05:00:00"/>
    <x v="0"/>
    <b v="0"/>
    <s v="technology/web"/>
    <x v="2"/>
    <x v="2"/>
  </r>
  <r>
    <n v="654"/>
    <s v="Roberts, Hinton and Williams"/>
    <s v="Programmable static middleware"/>
    <n v="35000"/>
    <n v="177936"/>
    <x v="1"/>
    <n v="508.38857142857148"/>
    <n v="3016"/>
    <n v="58.9973474801061"/>
    <x v="1"/>
    <s v="USD"/>
    <n v="1440392400"/>
    <n v="1440824400"/>
    <x v="335"/>
    <d v="2015-08-29T05:00:00"/>
    <x v="0"/>
    <b v="0"/>
    <s v="music/metal"/>
    <x v="1"/>
    <x v="16"/>
  </r>
  <r>
    <n v="655"/>
    <s v="Gonzalez, Williams and Benson"/>
    <s v="Multi-layered bottom-line encryption"/>
    <n v="6900"/>
    <n v="13212"/>
    <x v="1"/>
    <n v="191.47826086956522"/>
    <n v="264"/>
    <n v="50.045454545454547"/>
    <x v="1"/>
    <s v="USD"/>
    <n v="1488434400"/>
    <n v="1489554000"/>
    <x v="603"/>
    <d v="2017-03-15T05:00:00"/>
    <x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.127533783783782"/>
    <n v="504"/>
    <n v="98.966269841269835"/>
    <x v="2"/>
    <s v="AUD"/>
    <n v="1514440800"/>
    <n v="1514872800"/>
    <x v="604"/>
    <d v="2018-01-02T06:00:00"/>
    <x v="0"/>
    <b v="0"/>
    <s v="food/food trucks"/>
    <x v="0"/>
    <x v="0"/>
  </r>
  <r>
    <n v="657"/>
    <s v="Russo, Kim and Mccoy"/>
    <s v="Balanced optimal hardware"/>
    <n v="10000"/>
    <n v="824"/>
    <x v="0"/>
    <n v="8.24"/>
    <n v="14"/>
    <n v="58.857142857142854"/>
    <x v="1"/>
    <s v="USD"/>
    <n v="1514354400"/>
    <n v="1515736800"/>
    <x v="605"/>
    <d v="2018-01-12T06:00:00"/>
    <x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.064638783269963"/>
    <n v="390"/>
    <n v="81.010256410256417"/>
    <x v="1"/>
    <s v="USD"/>
    <n v="1440910800"/>
    <n v="1442898000"/>
    <x v="606"/>
    <d v="2015-09-22T05:00:00"/>
    <x v="0"/>
    <b v="0"/>
    <s v="music/rock"/>
    <x v="1"/>
    <x v="1"/>
  </r>
  <r>
    <n v="659"/>
    <s v="Bailey and Sons"/>
    <s v="Grass-roots dynamic emulation"/>
    <n v="120700"/>
    <n v="57010"/>
    <x v="0"/>
    <n v="47.232808616404313"/>
    <n v="750"/>
    <n v="76.013333333333335"/>
    <x v="4"/>
    <s v="GBP"/>
    <n v="1296108000"/>
    <n v="1296194400"/>
    <x v="65"/>
    <d v="2011-01-28T06:00:00"/>
    <x v="0"/>
    <b v="0"/>
    <s v="film &amp; video/documentary"/>
    <x v="4"/>
    <x v="4"/>
  </r>
  <r>
    <n v="660"/>
    <s v="Jensen-Brown"/>
    <s v="Fundamental disintermediate matrix"/>
    <n v="9100"/>
    <n v="7438"/>
    <x v="0"/>
    <n v="81.736263736263737"/>
    <n v="77"/>
    <n v="96.597402597402592"/>
    <x v="1"/>
    <s v="USD"/>
    <n v="1440133200"/>
    <n v="1440910800"/>
    <x v="607"/>
    <d v="2015-08-30T05:00:00"/>
    <x v="1"/>
    <b v="0"/>
    <s v="theater/plays"/>
    <x v="3"/>
    <x v="3"/>
  </r>
  <r>
    <n v="661"/>
    <s v="Smith Group"/>
    <s v="Right-sized secondary challenge"/>
    <n v="106800"/>
    <n v="57872"/>
    <x v="0"/>
    <n v="54.187265917603"/>
    <n v="752"/>
    <n v="76.957446808510639"/>
    <x v="3"/>
    <s v="DKK"/>
    <n v="1332910800"/>
    <n v="1335502800"/>
    <x v="608"/>
    <d v="2012-04-27T05:00:00"/>
    <x v="0"/>
    <b v="0"/>
    <s v="music/jazz"/>
    <x v="1"/>
    <x v="17"/>
  </r>
  <r>
    <n v="662"/>
    <s v="Murphy-Farrell"/>
    <s v="Implemented exuding software"/>
    <n v="9100"/>
    <n v="8906"/>
    <x v="0"/>
    <n v="97.868131868131869"/>
    <n v="131"/>
    <n v="67.984732824427482"/>
    <x v="1"/>
    <s v="USD"/>
    <n v="1544335200"/>
    <n v="1544680800"/>
    <x v="609"/>
    <d v="2018-12-13T06:00:00"/>
    <x v="0"/>
    <b v="0"/>
    <s v="theater/plays"/>
    <x v="3"/>
    <x v="3"/>
  </r>
  <r>
    <n v="663"/>
    <s v="Everett-Wolfe"/>
    <s v="Total optimizing software"/>
    <n v="10000"/>
    <n v="7724"/>
    <x v="0"/>
    <n v="77.239999999999995"/>
    <n v="87"/>
    <n v="88.781609195402297"/>
    <x v="1"/>
    <s v="USD"/>
    <n v="1286427600"/>
    <n v="1288414800"/>
    <x v="610"/>
    <d v="2010-10-30T05:00:00"/>
    <x v="0"/>
    <b v="0"/>
    <s v="theater/plays"/>
    <x v="3"/>
    <x v="3"/>
  </r>
  <r>
    <n v="664"/>
    <s v="Young PLC"/>
    <s v="Optional maximized attitude"/>
    <n v="79400"/>
    <n v="26571"/>
    <x v="0"/>
    <n v="33.464735516372798"/>
    <n v="1063"/>
    <n v="24.99623706491063"/>
    <x v="1"/>
    <s v="USD"/>
    <n v="1329717600"/>
    <n v="1330581600"/>
    <x v="541"/>
    <d v="2012-03-01T06:00:00"/>
    <x v="0"/>
    <b v="0"/>
    <s v="music/jazz"/>
    <x v="1"/>
    <x v="17"/>
  </r>
  <r>
    <n v="665"/>
    <s v="Park-Goodman"/>
    <s v="Customer-focused impactful extranet"/>
    <n v="5100"/>
    <n v="12219"/>
    <x v="1"/>
    <n v="239.58823529411765"/>
    <n v="272"/>
    <n v="44.922794117647058"/>
    <x v="1"/>
    <s v="USD"/>
    <n v="1310187600"/>
    <n v="1311397200"/>
    <x v="611"/>
    <d v="2011-07-23T05:00:00"/>
    <x v="0"/>
    <b v="1"/>
    <s v="film &amp; video/documentary"/>
    <x v="4"/>
    <x v="4"/>
  </r>
  <r>
    <n v="666"/>
    <s v="York, Barr and Grant"/>
    <s v="Cloned bottom-line success"/>
    <n v="3100"/>
    <n v="1985"/>
    <x v="3"/>
    <n v="64.032258064516128"/>
    <n v="25"/>
    <n v="79.400000000000006"/>
    <x v="1"/>
    <s v="USD"/>
    <n v="1377838800"/>
    <n v="1378357200"/>
    <x v="612"/>
    <d v="2013-09-05T05:00:00"/>
    <x v="0"/>
    <b v="1"/>
    <s v="theater/plays"/>
    <x v="3"/>
    <x v="3"/>
  </r>
  <r>
    <n v="667"/>
    <s v="Little Ltd"/>
    <s v="Decentralized bandwidth-monitored ability"/>
    <n v="6900"/>
    <n v="12155"/>
    <x v="1"/>
    <n v="176.15942028985506"/>
    <n v="419"/>
    <n v="29.009546539379475"/>
    <x v="1"/>
    <s v="USD"/>
    <n v="1410325200"/>
    <n v="1411102800"/>
    <x v="613"/>
    <d v="2014-09-19T05:00:00"/>
    <x v="0"/>
    <b v="0"/>
    <s v="journalism/audio"/>
    <x v="8"/>
    <x v="23"/>
  </r>
  <r>
    <n v="668"/>
    <s v="Brown and Sons"/>
    <s v="Programmable leadingedge budgetary management"/>
    <n v="27500"/>
    <n v="5593"/>
    <x v="0"/>
    <n v="20.33818181818182"/>
    <n v="76"/>
    <n v="73.59210526315789"/>
    <x v="1"/>
    <s v="USD"/>
    <n v="1343797200"/>
    <n v="1344834000"/>
    <x v="614"/>
    <d v="2012-08-13T05:00:00"/>
    <x v="0"/>
    <b v="0"/>
    <s v="theater/plays"/>
    <x v="3"/>
    <x v="3"/>
  </r>
  <r>
    <n v="669"/>
    <s v="Payne, Garrett and Thomas"/>
    <s v="Upgradable bi-directional concept"/>
    <n v="48800"/>
    <n v="175020"/>
    <x v="1"/>
    <n v="358.64754098360658"/>
    <n v="1621"/>
    <n v="107.97038864898211"/>
    <x v="6"/>
    <s v="EUR"/>
    <n v="1498453200"/>
    <n v="1499230800"/>
    <x v="615"/>
    <d v="2017-07-05T05:00:00"/>
    <x v="0"/>
    <b v="0"/>
    <s v="theater/plays"/>
    <x v="3"/>
    <x v="3"/>
  </r>
  <r>
    <n v="670"/>
    <s v="Robinson Group"/>
    <s v="Re-contextualized homogeneous flexibility"/>
    <n v="16200"/>
    <n v="75955"/>
    <x v="1"/>
    <n v="468.85802469135803"/>
    <n v="1101"/>
    <n v="68.987284287011803"/>
    <x v="1"/>
    <s v="USD"/>
    <n v="1456380000"/>
    <n v="1457416800"/>
    <x v="90"/>
    <d v="2016-03-08T06:00:00"/>
    <x v="0"/>
    <b v="0"/>
    <s v="music/indie rock"/>
    <x v="1"/>
    <x v="7"/>
  </r>
  <r>
    <n v="671"/>
    <s v="Robinson-Kelly"/>
    <s v="Monitored bi-directional standardization"/>
    <n v="97600"/>
    <n v="119127"/>
    <x v="1"/>
    <n v="122.05635245901641"/>
    <n v="1073"/>
    <n v="111.02236719478098"/>
    <x v="1"/>
    <s v="USD"/>
    <n v="1280552400"/>
    <n v="1280898000"/>
    <x v="616"/>
    <d v="2010-08-04T05:00:00"/>
    <x v="0"/>
    <b v="1"/>
    <s v="theater/plays"/>
    <x v="3"/>
    <x v="3"/>
  </r>
  <r>
    <n v="672"/>
    <s v="Kelly-Colon"/>
    <s v="Stand-alone grid-enabled leverage"/>
    <n v="197900"/>
    <n v="110689"/>
    <x v="0"/>
    <n v="55.931783729156137"/>
    <n v="4428"/>
    <n v="24.997515808491418"/>
    <x v="2"/>
    <s v="AUD"/>
    <n v="1521608400"/>
    <n v="1522472400"/>
    <x v="617"/>
    <d v="2018-03-31T05:00:00"/>
    <x v="0"/>
    <b v="0"/>
    <s v="theater/plays"/>
    <x v="3"/>
    <x v="3"/>
  </r>
  <r>
    <n v="673"/>
    <s v="Turner, Scott and Gentry"/>
    <s v="Assimilated regional groupware"/>
    <n v="5600"/>
    <n v="2445"/>
    <x v="0"/>
    <n v="43.660714285714285"/>
    <n v="58"/>
    <n v="42.155172413793103"/>
    <x v="6"/>
    <s v="EUR"/>
    <n v="1460696400"/>
    <n v="1462510800"/>
    <x v="618"/>
    <d v="2016-05-06T05:00:00"/>
    <x v="0"/>
    <b v="0"/>
    <s v="music/indie rock"/>
    <x v="1"/>
    <x v="7"/>
  </r>
  <r>
    <n v="674"/>
    <s v="Sanchez Ltd"/>
    <s v="Up-sized 24hour instruction set"/>
    <n v="170700"/>
    <n v="57250"/>
    <x v="3"/>
    <n v="33.53837141183363"/>
    <n v="1218"/>
    <n v="47.003284072249592"/>
    <x v="1"/>
    <s v="USD"/>
    <n v="1313730000"/>
    <n v="1317790800"/>
    <x v="619"/>
    <d v="2011-10-05T05:00:00"/>
    <x v="0"/>
    <b v="0"/>
    <s v="photography/photography books"/>
    <x v="7"/>
    <x v="14"/>
  </r>
  <r>
    <n v="675"/>
    <s v="Giles-Smith"/>
    <s v="Right-sized web-enabled intranet"/>
    <n v="9700"/>
    <n v="11929"/>
    <x v="1"/>
    <n v="122.97938144329896"/>
    <n v="331"/>
    <n v="36.0392749244713"/>
    <x v="1"/>
    <s v="USD"/>
    <n v="1568178000"/>
    <n v="1568782800"/>
    <x v="620"/>
    <d v="2019-09-18T05:00:00"/>
    <x v="0"/>
    <b v="0"/>
    <s v="journalism/audio"/>
    <x v="8"/>
    <x v="23"/>
  </r>
  <r>
    <n v="676"/>
    <s v="Thompson-Moreno"/>
    <s v="Expanded needs-based orchestration"/>
    <n v="62300"/>
    <n v="118214"/>
    <x v="1"/>
    <n v="189.74959871589084"/>
    <n v="1170"/>
    <n v="101.03760683760684"/>
    <x v="1"/>
    <s v="USD"/>
    <n v="1348635600"/>
    <n v="1349413200"/>
    <x v="621"/>
    <d v="2012-10-05T05:00:00"/>
    <x v="0"/>
    <b v="0"/>
    <s v="photography/photography books"/>
    <x v="7"/>
    <x v="14"/>
  </r>
  <r>
    <n v="677"/>
    <s v="Murphy-Fox"/>
    <s v="Organic system-worthy orchestration"/>
    <n v="5300"/>
    <n v="4432"/>
    <x v="0"/>
    <n v="83.622641509433961"/>
    <n v="111"/>
    <n v="39.927927927927925"/>
    <x v="1"/>
    <s v="USD"/>
    <n v="1468126800"/>
    <n v="1472446800"/>
    <x v="622"/>
    <d v="2016-08-29T05:00:00"/>
    <x v="0"/>
    <b v="0"/>
    <s v="publishing/fiction"/>
    <x v="5"/>
    <x v="13"/>
  </r>
  <r>
    <n v="678"/>
    <s v="Rodriguez-Patterson"/>
    <s v="Inverse static standardization"/>
    <n v="99500"/>
    <n v="17879"/>
    <x v="3"/>
    <n v="17.968844221105527"/>
    <n v="215"/>
    <n v="83.158139534883716"/>
    <x v="1"/>
    <s v="USD"/>
    <n v="1547877600"/>
    <n v="1548050400"/>
    <x v="35"/>
    <d v="2019-01-21T06:00:00"/>
    <x v="0"/>
    <b v="0"/>
    <s v="film &amp; video/drama"/>
    <x v="4"/>
    <x v="6"/>
  </r>
  <r>
    <n v="679"/>
    <s v="Davis Ltd"/>
    <s v="Synchronized motivating solution"/>
    <n v="1400"/>
    <n v="14511"/>
    <x v="1"/>
    <n v="1036.5"/>
    <n v="363"/>
    <n v="39.97520661157025"/>
    <x v="1"/>
    <s v="USD"/>
    <n v="1571374800"/>
    <n v="1571806800"/>
    <x v="623"/>
    <d v="2019-10-23T05:00:00"/>
    <x v="0"/>
    <b v="1"/>
    <s v="food/food trucks"/>
    <x v="0"/>
    <x v="0"/>
  </r>
  <r>
    <n v="680"/>
    <s v="Nelson-Valdez"/>
    <s v="Open-source 4thgeneration open system"/>
    <n v="145600"/>
    <n v="141822"/>
    <x v="0"/>
    <n v="97.405219780219781"/>
    <n v="2955"/>
    <n v="47.993908629441627"/>
    <x v="1"/>
    <s v="USD"/>
    <n v="1576303200"/>
    <n v="1576476000"/>
    <x v="624"/>
    <d v="2019-12-16T06:00:00"/>
    <x v="0"/>
    <b v="1"/>
    <s v="games/mobile games"/>
    <x v="6"/>
    <x v="20"/>
  </r>
  <r>
    <n v="681"/>
    <s v="Kelly PLC"/>
    <s v="Decentralized context-sensitive superstructure"/>
    <n v="184100"/>
    <n v="159037"/>
    <x v="0"/>
    <n v="86.386203150461711"/>
    <n v="1657"/>
    <n v="95.978877489438744"/>
    <x v="1"/>
    <s v="USD"/>
    <n v="1324447200"/>
    <n v="1324965600"/>
    <x v="625"/>
    <d v="2011-12-27T06:00:00"/>
    <x v="0"/>
    <b v="0"/>
    <s v="theater/plays"/>
    <x v="3"/>
    <x v="3"/>
  </r>
  <r>
    <n v="682"/>
    <s v="Nguyen and Sons"/>
    <s v="Compatible 5thgeneration concept"/>
    <n v="5400"/>
    <n v="8109"/>
    <x v="1"/>
    <n v="150.16666666666666"/>
    <n v="103"/>
    <n v="78.728155339805824"/>
    <x v="1"/>
    <s v="USD"/>
    <n v="1386741600"/>
    <n v="1387519200"/>
    <x v="626"/>
    <d v="2013-12-20T06:00:00"/>
    <x v="0"/>
    <b v="0"/>
    <s v="theater/plays"/>
    <x v="3"/>
    <x v="3"/>
  </r>
  <r>
    <n v="683"/>
    <s v="Jones PLC"/>
    <s v="Virtual systemic intranet"/>
    <n v="2300"/>
    <n v="8244"/>
    <x v="1"/>
    <n v="358.43478260869563"/>
    <n v="147"/>
    <n v="56.081632653061227"/>
    <x v="1"/>
    <s v="USD"/>
    <n v="1537074000"/>
    <n v="1537246800"/>
    <x v="627"/>
    <d v="2018-09-18T05:00:00"/>
    <x v="0"/>
    <b v="0"/>
    <s v="theater/plays"/>
    <x v="3"/>
    <x v="3"/>
  </r>
  <r>
    <n v="684"/>
    <s v="Gilmore LLC"/>
    <s v="Optimized systemic algorithm"/>
    <n v="1400"/>
    <n v="7600"/>
    <x v="1"/>
    <n v="542.85714285714289"/>
    <n v="110"/>
    <n v="69.090909090909093"/>
    <x v="0"/>
    <s v="CAD"/>
    <n v="1277787600"/>
    <n v="1279515600"/>
    <x v="628"/>
    <d v="2010-07-19T05:00:00"/>
    <x v="0"/>
    <b v="0"/>
    <s v="publishing/nonfiction"/>
    <x v="5"/>
    <x v="9"/>
  </r>
  <r>
    <n v="685"/>
    <s v="Lee-Cobb"/>
    <s v="Customizable homogeneous firmware"/>
    <n v="140000"/>
    <n v="94501"/>
    <x v="0"/>
    <n v="67.500714285714281"/>
    <n v="926"/>
    <n v="102.05291576673866"/>
    <x v="0"/>
    <s v="CAD"/>
    <n v="1440306000"/>
    <n v="1442379600"/>
    <x v="629"/>
    <d v="2015-09-16T05:00:00"/>
    <x v="0"/>
    <b v="0"/>
    <s v="theater/plays"/>
    <x v="3"/>
    <x v="3"/>
  </r>
  <r>
    <n v="686"/>
    <s v="Jones, Wiley and Robbins"/>
    <s v="Front-line cohesive extranet"/>
    <n v="7500"/>
    <n v="14381"/>
    <x v="1"/>
    <n v="191.74666666666667"/>
    <n v="134"/>
    <n v="107.32089552238806"/>
    <x v="1"/>
    <s v="USD"/>
    <n v="1522126800"/>
    <n v="1523077200"/>
    <x v="630"/>
    <d v="2018-04-07T05:00:00"/>
    <x v="0"/>
    <b v="0"/>
    <s v="technology/wearables"/>
    <x v="2"/>
    <x v="8"/>
  </r>
  <r>
    <n v="687"/>
    <s v="Martin, Gates and Holt"/>
    <s v="Distributed holistic neural-net"/>
    <n v="1500"/>
    <n v="13980"/>
    <x v="1"/>
    <n v="932"/>
    <n v="269"/>
    <n v="51.970260223048328"/>
    <x v="1"/>
    <s v="USD"/>
    <n v="1489298400"/>
    <n v="1489554000"/>
    <x v="631"/>
    <d v="2017-03-15T05:00:00"/>
    <x v="0"/>
    <b v="0"/>
    <s v="theater/plays"/>
    <x v="3"/>
    <x v="3"/>
  </r>
  <r>
    <n v="688"/>
    <s v="Bowen, Davies and Burns"/>
    <s v="Devolved client-server monitoring"/>
    <n v="2900"/>
    <n v="12449"/>
    <x v="1"/>
    <n v="429.27586206896552"/>
    <n v="175"/>
    <n v="71.137142857142862"/>
    <x v="1"/>
    <s v="USD"/>
    <n v="1547100000"/>
    <n v="1548482400"/>
    <x v="632"/>
    <d v="2019-01-26T06:00:00"/>
    <x v="0"/>
    <b v="1"/>
    <s v="film &amp; video/television"/>
    <x v="4"/>
    <x v="19"/>
  </r>
  <r>
    <n v="689"/>
    <s v="Nguyen Inc"/>
    <s v="Seamless directional capacity"/>
    <n v="7300"/>
    <n v="7348"/>
    <x v="1"/>
    <n v="100.65753424657535"/>
    <n v="69"/>
    <n v="106.49275362318841"/>
    <x v="1"/>
    <s v="USD"/>
    <n v="1383022800"/>
    <n v="1384063200"/>
    <x v="633"/>
    <d v="2013-11-10T06:00:00"/>
    <x v="0"/>
    <b v="0"/>
    <s v="technology/web"/>
    <x v="2"/>
    <x v="2"/>
  </r>
  <r>
    <n v="690"/>
    <s v="Walsh-Watts"/>
    <s v="Polarized actuating implementation"/>
    <n v="3600"/>
    <n v="8158"/>
    <x v="1"/>
    <n v="226.61111111111109"/>
    <n v="190"/>
    <n v="42.93684210526316"/>
    <x v="1"/>
    <s v="USD"/>
    <n v="1322373600"/>
    <n v="1322892000"/>
    <x v="634"/>
    <d v="2011-12-03T06:00:00"/>
    <x v="0"/>
    <b v="1"/>
    <s v="film &amp; video/documentary"/>
    <x v="4"/>
    <x v="4"/>
  </r>
  <r>
    <n v="691"/>
    <s v="Ray, Li and Li"/>
    <s v="Front-line disintermediate hub"/>
    <n v="5000"/>
    <n v="7119"/>
    <x v="1"/>
    <n v="142.38"/>
    <n v="237"/>
    <n v="30.037974683544302"/>
    <x v="1"/>
    <s v="USD"/>
    <n v="1349240400"/>
    <n v="1350709200"/>
    <x v="635"/>
    <d v="2012-10-20T05:00:00"/>
    <x v="1"/>
    <b v="1"/>
    <s v="film &amp; video/documentary"/>
    <x v="4"/>
    <x v="4"/>
  </r>
  <r>
    <n v="692"/>
    <s v="Murray Ltd"/>
    <s v="Decentralized 4thgeneration challenge"/>
    <n v="6000"/>
    <n v="5438"/>
    <x v="0"/>
    <n v="90.633333333333326"/>
    <n v="77"/>
    <n v="70.623376623376629"/>
    <x v="4"/>
    <s v="GBP"/>
    <n v="1562648400"/>
    <n v="1564203600"/>
    <x v="636"/>
    <d v="2019-07-27T05:00:00"/>
    <x v="0"/>
    <b v="0"/>
    <s v="music/rock"/>
    <x v="1"/>
    <x v="1"/>
  </r>
  <r>
    <n v="693"/>
    <s v="Bradford-Silva"/>
    <s v="Reverse-engineered composite hierarchy"/>
    <n v="180400"/>
    <n v="115396"/>
    <x v="0"/>
    <n v="63.966740576496676"/>
    <n v="1748"/>
    <n v="66.016018306636155"/>
    <x v="1"/>
    <s v="USD"/>
    <n v="1508216400"/>
    <n v="1509685200"/>
    <x v="637"/>
    <d v="2017-11-03T05:00:00"/>
    <x v="0"/>
    <b v="0"/>
    <s v="theater/plays"/>
    <x v="3"/>
    <x v="3"/>
  </r>
  <r>
    <n v="694"/>
    <s v="Mora-Bradley"/>
    <s v="Programmable tangible ability"/>
    <n v="9100"/>
    <n v="7656"/>
    <x v="0"/>
    <n v="84.131868131868131"/>
    <n v="79"/>
    <n v="96.911392405063296"/>
    <x v="1"/>
    <s v="USD"/>
    <n v="1511762400"/>
    <n v="1514959200"/>
    <x v="638"/>
    <d v="2018-01-03T06:00:00"/>
    <x v="0"/>
    <b v="0"/>
    <s v="theater/plays"/>
    <x v="3"/>
    <x v="3"/>
  </r>
  <r>
    <n v="695"/>
    <s v="Cardenas, Thompson and Carey"/>
    <s v="Configurable full-range emulation"/>
    <n v="9200"/>
    <n v="12322"/>
    <x v="1"/>
    <n v="133.93478260869566"/>
    <n v="196"/>
    <n v="62.867346938775512"/>
    <x v="6"/>
    <s v="EUR"/>
    <n v="1447480800"/>
    <n v="1448863200"/>
    <x v="639"/>
    <d v="2015-11-30T06:00:00"/>
    <x v="1"/>
    <b v="0"/>
    <s v="music/rock"/>
    <x v="1"/>
    <x v="1"/>
  </r>
  <r>
    <n v="696"/>
    <s v="Lopez, Reid and Johnson"/>
    <s v="Total real-time hardware"/>
    <n v="164100"/>
    <n v="96888"/>
    <x v="0"/>
    <n v="59.042047531992694"/>
    <n v="889"/>
    <n v="108.98537682789652"/>
    <x v="1"/>
    <s v="USD"/>
    <n v="1429506000"/>
    <n v="1429592400"/>
    <x v="640"/>
    <d v="2015-04-21T05:00:00"/>
    <x v="0"/>
    <b v="1"/>
    <s v="theater/plays"/>
    <x v="3"/>
    <x v="3"/>
  </r>
  <r>
    <n v="697"/>
    <s v="Fox-Williams"/>
    <s v="Profound system-worthy functionalities"/>
    <n v="128900"/>
    <n v="196960"/>
    <x v="1"/>
    <n v="152.80062063615205"/>
    <n v="7295"/>
    <n v="26.999314599040439"/>
    <x v="1"/>
    <s v="USD"/>
    <n v="1522472400"/>
    <n v="1522645200"/>
    <x v="641"/>
    <d v="2018-04-02T05:00:00"/>
    <x v="0"/>
    <b v="0"/>
    <s v="music/electric music"/>
    <x v="1"/>
    <x v="5"/>
  </r>
  <r>
    <n v="698"/>
    <s v="Taylor, Wood and Taylor"/>
    <s v="Cloned hybrid focus group"/>
    <n v="42100"/>
    <n v="188057"/>
    <x v="1"/>
    <n v="446.69121140142522"/>
    <n v="2893"/>
    <n v="65.004147943311438"/>
    <x v="0"/>
    <s v="CAD"/>
    <n v="1322114400"/>
    <n v="1323324000"/>
    <x v="642"/>
    <d v="2011-12-08T06:00:00"/>
    <x v="0"/>
    <b v="0"/>
    <s v="technology/wearables"/>
    <x v="2"/>
    <x v="8"/>
  </r>
  <r>
    <n v="699"/>
    <s v="King Inc"/>
    <s v="Ergonomic dedicated focus group"/>
    <n v="7400"/>
    <n v="6245"/>
    <x v="0"/>
    <n v="84.391891891891888"/>
    <n v="56"/>
    <n v="111.51785714285714"/>
    <x v="1"/>
    <s v="USD"/>
    <n v="1561438800"/>
    <n v="1561525200"/>
    <x v="230"/>
    <d v="2019-06-26T05:00:00"/>
    <x v="0"/>
    <b v="0"/>
    <s v="film &amp; video/drama"/>
    <x v="4"/>
    <x v="6"/>
  </r>
  <r>
    <n v="700"/>
    <s v="Cole, Petty and Cameron"/>
    <s v="Realigned zero administration paradigm"/>
    <n v="100"/>
    <n v="3"/>
    <x v="0"/>
    <n v="3"/>
    <n v="1"/>
    <n v="3"/>
    <x v="1"/>
    <s v="USD"/>
    <n v="1264399200"/>
    <n v="1265695200"/>
    <x v="67"/>
    <d v="2010-02-09T06:00:00"/>
    <x v="0"/>
    <b v="0"/>
    <s v="technology/wearables"/>
    <x v="2"/>
    <x v="8"/>
  </r>
  <r>
    <n v="701"/>
    <s v="Mcclain LLC"/>
    <s v="Open-source multi-tasking methodology"/>
    <n v="52000"/>
    <n v="91014"/>
    <x v="1"/>
    <n v="175.02692307692308"/>
    <n v="820"/>
    <n v="110.99268292682927"/>
    <x v="1"/>
    <s v="USD"/>
    <n v="1301202000"/>
    <n v="1301806800"/>
    <x v="643"/>
    <d v="2011-04-03T05:00:00"/>
    <x v="1"/>
    <b v="0"/>
    <s v="theater/plays"/>
    <x v="3"/>
    <x v="3"/>
  </r>
  <r>
    <n v="702"/>
    <s v="Sims-Gross"/>
    <s v="Object-based attitude-oriented analyzer"/>
    <n v="8700"/>
    <n v="4710"/>
    <x v="0"/>
    <n v="54.137931034482754"/>
    <n v="83"/>
    <n v="56.746987951807228"/>
    <x v="1"/>
    <s v="USD"/>
    <n v="1374469200"/>
    <n v="1374901200"/>
    <x v="644"/>
    <d v="2013-07-27T05:00:00"/>
    <x v="0"/>
    <b v="0"/>
    <s v="technology/wearables"/>
    <x v="2"/>
    <x v="8"/>
  </r>
  <r>
    <n v="703"/>
    <s v="Perez Group"/>
    <s v="Cross-platform tertiary hub"/>
    <n v="63400"/>
    <n v="197728"/>
    <x v="1"/>
    <n v="311.87381703470032"/>
    <n v="2038"/>
    <n v="97.020608439646708"/>
    <x v="1"/>
    <s v="USD"/>
    <n v="1334984400"/>
    <n v="1336453200"/>
    <x v="645"/>
    <d v="2012-05-08T05:00:00"/>
    <x v="1"/>
    <b v="1"/>
    <s v="publishing/translations"/>
    <x v="5"/>
    <x v="18"/>
  </r>
  <r>
    <n v="704"/>
    <s v="Haynes-Williams"/>
    <s v="Seamless clear-thinking artificial intelligence"/>
    <n v="8700"/>
    <n v="10682"/>
    <x v="1"/>
    <n v="122.78160919540231"/>
    <n v="116"/>
    <n v="92.08620689655173"/>
    <x v="1"/>
    <s v="USD"/>
    <n v="1467608400"/>
    <n v="1468904400"/>
    <x v="646"/>
    <d v="2016-07-19T05:00:00"/>
    <x v="0"/>
    <b v="0"/>
    <s v="film &amp; video/animation"/>
    <x v="4"/>
    <x v="10"/>
  </r>
  <r>
    <n v="705"/>
    <s v="Ford LLC"/>
    <s v="Centralized tangible success"/>
    <n v="169700"/>
    <n v="168048"/>
    <x v="0"/>
    <n v="99.026517383618156"/>
    <n v="2025"/>
    <n v="82.986666666666665"/>
    <x v="4"/>
    <s v="GBP"/>
    <n v="1386741600"/>
    <n v="1387087200"/>
    <x v="626"/>
    <d v="2013-12-15T06:00:00"/>
    <x v="0"/>
    <b v="0"/>
    <s v="publishing/nonfiction"/>
    <x v="5"/>
    <x v="9"/>
  </r>
  <r>
    <n v="706"/>
    <s v="Moreno Ltd"/>
    <s v="Customer-focused multimedia methodology"/>
    <n v="108400"/>
    <n v="138586"/>
    <x v="1"/>
    <n v="127.84686346863469"/>
    <n v="1345"/>
    <n v="103.03791821561339"/>
    <x v="2"/>
    <s v="AUD"/>
    <n v="1546754400"/>
    <n v="1547445600"/>
    <x v="647"/>
    <d v="2019-01-14T06:00:00"/>
    <x v="0"/>
    <b v="1"/>
    <s v="technology/web"/>
    <x v="2"/>
    <x v="2"/>
  </r>
  <r>
    <n v="707"/>
    <s v="Moore, Cook and Wright"/>
    <s v="Visionary maximized Local Area Network"/>
    <n v="7300"/>
    <n v="11579"/>
    <x v="1"/>
    <n v="158.61643835616439"/>
    <n v="168"/>
    <n v="68.922619047619051"/>
    <x v="1"/>
    <s v="USD"/>
    <n v="1544248800"/>
    <n v="1547359200"/>
    <x v="159"/>
    <d v="2019-01-13T06:00:00"/>
    <x v="0"/>
    <b v="0"/>
    <s v="film &amp; video/drama"/>
    <x v="4"/>
    <x v="6"/>
  </r>
  <r>
    <n v="708"/>
    <s v="Ortega LLC"/>
    <s v="Secured bifurcated intranet"/>
    <n v="1700"/>
    <n v="12020"/>
    <x v="1"/>
    <n v="707.05882352941171"/>
    <n v="137"/>
    <n v="87.737226277372258"/>
    <x v="5"/>
    <s v="CHF"/>
    <n v="1495429200"/>
    <n v="1496293200"/>
    <x v="648"/>
    <d v="2017-06-01T05:00:00"/>
    <x v="0"/>
    <b v="0"/>
    <s v="theater/plays"/>
    <x v="3"/>
    <x v="3"/>
  </r>
  <r>
    <n v="709"/>
    <s v="Silva, Walker and Martin"/>
    <s v="Grass-roots 4thgeneration product"/>
    <n v="9800"/>
    <n v="13954"/>
    <x v="1"/>
    <n v="142.38775510204081"/>
    <n v="186"/>
    <n v="75.021505376344081"/>
    <x v="6"/>
    <s v="EUR"/>
    <n v="1334811600"/>
    <n v="1335416400"/>
    <x v="267"/>
    <d v="2012-04-26T05:00:00"/>
    <x v="0"/>
    <b v="0"/>
    <s v="theater/plays"/>
    <x v="3"/>
    <x v="3"/>
  </r>
  <r>
    <n v="710"/>
    <s v="Huynh, Gallegos and Mills"/>
    <s v="Reduced next generation info-mediaries"/>
    <n v="4300"/>
    <n v="6358"/>
    <x v="1"/>
    <n v="147.86046511627907"/>
    <n v="125"/>
    <n v="50.863999999999997"/>
    <x v="1"/>
    <s v="USD"/>
    <n v="1531544400"/>
    <n v="1532149200"/>
    <x v="649"/>
    <d v="2018-07-21T05:00:00"/>
    <x v="0"/>
    <b v="1"/>
    <s v="theater/plays"/>
    <x v="3"/>
    <x v="3"/>
  </r>
  <r>
    <n v="711"/>
    <s v="Anderson LLC"/>
    <s v="Customizable full-range artificial intelligence"/>
    <n v="6200"/>
    <n v="1260"/>
    <x v="0"/>
    <n v="20.322580645161288"/>
    <n v="14"/>
    <n v="90"/>
    <x v="6"/>
    <s v="EUR"/>
    <n v="1453615200"/>
    <n v="1453788000"/>
    <x v="248"/>
    <d v="2016-01-26T06:00:00"/>
    <x v="1"/>
    <b v="1"/>
    <s v="theater/plays"/>
    <x v="3"/>
    <x v="3"/>
  </r>
  <r>
    <n v="712"/>
    <s v="Garza-Bryant"/>
    <s v="Programmable leadingedge contingency"/>
    <n v="800"/>
    <n v="14725"/>
    <x v="1"/>
    <n v="1840.625"/>
    <n v="202"/>
    <n v="72.896039603960389"/>
    <x v="1"/>
    <s v="USD"/>
    <n v="1467954000"/>
    <n v="1471496400"/>
    <x v="571"/>
    <d v="2016-08-18T05:00:00"/>
    <x v="0"/>
    <b v="0"/>
    <s v="theater/plays"/>
    <x v="3"/>
    <x v="3"/>
  </r>
  <r>
    <n v="713"/>
    <s v="Mays LLC"/>
    <s v="Multi-layered global groupware"/>
    <n v="6900"/>
    <n v="11174"/>
    <x v="1"/>
    <n v="161.94202898550725"/>
    <n v="103"/>
    <n v="108.48543689320388"/>
    <x v="1"/>
    <s v="USD"/>
    <n v="1471842000"/>
    <n v="1472878800"/>
    <x v="650"/>
    <d v="2016-09-03T05:00:00"/>
    <x v="0"/>
    <b v="0"/>
    <s v="publishing/radio &amp; podcasts"/>
    <x v="5"/>
    <x v="15"/>
  </r>
  <r>
    <n v="714"/>
    <s v="Evans-Jones"/>
    <s v="Switchable methodical superstructure"/>
    <n v="38500"/>
    <n v="182036"/>
    <x v="1"/>
    <n v="472.82077922077923"/>
    <n v="1785"/>
    <n v="101.98095238095237"/>
    <x v="1"/>
    <s v="USD"/>
    <n v="1408424400"/>
    <n v="1408510800"/>
    <x v="1"/>
    <d v="2014-08-20T05:00:00"/>
    <x v="0"/>
    <b v="0"/>
    <s v="music/rock"/>
    <x v="1"/>
    <x v="1"/>
  </r>
  <r>
    <n v="715"/>
    <s v="Fischer, Torres and Walker"/>
    <s v="Expanded even-keeled portal"/>
    <n v="118000"/>
    <n v="28870"/>
    <x v="0"/>
    <n v="24.466101694915253"/>
    <n v="656"/>
    <n v="44.009146341463413"/>
    <x v="1"/>
    <s v="USD"/>
    <n v="1281157200"/>
    <n v="1281589200"/>
    <x v="651"/>
    <d v="2010-08-12T05:00:00"/>
    <x v="0"/>
    <b v="0"/>
    <s v="games/mobile games"/>
    <x v="6"/>
    <x v="20"/>
  </r>
  <r>
    <n v="716"/>
    <s v="Tapia, Kramer and Hicks"/>
    <s v="Advanced modular moderator"/>
    <n v="2000"/>
    <n v="10353"/>
    <x v="1"/>
    <n v="517.65"/>
    <n v="157"/>
    <n v="65.942675159235662"/>
    <x v="1"/>
    <s v="USD"/>
    <n v="1373432400"/>
    <n v="1375851600"/>
    <x v="652"/>
    <d v="2013-08-07T05:00:00"/>
    <x v="0"/>
    <b v="1"/>
    <s v="theater/plays"/>
    <x v="3"/>
    <x v="3"/>
  </r>
  <r>
    <n v="717"/>
    <s v="Barnes, Wilcox and Riley"/>
    <s v="Reverse-engineered well-modulated ability"/>
    <n v="5600"/>
    <n v="13868"/>
    <x v="1"/>
    <n v="247.64285714285714"/>
    <n v="555"/>
    <n v="24.987387387387386"/>
    <x v="1"/>
    <s v="USD"/>
    <n v="1313989200"/>
    <n v="1315803600"/>
    <x v="653"/>
    <d v="2011-09-12T05:00:00"/>
    <x v="0"/>
    <b v="0"/>
    <s v="film &amp; video/documentary"/>
    <x v="4"/>
    <x v="4"/>
  </r>
  <r>
    <n v="718"/>
    <s v="Reyes PLC"/>
    <s v="Expanded optimal pricing structure"/>
    <n v="8300"/>
    <n v="8317"/>
    <x v="1"/>
    <n v="100.20481927710843"/>
    <n v="297"/>
    <n v="28.003367003367003"/>
    <x v="1"/>
    <s v="USD"/>
    <n v="1371445200"/>
    <n v="1373691600"/>
    <x v="654"/>
    <d v="2013-07-13T05:00:00"/>
    <x v="0"/>
    <b v="0"/>
    <s v="technology/wearables"/>
    <x v="2"/>
    <x v="8"/>
  </r>
  <r>
    <n v="719"/>
    <s v="Pace, Simpson and Watkins"/>
    <s v="Down-sized uniform ability"/>
    <n v="6900"/>
    <n v="10557"/>
    <x v="1"/>
    <n v="153"/>
    <n v="123"/>
    <n v="85.829268292682926"/>
    <x v="1"/>
    <s v="USD"/>
    <n v="1338267600"/>
    <n v="1339218000"/>
    <x v="655"/>
    <d v="2012-06-09T05:00:00"/>
    <x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.091954022988503"/>
    <n v="38"/>
    <n v="84.921052631578945"/>
    <x v="3"/>
    <s v="DKK"/>
    <n v="1519192800"/>
    <n v="1520402400"/>
    <x v="656"/>
    <d v="2018-03-07T06:00:00"/>
    <x v="0"/>
    <b v="1"/>
    <s v="theater/plays"/>
    <x v="3"/>
    <x v="3"/>
  </r>
  <r>
    <n v="721"/>
    <s v="Dominguez-Owens"/>
    <s v="Open-architected systematic intranet"/>
    <n v="123600"/>
    <n v="5429"/>
    <x v="3"/>
    <n v="4.392394822006473"/>
    <n v="60"/>
    <n v="90.483333333333334"/>
    <x v="1"/>
    <s v="USD"/>
    <n v="1522818000"/>
    <n v="1523336400"/>
    <x v="657"/>
    <d v="2018-04-10T05:00:00"/>
    <x v="0"/>
    <b v="0"/>
    <s v="music/rock"/>
    <x v="1"/>
    <x v="1"/>
  </r>
  <r>
    <n v="722"/>
    <s v="Thomas-Simmons"/>
    <s v="Proactive 24hour frame"/>
    <n v="48500"/>
    <n v="75906"/>
    <x v="1"/>
    <n v="156.50721649484535"/>
    <n v="3036"/>
    <n v="25.00197628458498"/>
    <x v="1"/>
    <s v="USD"/>
    <n v="1509948000"/>
    <n v="1512280800"/>
    <x v="265"/>
    <d v="2017-12-03T06:00:00"/>
    <x v="0"/>
    <b v="0"/>
    <s v="film &amp; video/documentary"/>
    <x v="4"/>
    <x v="4"/>
  </r>
  <r>
    <n v="723"/>
    <s v="Beck-Knight"/>
    <s v="Exclusive fresh-thinking model"/>
    <n v="4900"/>
    <n v="13250"/>
    <x v="1"/>
    <n v="270.40816326530609"/>
    <n v="144"/>
    <n v="92.013888888888886"/>
    <x v="2"/>
    <s v="AUD"/>
    <n v="1456898400"/>
    <n v="1458709200"/>
    <x v="658"/>
    <d v="2016-03-23T05:00:00"/>
    <x v="0"/>
    <b v="0"/>
    <s v="theater/plays"/>
    <x v="3"/>
    <x v="3"/>
  </r>
  <r>
    <n v="724"/>
    <s v="Mccoy Ltd"/>
    <s v="Business-focused encompassing intranet"/>
    <n v="8400"/>
    <n v="11261"/>
    <x v="1"/>
    <n v="134.05952380952382"/>
    <n v="121"/>
    <n v="93.066115702479337"/>
    <x v="4"/>
    <s v="GBP"/>
    <n v="1413954000"/>
    <n v="1414126800"/>
    <x v="659"/>
    <d v="2014-10-24T05:00:00"/>
    <x v="0"/>
    <b v="1"/>
    <s v="theater/plays"/>
    <x v="3"/>
    <x v="3"/>
  </r>
  <r>
    <n v="725"/>
    <s v="Dawson-Tyler"/>
    <s v="Optional 6thgeneration access"/>
    <n v="193200"/>
    <n v="97369"/>
    <x v="0"/>
    <n v="50.398033126293996"/>
    <n v="1596"/>
    <n v="61.008145363408524"/>
    <x v="1"/>
    <s v="USD"/>
    <n v="1416031200"/>
    <n v="1416204000"/>
    <x v="660"/>
    <d v="2014-11-17T06:00:00"/>
    <x v="0"/>
    <b v="0"/>
    <s v="games/mobile games"/>
    <x v="6"/>
    <x v="20"/>
  </r>
  <r>
    <n v="726"/>
    <s v="Johns-Thomas"/>
    <s v="Realigned web-enabled functionalities"/>
    <n v="54300"/>
    <n v="48227"/>
    <x v="3"/>
    <n v="88.815837937384899"/>
    <n v="524"/>
    <n v="92.036259541984734"/>
    <x v="1"/>
    <s v="USD"/>
    <n v="1287982800"/>
    <n v="1288501200"/>
    <x v="661"/>
    <d v="2010-10-31T05:00:00"/>
    <x v="0"/>
    <b v="1"/>
    <s v="theater/plays"/>
    <x v="3"/>
    <x v="3"/>
  </r>
  <r>
    <n v="727"/>
    <s v="Quinn, Cruz and Schmidt"/>
    <s v="Enterprise-wide multimedia software"/>
    <n v="8900"/>
    <n v="14685"/>
    <x v="1"/>
    <n v="165"/>
    <n v="181"/>
    <n v="81.132596685082873"/>
    <x v="1"/>
    <s v="USD"/>
    <n v="1547964000"/>
    <n v="1552971600"/>
    <x v="4"/>
    <d v="2019-03-19T05:00:00"/>
    <x v="0"/>
    <b v="0"/>
    <s v="technology/web"/>
    <x v="2"/>
    <x v="2"/>
  </r>
  <r>
    <n v="728"/>
    <s v="Stewart Inc"/>
    <s v="Versatile mission-critical knowledgebase"/>
    <n v="4200"/>
    <n v="735"/>
    <x v="0"/>
    <n v="17.5"/>
    <n v="10"/>
    <n v="73.5"/>
    <x v="1"/>
    <s v="USD"/>
    <n v="1464152400"/>
    <n v="1465102800"/>
    <x v="662"/>
    <d v="2016-06-05T05:00:00"/>
    <x v="0"/>
    <b v="0"/>
    <s v="theater/plays"/>
    <x v="3"/>
    <x v="3"/>
  </r>
  <r>
    <n v="729"/>
    <s v="Moore Group"/>
    <s v="Multi-lateral object-oriented open system"/>
    <n v="5600"/>
    <n v="10397"/>
    <x v="1"/>
    <n v="185.66071428571428"/>
    <n v="122"/>
    <n v="85.221311475409834"/>
    <x v="1"/>
    <s v="USD"/>
    <n v="1359957600"/>
    <n v="1360130400"/>
    <x v="663"/>
    <d v="2013-02-06T06:00:00"/>
    <x v="0"/>
    <b v="0"/>
    <s v="film &amp; video/drama"/>
    <x v="4"/>
    <x v="6"/>
  </r>
  <r>
    <n v="730"/>
    <s v="Carson PLC"/>
    <s v="Visionary system-worthy attitude"/>
    <n v="28800"/>
    <n v="118847"/>
    <x v="1"/>
    <n v="412.6631944444444"/>
    <n v="1071"/>
    <n v="110.96825396825396"/>
    <x v="0"/>
    <s v="CAD"/>
    <n v="1432357200"/>
    <n v="1432875600"/>
    <x v="664"/>
    <d v="2015-05-29T05:00:00"/>
    <x v="0"/>
    <b v="0"/>
    <s v="technology/wearables"/>
    <x v="2"/>
    <x v="8"/>
  </r>
  <r>
    <n v="731"/>
    <s v="Cruz, Hall and Mason"/>
    <s v="Synergized content-based hierarchy"/>
    <n v="8000"/>
    <n v="7220"/>
    <x v="3"/>
    <n v="90.25"/>
    <n v="219"/>
    <n v="32.968036529680369"/>
    <x v="1"/>
    <s v="USD"/>
    <n v="1500786000"/>
    <n v="1500872400"/>
    <x v="665"/>
    <d v="2017-07-24T05:00:00"/>
    <x v="0"/>
    <b v="0"/>
    <s v="technology/web"/>
    <x v="2"/>
    <x v="2"/>
  </r>
  <r>
    <n v="732"/>
    <s v="Glass, Baker and Jones"/>
    <s v="Business-focused 24hour access"/>
    <n v="117000"/>
    <n v="107622"/>
    <x v="0"/>
    <n v="91.984615384615381"/>
    <n v="1121"/>
    <n v="96.005352363960753"/>
    <x v="1"/>
    <s v="USD"/>
    <n v="1490158800"/>
    <n v="1492146000"/>
    <x v="666"/>
    <d v="2017-04-14T05:00:00"/>
    <x v="0"/>
    <b v="1"/>
    <s v="music/rock"/>
    <x v="1"/>
    <x v="1"/>
  </r>
  <r>
    <n v="733"/>
    <s v="Marquez-Kerr"/>
    <s v="Automated hybrid orchestration"/>
    <n v="15800"/>
    <n v="83267"/>
    <x v="1"/>
    <n v="527.00632911392404"/>
    <n v="980"/>
    <n v="84.96632653061225"/>
    <x v="1"/>
    <s v="USD"/>
    <n v="1406178000"/>
    <n v="1407301200"/>
    <x v="43"/>
    <d v="2014-08-06T05:00:00"/>
    <x v="0"/>
    <b v="0"/>
    <s v="music/metal"/>
    <x v="1"/>
    <x v="16"/>
  </r>
  <r>
    <n v="734"/>
    <s v="Stone PLC"/>
    <s v="Exclusive 5thgeneration leverage"/>
    <n v="4200"/>
    <n v="13404"/>
    <x v="1"/>
    <n v="319.14285714285711"/>
    <n v="536"/>
    <n v="25.007462686567163"/>
    <x v="1"/>
    <s v="USD"/>
    <n v="1485583200"/>
    <n v="1486620000"/>
    <x v="667"/>
    <d v="2017-02-09T06:00:00"/>
    <x v="0"/>
    <b v="1"/>
    <s v="theater/plays"/>
    <x v="3"/>
    <x v="3"/>
  </r>
  <r>
    <n v="735"/>
    <s v="Caldwell PLC"/>
    <s v="Grass-roots zero administration alliance"/>
    <n v="37100"/>
    <n v="131404"/>
    <x v="1"/>
    <n v="354.18867924528303"/>
    <n v="1991"/>
    <n v="65.998995479658461"/>
    <x v="1"/>
    <s v="USD"/>
    <n v="1459314000"/>
    <n v="1459918800"/>
    <x v="668"/>
    <d v="2016-04-06T05:00:00"/>
    <x v="0"/>
    <b v="0"/>
    <s v="photography/photography books"/>
    <x v="7"/>
    <x v="14"/>
  </r>
  <r>
    <n v="736"/>
    <s v="Silva-Hawkins"/>
    <s v="Proactive heuristic orchestration"/>
    <n v="7700"/>
    <n v="2533"/>
    <x v="3"/>
    <n v="32.896103896103895"/>
    <n v="29"/>
    <n v="87.34482758620689"/>
    <x v="1"/>
    <s v="USD"/>
    <n v="1424412000"/>
    <n v="1424757600"/>
    <x v="669"/>
    <d v="2015-02-24T06:00:00"/>
    <x v="0"/>
    <b v="0"/>
    <s v="publishing/nonfiction"/>
    <x v="5"/>
    <x v="9"/>
  </r>
  <r>
    <n v="737"/>
    <s v="Gardner Inc"/>
    <s v="Function-based systematic Graphical User Interface"/>
    <n v="3700"/>
    <n v="5028"/>
    <x v="1"/>
    <n v="135.8918918918919"/>
    <n v="180"/>
    <n v="27.933333333333334"/>
    <x v="1"/>
    <s v="USD"/>
    <n v="1478844000"/>
    <n v="1479880800"/>
    <x v="670"/>
    <d v="2016-11-23T06:00:00"/>
    <x v="0"/>
    <b v="0"/>
    <s v="music/indie rock"/>
    <x v="1"/>
    <x v="7"/>
  </r>
  <r>
    <n v="738"/>
    <s v="Garcia Group"/>
    <s v="Extended zero administration software"/>
    <n v="74700"/>
    <n v="1557"/>
    <x v="0"/>
    <n v="2.0843373493975905"/>
    <n v="15"/>
    <n v="103.8"/>
    <x v="1"/>
    <s v="USD"/>
    <n v="1416117600"/>
    <n v="1418018400"/>
    <x v="671"/>
    <d v="2014-12-08T06:00:00"/>
    <x v="0"/>
    <b v="1"/>
    <s v="theater/plays"/>
    <x v="3"/>
    <x v="3"/>
  </r>
  <r>
    <n v="739"/>
    <s v="Meyer-Avila"/>
    <s v="Multi-tiered discrete support"/>
    <n v="10000"/>
    <n v="6100"/>
    <x v="0"/>
    <n v="61"/>
    <n v="191"/>
    <n v="31.937172774869111"/>
    <x v="1"/>
    <s v="USD"/>
    <n v="1340946000"/>
    <n v="1341032400"/>
    <x v="672"/>
    <d v="2012-06-30T05:00:00"/>
    <x v="0"/>
    <b v="0"/>
    <s v="music/indie rock"/>
    <x v="1"/>
    <x v="7"/>
  </r>
  <r>
    <n v="740"/>
    <s v="Nelson, Smith and Graham"/>
    <s v="Phased system-worthy conglomeration"/>
    <n v="5300"/>
    <n v="1592"/>
    <x v="0"/>
    <n v="30.037735849056602"/>
    <n v="16"/>
    <n v="99.5"/>
    <x v="1"/>
    <s v="USD"/>
    <n v="1486101600"/>
    <n v="1486360800"/>
    <x v="673"/>
    <d v="2017-02-06T06:00:00"/>
    <x v="0"/>
    <b v="0"/>
    <s v="theater/plays"/>
    <x v="3"/>
    <x v="3"/>
  </r>
  <r>
    <n v="741"/>
    <s v="Garcia Ltd"/>
    <s v="Balanced mobile alliance"/>
    <n v="1200"/>
    <n v="14150"/>
    <x v="1"/>
    <n v="1179.1666666666665"/>
    <n v="130"/>
    <n v="108.84615384615384"/>
    <x v="1"/>
    <s v="USD"/>
    <n v="1274590800"/>
    <n v="1274677200"/>
    <x v="674"/>
    <d v="2010-05-24T05:00:00"/>
    <x v="0"/>
    <b v="0"/>
    <s v="theater/plays"/>
    <x v="3"/>
    <x v="3"/>
  </r>
  <r>
    <n v="742"/>
    <s v="West-Stevens"/>
    <s v="Reactive solution-oriented groupware"/>
    <n v="1200"/>
    <n v="13513"/>
    <x v="1"/>
    <n v="1126.0833333333335"/>
    <n v="122"/>
    <n v="110.76229508196721"/>
    <x v="1"/>
    <s v="USD"/>
    <n v="1263880800"/>
    <n v="1267509600"/>
    <x v="675"/>
    <d v="2010-03-02T06:00:00"/>
    <x v="0"/>
    <b v="0"/>
    <s v="music/electric music"/>
    <x v="1"/>
    <x v="5"/>
  </r>
  <r>
    <n v="743"/>
    <s v="Clark-Conrad"/>
    <s v="Exclusive bandwidth-monitored orchestration"/>
    <n v="3900"/>
    <n v="504"/>
    <x v="0"/>
    <n v="12.923076923076923"/>
    <n v="17"/>
    <n v="29.647058823529413"/>
    <x v="1"/>
    <s v="USD"/>
    <n v="1445403600"/>
    <n v="1445922000"/>
    <x v="676"/>
    <d v="2015-10-27T05:00:00"/>
    <x v="0"/>
    <b v="1"/>
    <s v="theater/plays"/>
    <x v="3"/>
    <x v="3"/>
  </r>
  <r>
    <n v="744"/>
    <s v="Fitzgerald Group"/>
    <s v="Intuitive exuding initiative"/>
    <n v="2000"/>
    <n v="14240"/>
    <x v="1"/>
    <n v="712"/>
    <n v="140"/>
    <n v="101.71428571428571"/>
    <x v="1"/>
    <s v="USD"/>
    <n v="1533877200"/>
    <n v="1534050000"/>
    <x v="342"/>
    <d v="2018-08-12T05:00:00"/>
    <x v="0"/>
    <b v="1"/>
    <s v="theater/plays"/>
    <x v="3"/>
    <x v="3"/>
  </r>
  <r>
    <n v="745"/>
    <s v="Hill, Mccann and Moore"/>
    <s v="Streamlined needs-based knowledge user"/>
    <n v="6900"/>
    <n v="2091"/>
    <x v="0"/>
    <n v="30.304347826086957"/>
    <n v="34"/>
    <n v="61.5"/>
    <x v="1"/>
    <s v="USD"/>
    <n v="1275195600"/>
    <n v="1277528400"/>
    <x v="677"/>
    <d v="2010-06-26T05:00:00"/>
    <x v="0"/>
    <b v="0"/>
    <s v="technology/wearables"/>
    <x v="2"/>
    <x v="8"/>
  </r>
  <r>
    <n v="746"/>
    <s v="Edwards LLC"/>
    <s v="Automated system-worthy structure"/>
    <n v="55800"/>
    <n v="118580"/>
    <x v="1"/>
    <n v="212.50896057347671"/>
    <n v="3388"/>
    <n v="35"/>
    <x v="1"/>
    <s v="USD"/>
    <n v="1318136400"/>
    <n v="1318568400"/>
    <x v="678"/>
    <d v="2011-10-14T05:00:00"/>
    <x v="0"/>
    <b v="0"/>
    <s v="technology/web"/>
    <x v="2"/>
    <x v="2"/>
  </r>
  <r>
    <n v="747"/>
    <s v="Greer and Sons"/>
    <s v="Secured clear-thinking intranet"/>
    <n v="4900"/>
    <n v="11214"/>
    <x v="1"/>
    <n v="228.85714285714286"/>
    <n v="280"/>
    <n v="40.049999999999997"/>
    <x v="1"/>
    <s v="USD"/>
    <n v="1283403600"/>
    <n v="1284354000"/>
    <x v="679"/>
    <d v="2010-09-13T05:00:00"/>
    <x v="0"/>
    <b v="0"/>
    <s v="theater/plays"/>
    <x v="3"/>
    <x v="3"/>
  </r>
  <r>
    <n v="748"/>
    <s v="Martinez PLC"/>
    <s v="Cloned actuating architecture"/>
    <n v="194900"/>
    <n v="68137"/>
    <x v="3"/>
    <n v="34.959979476654695"/>
    <n v="614"/>
    <n v="110.97231270358306"/>
    <x v="1"/>
    <s v="USD"/>
    <n v="1267423200"/>
    <n v="1269579600"/>
    <x v="680"/>
    <d v="2010-03-26T05:00:00"/>
    <x v="0"/>
    <b v="1"/>
    <s v="film &amp; video/animation"/>
    <x v="4"/>
    <x v="10"/>
  </r>
  <r>
    <n v="749"/>
    <s v="Hunter-Logan"/>
    <s v="Down-sized needs-based task-force"/>
    <n v="8600"/>
    <n v="13527"/>
    <x v="1"/>
    <n v="157.29069767441862"/>
    <n v="366"/>
    <n v="36.959016393442624"/>
    <x v="6"/>
    <s v="EUR"/>
    <n v="1412744400"/>
    <n v="1413781200"/>
    <x v="681"/>
    <d v="2014-10-20T05:00:00"/>
    <x v="0"/>
    <b v="1"/>
    <s v="technology/wearables"/>
    <x v="2"/>
    <x v="8"/>
  </r>
  <r>
    <n v="750"/>
    <s v="Ramos and Sons"/>
    <s v="Extended responsive Internet solution"/>
    <n v="100"/>
    <n v="1"/>
    <x v="0"/>
    <n v="1"/>
    <n v="1"/>
    <n v="1"/>
    <x v="4"/>
    <s v="GBP"/>
    <n v="1277960400"/>
    <n v="1280120400"/>
    <x v="682"/>
    <d v="2010-07-26T05:00:00"/>
    <x v="0"/>
    <b v="0"/>
    <s v="music/electric music"/>
    <x v="1"/>
    <x v="5"/>
  </r>
  <r>
    <n v="751"/>
    <s v="Lane-Barber"/>
    <s v="Universal value-added moderator"/>
    <n v="3600"/>
    <n v="8363"/>
    <x v="1"/>
    <n v="232.30555555555554"/>
    <n v="270"/>
    <n v="30.974074074074075"/>
    <x v="1"/>
    <s v="USD"/>
    <n v="1458190800"/>
    <n v="1459486800"/>
    <x v="683"/>
    <d v="2016-04-01T05:00:00"/>
    <x v="1"/>
    <b v="1"/>
    <s v="publishing/nonfiction"/>
    <x v="5"/>
    <x v="9"/>
  </r>
  <r>
    <n v="752"/>
    <s v="Lowery Group"/>
    <s v="Sharable motivating emulation"/>
    <n v="5800"/>
    <n v="5362"/>
    <x v="3"/>
    <n v="92.448275862068968"/>
    <n v="114"/>
    <n v="47.035087719298247"/>
    <x v="1"/>
    <s v="USD"/>
    <n v="1280984400"/>
    <n v="1282539600"/>
    <x v="684"/>
    <d v="2010-08-23T05:00:00"/>
    <x v="0"/>
    <b v="1"/>
    <s v="theater/plays"/>
    <x v="3"/>
    <x v="3"/>
  </r>
  <r>
    <n v="753"/>
    <s v="Guerrero-Griffin"/>
    <s v="Networked web-enabled product"/>
    <n v="4700"/>
    <n v="12065"/>
    <x v="1"/>
    <n v="256.70212765957444"/>
    <n v="137"/>
    <n v="88.065693430656935"/>
    <x v="1"/>
    <s v="USD"/>
    <n v="1274590800"/>
    <n v="1275886800"/>
    <x v="674"/>
    <d v="2010-06-07T05:00:00"/>
    <x v="0"/>
    <b v="0"/>
    <s v="photography/photography books"/>
    <x v="7"/>
    <x v="14"/>
  </r>
  <r>
    <n v="754"/>
    <s v="Perez, Reed and Lee"/>
    <s v="Advanced dedicated encoding"/>
    <n v="70400"/>
    <n v="118603"/>
    <x v="1"/>
    <n v="168.47017045454547"/>
    <n v="3205"/>
    <n v="37.005616224648989"/>
    <x v="1"/>
    <s v="USD"/>
    <n v="1351400400"/>
    <n v="1355983200"/>
    <x v="685"/>
    <d v="2012-12-20T06:00:00"/>
    <x v="0"/>
    <b v="0"/>
    <s v="theater/plays"/>
    <x v="3"/>
    <x v="3"/>
  </r>
  <r>
    <n v="755"/>
    <s v="Chen, Pollard and Clarke"/>
    <s v="Stand-alone multi-state project"/>
    <n v="4500"/>
    <n v="7496"/>
    <x v="1"/>
    <n v="166.57777777777778"/>
    <n v="288"/>
    <n v="26.027777777777779"/>
    <x v="3"/>
    <s v="DKK"/>
    <n v="1514354400"/>
    <n v="1515391200"/>
    <x v="605"/>
    <d v="2018-01-08T06:00:00"/>
    <x v="0"/>
    <b v="1"/>
    <s v="theater/plays"/>
    <x v="3"/>
    <x v="3"/>
  </r>
  <r>
    <n v="756"/>
    <s v="Serrano, Gallagher and Griffith"/>
    <s v="Customizable bi-directional monitoring"/>
    <n v="1300"/>
    <n v="10037"/>
    <x v="1"/>
    <n v="772.07692307692309"/>
    <n v="148"/>
    <n v="67.817567567567565"/>
    <x v="1"/>
    <s v="USD"/>
    <n v="1421733600"/>
    <n v="1422252000"/>
    <x v="686"/>
    <d v="2015-01-26T06:00:00"/>
    <x v="0"/>
    <b v="0"/>
    <s v="theater/plays"/>
    <x v="3"/>
    <x v="3"/>
  </r>
  <r>
    <n v="757"/>
    <s v="Callahan-Gilbert"/>
    <s v="Profit-focused motivating function"/>
    <n v="1400"/>
    <n v="5696"/>
    <x v="1"/>
    <n v="406.85714285714283"/>
    <n v="114"/>
    <n v="49.964912280701753"/>
    <x v="1"/>
    <s v="USD"/>
    <n v="1305176400"/>
    <n v="1305522000"/>
    <x v="687"/>
    <d v="2011-05-16T05:00:00"/>
    <x v="0"/>
    <b v="0"/>
    <s v="film &amp; video/drama"/>
    <x v="4"/>
    <x v="6"/>
  </r>
  <r>
    <n v="758"/>
    <s v="Logan-Miranda"/>
    <s v="Proactive systemic firmware"/>
    <n v="29600"/>
    <n v="167005"/>
    <x v="1"/>
    <n v="564.20608108108115"/>
    <n v="1518"/>
    <n v="110.01646903820817"/>
    <x v="0"/>
    <s v="CAD"/>
    <n v="1414126800"/>
    <n v="1414904400"/>
    <x v="688"/>
    <d v="2014-11-02T05:00:00"/>
    <x v="0"/>
    <b v="0"/>
    <s v="music/rock"/>
    <x v="1"/>
    <x v="1"/>
  </r>
  <r>
    <n v="759"/>
    <s v="Rodriguez PLC"/>
    <s v="Grass-roots upward-trending installation"/>
    <n v="167500"/>
    <n v="114615"/>
    <x v="0"/>
    <n v="68.426865671641792"/>
    <n v="1274"/>
    <n v="89.964678178963894"/>
    <x v="1"/>
    <s v="USD"/>
    <n v="1517810400"/>
    <n v="1520402400"/>
    <x v="689"/>
    <d v="2018-03-07T06:00:00"/>
    <x v="0"/>
    <b v="0"/>
    <s v="music/electric music"/>
    <x v="1"/>
    <x v="5"/>
  </r>
  <r>
    <n v="760"/>
    <s v="Smith-Kennedy"/>
    <s v="Virtual heuristic hub"/>
    <n v="48300"/>
    <n v="16592"/>
    <x v="0"/>
    <n v="34.351966873706004"/>
    <n v="210"/>
    <n v="79.009523809523813"/>
    <x v="6"/>
    <s v="EUR"/>
    <n v="1564635600"/>
    <n v="1567141200"/>
    <x v="690"/>
    <d v="2019-08-30T05:00:00"/>
    <x v="0"/>
    <b v="1"/>
    <s v="games/video games"/>
    <x v="6"/>
    <x v="11"/>
  </r>
  <r>
    <n v="761"/>
    <s v="Mitchell-Lee"/>
    <s v="Customizable leadingedge model"/>
    <n v="2200"/>
    <n v="14420"/>
    <x v="1"/>
    <n v="655.4545454545455"/>
    <n v="166"/>
    <n v="86.867469879518069"/>
    <x v="1"/>
    <s v="USD"/>
    <n v="1500699600"/>
    <n v="1501131600"/>
    <x v="691"/>
    <d v="2017-07-27T05:00:00"/>
    <x v="0"/>
    <b v="0"/>
    <s v="music/rock"/>
    <x v="1"/>
    <x v="1"/>
  </r>
  <r>
    <n v="762"/>
    <s v="Davis Ltd"/>
    <s v="Upgradable uniform service-desk"/>
    <n v="3500"/>
    <n v="6204"/>
    <x v="1"/>
    <n v="177.25714285714284"/>
    <n v="100"/>
    <n v="62.04"/>
    <x v="2"/>
    <s v="AUD"/>
    <n v="1354082400"/>
    <n v="1355032800"/>
    <x v="692"/>
    <d v="2012-12-09T06:00:00"/>
    <x v="0"/>
    <b v="0"/>
    <s v="music/jazz"/>
    <x v="1"/>
    <x v="17"/>
  </r>
  <r>
    <n v="763"/>
    <s v="Rowland PLC"/>
    <s v="Inverse client-driven product"/>
    <n v="5600"/>
    <n v="6338"/>
    <x v="1"/>
    <n v="113.17857142857144"/>
    <n v="235"/>
    <n v="26.970212765957445"/>
    <x v="1"/>
    <s v="USD"/>
    <n v="1336453200"/>
    <n v="1339477200"/>
    <x v="693"/>
    <d v="2012-06-12T05:00:00"/>
    <x v="0"/>
    <b v="1"/>
    <s v="theater/plays"/>
    <x v="3"/>
    <x v="3"/>
  </r>
  <r>
    <n v="764"/>
    <s v="Shaffer-Mason"/>
    <s v="Managed bandwidth-monitored system engine"/>
    <n v="1100"/>
    <n v="8010"/>
    <x v="1"/>
    <n v="728.18181818181824"/>
    <n v="148"/>
    <n v="54.121621621621621"/>
    <x v="1"/>
    <s v="USD"/>
    <n v="1305262800"/>
    <n v="1305954000"/>
    <x v="694"/>
    <d v="2011-05-21T05:00:00"/>
    <x v="0"/>
    <b v="0"/>
    <s v="music/rock"/>
    <x v="1"/>
    <x v="1"/>
  </r>
  <r>
    <n v="765"/>
    <s v="Matthews LLC"/>
    <s v="Advanced transitional help-desk"/>
    <n v="3900"/>
    <n v="8125"/>
    <x v="1"/>
    <n v="208.33333333333334"/>
    <n v="198"/>
    <n v="41.035353535353536"/>
    <x v="1"/>
    <s v="USD"/>
    <n v="1492232400"/>
    <n v="1494392400"/>
    <x v="695"/>
    <d v="2017-05-10T05:00:00"/>
    <x v="1"/>
    <b v="1"/>
    <s v="music/indie rock"/>
    <x v="1"/>
    <x v="7"/>
  </r>
  <r>
    <n v="766"/>
    <s v="Montgomery-Castro"/>
    <s v="De-engineered disintermediate encryption"/>
    <n v="43800"/>
    <n v="13653"/>
    <x v="0"/>
    <n v="31.171232876712331"/>
    <n v="248"/>
    <n v="55.052419354838712"/>
    <x v="2"/>
    <s v="AUD"/>
    <n v="1537333200"/>
    <n v="1537419600"/>
    <x v="123"/>
    <d v="2018-09-20T05:00:00"/>
    <x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6.967078189300416"/>
    <n v="513"/>
    <n v="107.93762183235867"/>
    <x v="1"/>
    <s v="USD"/>
    <n v="1444107600"/>
    <n v="1447999200"/>
    <x v="696"/>
    <d v="2015-11-20T06:00:00"/>
    <x v="0"/>
    <b v="0"/>
    <s v="publishing/translations"/>
    <x v="5"/>
    <x v="18"/>
  </r>
  <r>
    <n v="768"/>
    <s v="Ramirez-Calderon"/>
    <s v="Fundamental zero tolerance alliance"/>
    <n v="4800"/>
    <n v="11088"/>
    <x v="1"/>
    <n v="231"/>
    <n v="150"/>
    <n v="73.92"/>
    <x v="1"/>
    <s v="USD"/>
    <n v="1386741600"/>
    <n v="1388037600"/>
    <x v="626"/>
    <d v="2013-12-26T06:00:00"/>
    <x v="0"/>
    <b v="0"/>
    <s v="theater/plays"/>
    <x v="3"/>
    <x v="3"/>
  </r>
  <r>
    <n v="769"/>
    <s v="Johnson-Morales"/>
    <s v="Devolved 24hour forecast"/>
    <n v="125600"/>
    <n v="109106"/>
    <x v="0"/>
    <n v="86.867834394904463"/>
    <n v="3410"/>
    <n v="31.995894428152493"/>
    <x v="1"/>
    <s v="USD"/>
    <n v="1376542800"/>
    <n v="1378789200"/>
    <x v="697"/>
    <d v="2013-09-10T05:00:00"/>
    <x v="0"/>
    <b v="0"/>
    <s v="games/video games"/>
    <x v="6"/>
    <x v="11"/>
  </r>
  <r>
    <n v="770"/>
    <s v="Mathis-Rodriguez"/>
    <s v="User-centric attitude-oriented intranet"/>
    <n v="4300"/>
    <n v="11642"/>
    <x v="1"/>
    <n v="270.74418604651163"/>
    <n v="216"/>
    <n v="53.898148148148145"/>
    <x v="6"/>
    <s v="EUR"/>
    <n v="1397451600"/>
    <n v="1398056400"/>
    <x v="698"/>
    <d v="2014-04-21T05:00:00"/>
    <x v="0"/>
    <b v="1"/>
    <s v="theater/plays"/>
    <x v="3"/>
    <x v="3"/>
  </r>
  <r>
    <n v="771"/>
    <s v="Smith, Mack and Williams"/>
    <s v="Self-enabling 5thgeneration paradigm"/>
    <n v="5600"/>
    <n v="2769"/>
    <x v="3"/>
    <n v="49.446428571428569"/>
    <n v="26"/>
    <n v="106.5"/>
    <x v="1"/>
    <s v="USD"/>
    <n v="1548482400"/>
    <n v="1550815200"/>
    <x v="699"/>
    <d v="2019-02-22T06:00:00"/>
    <x v="0"/>
    <b v="0"/>
    <s v="theater/plays"/>
    <x v="3"/>
    <x v="3"/>
  </r>
  <r>
    <n v="772"/>
    <s v="Johnson-Pace"/>
    <s v="Persistent 3rdgeneration moratorium"/>
    <n v="149600"/>
    <n v="169586"/>
    <x v="1"/>
    <n v="113.3596256684492"/>
    <n v="5139"/>
    <n v="32.999805409612762"/>
    <x v="1"/>
    <s v="USD"/>
    <n v="1549692000"/>
    <n v="1550037600"/>
    <x v="700"/>
    <d v="2019-02-13T06:00:00"/>
    <x v="0"/>
    <b v="0"/>
    <s v="music/indie rock"/>
    <x v="1"/>
    <x v="7"/>
  </r>
  <r>
    <n v="773"/>
    <s v="Meza, Kirby and Patel"/>
    <s v="Cross-platform empowering project"/>
    <n v="53100"/>
    <n v="101185"/>
    <x v="1"/>
    <n v="190.55555555555554"/>
    <n v="2353"/>
    <n v="43.00254993625159"/>
    <x v="1"/>
    <s v="USD"/>
    <n v="1492059600"/>
    <n v="1492923600"/>
    <x v="701"/>
    <d v="2017-04-23T05:00:00"/>
    <x v="0"/>
    <b v="0"/>
    <s v="theater/plays"/>
    <x v="3"/>
    <x v="3"/>
  </r>
  <r>
    <n v="774"/>
    <s v="Gonzalez-Snow"/>
    <s v="Polarized user-facing interface"/>
    <n v="5000"/>
    <n v="6775"/>
    <x v="1"/>
    <n v="135.5"/>
    <n v="78"/>
    <n v="86.858974358974365"/>
    <x v="6"/>
    <s v="EUR"/>
    <n v="1463979600"/>
    <n v="1467522000"/>
    <x v="702"/>
    <d v="2016-07-03T05:00:00"/>
    <x v="0"/>
    <b v="0"/>
    <s v="technology/web"/>
    <x v="2"/>
    <x v="2"/>
  </r>
  <r>
    <n v="775"/>
    <s v="Murphy LLC"/>
    <s v="Customer-focused non-volatile framework"/>
    <n v="9400"/>
    <n v="968"/>
    <x v="0"/>
    <n v="10.297872340425531"/>
    <n v="10"/>
    <n v="96.8"/>
    <x v="1"/>
    <s v="USD"/>
    <n v="1415253600"/>
    <n v="1416117600"/>
    <x v="703"/>
    <d v="2014-11-16T06:00:00"/>
    <x v="0"/>
    <b v="0"/>
    <s v="music/rock"/>
    <x v="1"/>
    <x v="1"/>
  </r>
  <r>
    <n v="776"/>
    <s v="Taylor-Rowe"/>
    <s v="Synchronized multimedia frame"/>
    <n v="110800"/>
    <n v="72623"/>
    <x v="0"/>
    <n v="65.544223826714799"/>
    <n v="2201"/>
    <n v="32.995456610631528"/>
    <x v="1"/>
    <s v="USD"/>
    <n v="1562216400"/>
    <n v="1563771600"/>
    <x v="704"/>
    <d v="2019-07-22T05:00:00"/>
    <x v="0"/>
    <b v="0"/>
    <s v="theater/plays"/>
    <x v="3"/>
    <x v="3"/>
  </r>
  <r>
    <n v="777"/>
    <s v="Henderson Ltd"/>
    <s v="Open-architected stable algorithm"/>
    <n v="93800"/>
    <n v="45987"/>
    <x v="0"/>
    <n v="49.026652452025587"/>
    <n v="676"/>
    <n v="68.028106508875737"/>
    <x v="1"/>
    <s v="USD"/>
    <n v="1316754000"/>
    <n v="1319259600"/>
    <x v="431"/>
    <d v="2011-10-22T05:00:00"/>
    <x v="0"/>
    <b v="0"/>
    <s v="theater/plays"/>
    <x v="3"/>
    <x v="3"/>
  </r>
  <r>
    <n v="778"/>
    <s v="Moss-Guzman"/>
    <s v="Cross-platform optimizing website"/>
    <n v="1300"/>
    <n v="10243"/>
    <x v="1"/>
    <n v="787.92307692307691"/>
    <n v="174"/>
    <n v="58.867816091954026"/>
    <x v="5"/>
    <s v="CHF"/>
    <n v="1313211600"/>
    <n v="1313643600"/>
    <x v="705"/>
    <d v="2011-08-18T05:00:00"/>
    <x v="0"/>
    <b v="0"/>
    <s v="film &amp; video/animation"/>
    <x v="4"/>
    <x v="10"/>
  </r>
  <r>
    <n v="779"/>
    <s v="Webb Group"/>
    <s v="Public-key actuating projection"/>
    <n v="108700"/>
    <n v="87293"/>
    <x v="0"/>
    <n v="80.306347746090154"/>
    <n v="831"/>
    <n v="105.04572803850782"/>
    <x v="1"/>
    <s v="USD"/>
    <n v="1439528400"/>
    <n v="1440306000"/>
    <x v="706"/>
    <d v="2015-08-23T05:00:00"/>
    <x v="0"/>
    <b v="1"/>
    <s v="theater/plays"/>
    <x v="3"/>
    <x v="3"/>
  </r>
  <r>
    <n v="780"/>
    <s v="Brooks-Rodriguez"/>
    <s v="Implemented intangible instruction set"/>
    <n v="5100"/>
    <n v="5421"/>
    <x v="1"/>
    <n v="106.29411764705883"/>
    <n v="164"/>
    <n v="33.054878048780488"/>
    <x v="1"/>
    <s v="USD"/>
    <n v="1469163600"/>
    <n v="1470805200"/>
    <x v="707"/>
    <d v="2016-08-10T05:00:00"/>
    <x v="0"/>
    <b v="1"/>
    <s v="film &amp; video/drama"/>
    <x v="4"/>
    <x v="6"/>
  </r>
  <r>
    <n v="781"/>
    <s v="Thomas Ltd"/>
    <s v="Cross-group interactive architecture"/>
    <n v="8700"/>
    <n v="4414"/>
    <x v="3"/>
    <n v="50.735632183908038"/>
    <n v="56"/>
    <n v="78.821428571428569"/>
    <x v="5"/>
    <s v="CHF"/>
    <n v="1288501200"/>
    <n v="1292911200"/>
    <x v="708"/>
    <d v="2010-12-21T06:00:00"/>
    <x v="0"/>
    <b v="0"/>
    <s v="theater/plays"/>
    <x v="3"/>
    <x v="3"/>
  </r>
  <r>
    <n v="782"/>
    <s v="Williams and Sons"/>
    <s v="Centralized asymmetric framework"/>
    <n v="5100"/>
    <n v="10981"/>
    <x v="1"/>
    <n v="215.31372549019611"/>
    <n v="161"/>
    <n v="68.204968944099377"/>
    <x v="1"/>
    <s v="USD"/>
    <n v="1298959200"/>
    <n v="1301374800"/>
    <x v="709"/>
    <d v="2011-03-29T05:00:00"/>
    <x v="0"/>
    <b v="1"/>
    <s v="film &amp; video/animation"/>
    <x v="4"/>
    <x v="10"/>
  </r>
  <r>
    <n v="783"/>
    <s v="Vega, Chan and Carney"/>
    <s v="Down-sized systematic utilization"/>
    <n v="7400"/>
    <n v="10451"/>
    <x v="1"/>
    <n v="141.22972972972974"/>
    <n v="138"/>
    <n v="75.731884057971016"/>
    <x v="1"/>
    <s v="USD"/>
    <n v="1387260000"/>
    <n v="1387864800"/>
    <x v="710"/>
    <d v="2013-12-24T06:00:00"/>
    <x v="0"/>
    <b v="0"/>
    <s v="music/rock"/>
    <x v="1"/>
    <x v="1"/>
  </r>
  <r>
    <n v="784"/>
    <s v="Byrd Group"/>
    <s v="Profound fault-tolerant model"/>
    <n v="88900"/>
    <n v="102535"/>
    <x v="1"/>
    <n v="115.33745781777279"/>
    <n v="3308"/>
    <n v="30.996070133010882"/>
    <x v="1"/>
    <s v="USD"/>
    <n v="1457244000"/>
    <n v="1458190800"/>
    <x v="711"/>
    <d v="2016-03-17T05:00:00"/>
    <x v="0"/>
    <b v="0"/>
    <s v="technology/web"/>
    <x v="2"/>
    <x v="2"/>
  </r>
  <r>
    <n v="785"/>
    <s v="Peterson, Fletcher and Sanchez"/>
    <s v="Multi-channeled bi-directional moratorium"/>
    <n v="6700"/>
    <n v="12939"/>
    <x v="1"/>
    <n v="193.11940298507463"/>
    <n v="127"/>
    <n v="101.88188976377953"/>
    <x v="2"/>
    <s v="AUD"/>
    <n v="1556341200"/>
    <n v="1559278800"/>
    <x v="157"/>
    <d v="2019-05-31T05:00:00"/>
    <x v="0"/>
    <b v="1"/>
    <s v="film &amp; video/animation"/>
    <x v="4"/>
    <x v="10"/>
  </r>
  <r>
    <n v="786"/>
    <s v="Smith-Brown"/>
    <s v="Object-based content-based ability"/>
    <n v="1500"/>
    <n v="10946"/>
    <x v="1"/>
    <n v="729.73333333333335"/>
    <n v="207"/>
    <n v="52.879227053140099"/>
    <x v="6"/>
    <s v="EUR"/>
    <n v="1522126800"/>
    <n v="1522731600"/>
    <x v="630"/>
    <d v="2018-04-03T05:00:00"/>
    <x v="0"/>
    <b v="1"/>
    <s v="music/jazz"/>
    <x v="1"/>
    <x v="17"/>
  </r>
  <r>
    <n v="787"/>
    <s v="Vance-Glover"/>
    <s v="Progressive coherent secured line"/>
    <n v="61200"/>
    <n v="60994"/>
    <x v="0"/>
    <n v="99.66339869281046"/>
    <n v="859"/>
    <n v="71.005820721769496"/>
    <x v="0"/>
    <s v="CAD"/>
    <n v="1305954000"/>
    <n v="1306731600"/>
    <x v="712"/>
    <d v="2011-05-30T05:00:00"/>
    <x v="0"/>
    <b v="0"/>
    <s v="music/rock"/>
    <x v="1"/>
    <x v="1"/>
  </r>
  <r>
    <n v="788"/>
    <s v="Joyce PLC"/>
    <s v="Synchronized directional capability"/>
    <n v="3600"/>
    <n v="3174"/>
    <x v="2"/>
    <n v="88.166666666666671"/>
    <n v="31"/>
    <n v="102.38709677419355"/>
    <x v="1"/>
    <s v="USD"/>
    <n v="1350709200"/>
    <n v="1352527200"/>
    <x v="93"/>
    <d v="2012-11-10T06:00:00"/>
    <x v="0"/>
    <b v="0"/>
    <s v="film &amp; video/animation"/>
    <x v="4"/>
    <x v="10"/>
  </r>
  <r>
    <n v="789"/>
    <s v="Kennedy-Miller"/>
    <s v="Cross-platform composite migration"/>
    <n v="9000"/>
    <n v="3351"/>
    <x v="0"/>
    <n v="37.233333333333334"/>
    <n v="45"/>
    <n v="74.466666666666669"/>
    <x v="1"/>
    <s v="USD"/>
    <n v="1401166800"/>
    <n v="1404363600"/>
    <x v="713"/>
    <d v="2014-07-03T05:00:00"/>
    <x v="0"/>
    <b v="0"/>
    <s v="theater/plays"/>
    <x v="3"/>
    <x v="3"/>
  </r>
  <r>
    <n v="790"/>
    <s v="White-Obrien"/>
    <s v="Operative local pricing structure"/>
    <n v="185900"/>
    <n v="56774"/>
    <x v="3"/>
    <n v="30.540075309306079"/>
    <n v="1113"/>
    <n v="51.009883198562441"/>
    <x v="1"/>
    <s v="USD"/>
    <n v="1266127200"/>
    <n v="1266645600"/>
    <x v="714"/>
    <d v="2010-02-20T06:00:00"/>
    <x v="0"/>
    <b v="0"/>
    <s v="theater/plays"/>
    <x v="3"/>
    <x v="3"/>
  </r>
  <r>
    <n v="791"/>
    <s v="Stafford, Hess and Raymond"/>
    <s v="Optional web-enabled extranet"/>
    <n v="2100"/>
    <n v="540"/>
    <x v="0"/>
    <n v="25.714285714285712"/>
    <n v="6"/>
    <n v="90"/>
    <x v="1"/>
    <s v="USD"/>
    <n v="1481436000"/>
    <n v="1482818400"/>
    <x v="715"/>
    <d v="2016-12-27T06:00:00"/>
    <x v="0"/>
    <b v="0"/>
    <s v="food/food trucks"/>
    <x v="0"/>
    <x v="0"/>
  </r>
  <r>
    <n v="792"/>
    <s v="Jordan, Schneider and Hall"/>
    <s v="Reduced 6thgeneration intranet"/>
    <n v="2000"/>
    <n v="680"/>
    <x v="0"/>
    <n v="34"/>
    <n v="7"/>
    <n v="97.142857142857139"/>
    <x v="1"/>
    <s v="USD"/>
    <n v="1372222800"/>
    <n v="1374642000"/>
    <x v="716"/>
    <d v="2013-07-24T05:00:00"/>
    <x v="0"/>
    <b v="1"/>
    <s v="theater/plays"/>
    <x v="3"/>
    <x v="3"/>
  </r>
  <r>
    <n v="793"/>
    <s v="Rodriguez, Cox and Rodriguez"/>
    <s v="Networked disintermediate leverage"/>
    <n v="1100"/>
    <n v="13045"/>
    <x v="1"/>
    <n v="1185.909090909091"/>
    <n v="181"/>
    <n v="72.071823204419886"/>
    <x v="5"/>
    <s v="CHF"/>
    <n v="1372136400"/>
    <n v="1372482000"/>
    <x v="448"/>
    <d v="2013-06-29T05:00:00"/>
    <x v="0"/>
    <b v="0"/>
    <s v="publishing/nonfiction"/>
    <x v="5"/>
    <x v="9"/>
  </r>
  <r>
    <n v="794"/>
    <s v="Welch Inc"/>
    <s v="Optional optimal website"/>
    <n v="6600"/>
    <n v="8276"/>
    <x v="1"/>
    <n v="125.39393939393939"/>
    <n v="110"/>
    <n v="75.236363636363635"/>
    <x v="1"/>
    <s v="USD"/>
    <n v="1513922400"/>
    <n v="1514959200"/>
    <x v="717"/>
    <d v="2018-01-03T06:00:00"/>
    <x v="0"/>
    <b v="0"/>
    <s v="music/rock"/>
    <x v="1"/>
    <x v="1"/>
  </r>
  <r>
    <n v="795"/>
    <s v="Vasquez Inc"/>
    <s v="Stand-alone asynchronous functionalities"/>
    <n v="7100"/>
    <n v="1022"/>
    <x v="0"/>
    <n v="14.394366197183098"/>
    <n v="31"/>
    <n v="32.967741935483872"/>
    <x v="1"/>
    <s v="USD"/>
    <n v="1477976400"/>
    <n v="1478235600"/>
    <x v="718"/>
    <d v="2016-11-04T05:00:00"/>
    <x v="0"/>
    <b v="0"/>
    <s v="film &amp; video/drama"/>
    <x v="4"/>
    <x v="6"/>
  </r>
  <r>
    <n v="796"/>
    <s v="Freeman-Ferguson"/>
    <s v="Profound full-range open system"/>
    <n v="7800"/>
    <n v="4275"/>
    <x v="0"/>
    <n v="54.807692307692314"/>
    <n v="78"/>
    <n v="54.807692307692307"/>
    <x v="1"/>
    <s v="USD"/>
    <n v="1407474000"/>
    <n v="1408078800"/>
    <x v="719"/>
    <d v="2014-08-15T05:00:00"/>
    <x v="0"/>
    <b v="1"/>
    <s v="games/mobile games"/>
    <x v="6"/>
    <x v="20"/>
  </r>
  <r>
    <n v="797"/>
    <s v="Houston, Moore and Rogers"/>
    <s v="Optional tangible utilization"/>
    <n v="7600"/>
    <n v="8332"/>
    <x v="1"/>
    <n v="109.63157894736841"/>
    <n v="185"/>
    <n v="45.037837837837834"/>
    <x v="1"/>
    <s v="USD"/>
    <n v="1546149600"/>
    <n v="1548136800"/>
    <x v="720"/>
    <d v="2019-01-22T06:00:00"/>
    <x v="0"/>
    <b v="0"/>
    <s v="technology/web"/>
    <x v="2"/>
    <x v="2"/>
  </r>
  <r>
    <n v="798"/>
    <s v="Small-Fuentes"/>
    <s v="Seamless maximized product"/>
    <n v="3400"/>
    <n v="6408"/>
    <x v="1"/>
    <n v="188.47058823529412"/>
    <n v="121"/>
    <n v="52.958677685950413"/>
    <x v="1"/>
    <s v="USD"/>
    <n v="1338440400"/>
    <n v="1340859600"/>
    <x v="721"/>
    <d v="2012-06-28T05:00:00"/>
    <x v="0"/>
    <b v="1"/>
    <s v="theater/plays"/>
    <x v="3"/>
    <x v="3"/>
  </r>
  <r>
    <n v="799"/>
    <s v="Reid-Day"/>
    <s v="Devolved tertiary time-frame"/>
    <n v="84500"/>
    <n v="73522"/>
    <x v="0"/>
    <n v="87.008284023668637"/>
    <n v="1225"/>
    <n v="60.017959183673469"/>
    <x v="4"/>
    <s v="GBP"/>
    <n v="1454133600"/>
    <n v="1454479200"/>
    <x v="722"/>
    <d v="2016-02-03T06:00:00"/>
    <x v="0"/>
    <b v="0"/>
    <s v="theater/plays"/>
    <x v="3"/>
    <x v="3"/>
  </r>
  <r>
    <n v="800"/>
    <s v="Wallace LLC"/>
    <s v="Centralized regional function"/>
    <n v="100"/>
    <n v="1"/>
    <x v="0"/>
    <n v="1"/>
    <n v="1"/>
    <n v="1"/>
    <x v="5"/>
    <s v="CHF"/>
    <n v="1434085200"/>
    <n v="1434430800"/>
    <x v="139"/>
    <d v="2015-06-16T05:00:00"/>
    <x v="0"/>
    <b v="0"/>
    <s v="music/rock"/>
    <x v="1"/>
    <x v="1"/>
  </r>
  <r>
    <n v="801"/>
    <s v="Olson-Bishop"/>
    <s v="User-friendly high-level initiative"/>
    <n v="2300"/>
    <n v="4667"/>
    <x v="1"/>
    <n v="202.9130434782609"/>
    <n v="106"/>
    <n v="44.028301886792455"/>
    <x v="1"/>
    <s v="USD"/>
    <n v="1577772000"/>
    <n v="1579672800"/>
    <x v="723"/>
    <d v="2020-01-22T06:00:00"/>
    <x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.03225806451613"/>
    <n v="142"/>
    <n v="86.028169014084511"/>
    <x v="1"/>
    <s v="USD"/>
    <n v="1562216400"/>
    <n v="1562389200"/>
    <x v="704"/>
    <d v="2019-07-06T05:00:00"/>
    <x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n v="233"/>
    <n v="28.012875536480685"/>
    <x v="1"/>
    <s v="USD"/>
    <n v="1548568800"/>
    <n v="1551506400"/>
    <x v="724"/>
    <d v="2019-03-02T06:00:00"/>
    <x v="0"/>
    <b v="0"/>
    <s v="theater/plays"/>
    <x v="3"/>
    <x v="3"/>
  </r>
  <r>
    <n v="804"/>
    <s v="English-Mccullough"/>
    <s v="Business-focused discrete software"/>
    <n v="2600"/>
    <n v="6987"/>
    <x v="1"/>
    <n v="268.73076923076923"/>
    <n v="218"/>
    <n v="32.050458715596328"/>
    <x v="1"/>
    <s v="USD"/>
    <n v="1514872800"/>
    <n v="1516600800"/>
    <x v="725"/>
    <d v="2018-01-22T06:00:00"/>
    <x v="0"/>
    <b v="0"/>
    <s v="music/rock"/>
    <x v="1"/>
    <x v="1"/>
  </r>
  <r>
    <n v="805"/>
    <s v="Smith-Nguyen"/>
    <s v="Advanced intermediate Graphic Interface"/>
    <n v="9700"/>
    <n v="4932"/>
    <x v="0"/>
    <n v="50.845360824742272"/>
    <n v="67"/>
    <n v="73.611940298507463"/>
    <x v="2"/>
    <s v="AUD"/>
    <n v="1416031200"/>
    <n v="1420437600"/>
    <x v="660"/>
    <d v="2015-01-05T06:00:00"/>
    <x v="0"/>
    <b v="0"/>
    <s v="film &amp; video/documentary"/>
    <x v="4"/>
    <x v="4"/>
  </r>
  <r>
    <n v="806"/>
    <s v="Harmon-Madden"/>
    <s v="Adaptive holistic hub"/>
    <n v="700"/>
    <n v="8262"/>
    <x v="1"/>
    <n v="1180.2857142857142"/>
    <n v="76"/>
    <n v="108.71052631578948"/>
    <x v="1"/>
    <s v="USD"/>
    <n v="1330927200"/>
    <n v="1332997200"/>
    <x v="726"/>
    <d v="2012-03-29T05:00:00"/>
    <x v="0"/>
    <b v="1"/>
    <s v="film &amp; video/drama"/>
    <x v="4"/>
    <x v="6"/>
  </r>
  <r>
    <n v="807"/>
    <s v="Walker-Taylor"/>
    <s v="Automated uniform concept"/>
    <n v="700"/>
    <n v="1848"/>
    <x v="1"/>
    <n v="264"/>
    <n v="43"/>
    <n v="42.97674418604651"/>
    <x v="1"/>
    <s v="USD"/>
    <n v="1571115600"/>
    <n v="1574920800"/>
    <x v="727"/>
    <d v="2019-11-28T06:00:00"/>
    <x v="0"/>
    <b v="1"/>
    <s v="theater/plays"/>
    <x v="3"/>
    <x v="3"/>
  </r>
  <r>
    <n v="808"/>
    <s v="Harris, Medina and Mitchell"/>
    <s v="Enhanced regional flexibility"/>
    <n v="5200"/>
    <n v="1583"/>
    <x v="0"/>
    <n v="30.44230769230769"/>
    <n v="19"/>
    <n v="83.315789473684205"/>
    <x v="1"/>
    <s v="USD"/>
    <n v="1463461200"/>
    <n v="1464930000"/>
    <x v="728"/>
    <d v="2016-06-03T05:00:00"/>
    <x v="0"/>
    <b v="0"/>
    <s v="food/food trucks"/>
    <x v="0"/>
    <x v="0"/>
  </r>
  <r>
    <n v="809"/>
    <s v="Williams and Sons"/>
    <s v="Public-key bottom-line algorithm"/>
    <n v="140800"/>
    <n v="88536"/>
    <x v="0"/>
    <n v="62.880681818181813"/>
    <n v="2108"/>
    <n v="42"/>
    <x v="5"/>
    <s v="CHF"/>
    <n v="1344920400"/>
    <n v="1345006800"/>
    <x v="729"/>
    <d v="2012-08-15T05:00:00"/>
    <x v="0"/>
    <b v="0"/>
    <s v="film &amp; video/documentary"/>
    <x v="4"/>
    <x v="4"/>
  </r>
  <r>
    <n v="810"/>
    <s v="Ball-Fisher"/>
    <s v="Multi-layered intangible instruction set"/>
    <n v="6400"/>
    <n v="12360"/>
    <x v="1"/>
    <n v="193.125"/>
    <n v="221"/>
    <n v="55.927601809954751"/>
    <x v="1"/>
    <s v="USD"/>
    <n v="1511848800"/>
    <n v="1512712800"/>
    <x v="730"/>
    <d v="2017-12-08T06:00:00"/>
    <x v="0"/>
    <b v="1"/>
    <s v="theater/plays"/>
    <x v="3"/>
    <x v="3"/>
  </r>
  <r>
    <n v="811"/>
    <s v="Page, Holt and Mack"/>
    <s v="Fundamental methodical emulation"/>
    <n v="92500"/>
    <n v="71320"/>
    <x v="0"/>
    <n v="77.102702702702715"/>
    <n v="679"/>
    <n v="105.03681885125184"/>
    <x v="1"/>
    <s v="USD"/>
    <n v="1452319200"/>
    <n v="1452492000"/>
    <x v="731"/>
    <d v="2016-01-11T06:00:00"/>
    <x v="0"/>
    <b v="1"/>
    <s v="games/video games"/>
    <x v="6"/>
    <x v="11"/>
  </r>
  <r>
    <n v="812"/>
    <s v="Landry Group"/>
    <s v="Expanded value-added hardware"/>
    <n v="59700"/>
    <n v="134640"/>
    <x v="1"/>
    <n v="225.52763819095478"/>
    <n v="2805"/>
    <n v="48"/>
    <x v="0"/>
    <s v="CAD"/>
    <n v="1523854800"/>
    <n v="1524286800"/>
    <x v="78"/>
    <d v="2018-04-21T05:00:00"/>
    <x v="0"/>
    <b v="0"/>
    <s v="publishing/nonfiction"/>
    <x v="5"/>
    <x v="9"/>
  </r>
  <r>
    <n v="813"/>
    <s v="Buckley Group"/>
    <s v="Diverse high-level attitude"/>
    <n v="3200"/>
    <n v="7661"/>
    <x v="1"/>
    <n v="239.40625"/>
    <n v="68"/>
    <n v="112.66176470588235"/>
    <x v="1"/>
    <s v="USD"/>
    <n v="1346043600"/>
    <n v="1346907600"/>
    <x v="732"/>
    <d v="2012-09-06T05:00:00"/>
    <x v="0"/>
    <b v="0"/>
    <s v="games/video games"/>
    <x v="6"/>
    <x v="11"/>
  </r>
  <r>
    <n v="814"/>
    <s v="Vincent PLC"/>
    <s v="Visionary 24hour analyzer"/>
    <n v="3200"/>
    <n v="2950"/>
    <x v="0"/>
    <n v="92.1875"/>
    <n v="36"/>
    <n v="81.944444444444443"/>
    <x v="3"/>
    <s v="DKK"/>
    <n v="1464325200"/>
    <n v="1464498000"/>
    <x v="733"/>
    <d v="2016-05-29T05:00:00"/>
    <x v="0"/>
    <b v="1"/>
    <s v="music/rock"/>
    <x v="1"/>
    <x v="1"/>
  </r>
  <r>
    <n v="815"/>
    <s v="Watson-Douglas"/>
    <s v="Centralized bandwidth-monitored leverage"/>
    <n v="9000"/>
    <n v="11721"/>
    <x v="1"/>
    <n v="130.23333333333335"/>
    <n v="183"/>
    <n v="64.049180327868854"/>
    <x v="0"/>
    <s v="CAD"/>
    <n v="1511935200"/>
    <n v="1514181600"/>
    <x v="734"/>
    <d v="2017-12-25T06:00:00"/>
    <x v="0"/>
    <b v="0"/>
    <s v="music/rock"/>
    <x v="1"/>
    <x v="1"/>
  </r>
  <r>
    <n v="816"/>
    <s v="Jones, Casey and Jones"/>
    <s v="Ergonomic mission-critical moratorium"/>
    <n v="2300"/>
    <n v="14150"/>
    <x v="1"/>
    <n v="615.21739130434787"/>
    <n v="133"/>
    <n v="106.39097744360902"/>
    <x v="1"/>
    <s v="USD"/>
    <n v="1392012000"/>
    <n v="1392184800"/>
    <x v="406"/>
    <d v="2014-02-12T06:00:00"/>
    <x v="1"/>
    <b v="1"/>
    <s v="theater/plays"/>
    <x v="3"/>
    <x v="3"/>
  </r>
  <r>
    <n v="817"/>
    <s v="Alvarez-Bauer"/>
    <s v="Front-line intermediate moderator"/>
    <n v="51300"/>
    <n v="189192"/>
    <x v="1"/>
    <n v="368.79532163742692"/>
    <n v="2489"/>
    <n v="76.011249497790274"/>
    <x v="6"/>
    <s v="EUR"/>
    <n v="1556946000"/>
    <n v="1559365200"/>
    <x v="735"/>
    <d v="2019-06-01T05:00:00"/>
    <x v="0"/>
    <b v="1"/>
    <s v="publishing/nonfiction"/>
    <x v="5"/>
    <x v="9"/>
  </r>
  <r>
    <n v="818"/>
    <s v="Martinez LLC"/>
    <s v="Automated local secured line"/>
    <n v="700"/>
    <n v="7664"/>
    <x v="1"/>
    <n v="1094.8571428571429"/>
    <n v="69"/>
    <n v="111.07246376811594"/>
    <x v="1"/>
    <s v="USD"/>
    <n v="1548050400"/>
    <n v="1549173600"/>
    <x v="736"/>
    <d v="2019-02-03T06:00:00"/>
    <x v="0"/>
    <b v="1"/>
    <s v="theater/plays"/>
    <x v="3"/>
    <x v="3"/>
  </r>
  <r>
    <n v="819"/>
    <s v="Buck-Khan"/>
    <s v="Integrated bandwidth-monitored alliance"/>
    <n v="8900"/>
    <n v="4509"/>
    <x v="0"/>
    <n v="50.662921348314605"/>
    <n v="47"/>
    <n v="95.936170212765958"/>
    <x v="1"/>
    <s v="USD"/>
    <n v="1353736800"/>
    <n v="1355032800"/>
    <x v="737"/>
    <d v="2012-12-09T06:00:00"/>
    <x v="1"/>
    <b v="0"/>
    <s v="games/video games"/>
    <x v="6"/>
    <x v="11"/>
  </r>
  <r>
    <n v="820"/>
    <s v="Valdez, Williams and Meyer"/>
    <s v="Cross-group heuristic forecast"/>
    <n v="1500"/>
    <n v="12009"/>
    <x v="1"/>
    <n v="800.6"/>
    <n v="279"/>
    <n v="43.043010752688176"/>
    <x v="4"/>
    <s v="GBP"/>
    <n v="1532840400"/>
    <n v="1533963600"/>
    <x v="192"/>
    <d v="2018-08-11T05:00:00"/>
    <x v="0"/>
    <b v="1"/>
    <s v="music/rock"/>
    <x v="1"/>
    <x v="1"/>
  </r>
  <r>
    <n v="821"/>
    <s v="Alvarez-Andrews"/>
    <s v="Extended impactful secured line"/>
    <n v="4900"/>
    <n v="14273"/>
    <x v="1"/>
    <n v="291.28571428571428"/>
    <n v="210"/>
    <n v="67.966666666666669"/>
    <x v="1"/>
    <s v="USD"/>
    <n v="1488261600"/>
    <n v="1489381200"/>
    <x v="738"/>
    <d v="2017-03-13T05:00:00"/>
    <x v="0"/>
    <b v="0"/>
    <s v="film &amp; video/documentary"/>
    <x v="4"/>
    <x v="4"/>
  </r>
  <r>
    <n v="822"/>
    <s v="Stewart and Sons"/>
    <s v="Distributed optimizing protocol"/>
    <n v="54000"/>
    <n v="188982"/>
    <x v="1"/>
    <n v="349.9666666666667"/>
    <n v="2100"/>
    <n v="89.991428571428571"/>
    <x v="1"/>
    <s v="USD"/>
    <n v="1393567200"/>
    <n v="1395032400"/>
    <x v="739"/>
    <d v="2014-03-17T05:00:00"/>
    <x v="0"/>
    <b v="0"/>
    <s v="music/rock"/>
    <x v="1"/>
    <x v="1"/>
  </r>
  <r>
    <n v="823"/>
    <s v="Dyer Inc"/>
    <s v="Secured well-modulated system engine"/>
    <n v="4100"/>
    <n v="14640"/>
    <x v="1"/>
    <n v="357.07317073170731"/>
    <n v="252"/>
    <n v="58.095238095238095"/>
    <x v="1"/>
    <s v="USD"/>
    <n v="1410325200"/>
    <n v="1412485200"/>
    <x v="613"/>
    <d v="2014-10-05T05:00:00"/>
    <x v="1"/>
    <b v="1"/>
    <s v="music/rock"/>
    <x v="1"/>
    <x v="1"/>
  </r>
  <r>
    <n v="824"/>
    <s v="Anderson, Williams and Cox"/>
    <s v="Streamlined national benchmark"/>
    <n v="85000"/>
    <n v="107516"/>
    <x v="1"/>
    <n v="126.48941176470588"/>
    <n v="1280"/>
    <n v="83.996875000000003"/>
    <x v="1"/>
    <s v="USD"/>
    <n v="1276923600"/>
    <n v="1279688400"/>
    <x v="740"/>
    <d v="2010-07-21T05:00:00"/>
    <x v="0"/>
    <b v="1"/>
    <s v="publishing/nonfiction"/>
    <x v="5"/>
    <x v="9"/>
  </r>
  <r>
    <n v="825"/>
    <s v="Solomon PLC"/>
    <s v="Open-architected 24/7 infrastructure"/>
    <n v="3600"/>
    <n v="13950"/>
    <x v="1"/>
    <n v="387.5"/>
    <n v="157"/>
    <n v="88.853503184713375"/>
    <x v="4"/>
    <s v="GBP"/>
    <n v="1500958800"/>
    <n v="1501995600"/>
    <x v="145"/>
    <d v="2017-08-06T05:00:00"/>
    <x v="0"/>
    <b v="0"/>
    <s v="film &amp; video/shorts"/>
    <x v="4"/>
    <x v="12"/>
  </r>
  <r>
    <n v="826"/>
    <s v="Miller-Hubbard"/>
    <s v="Digitized 6thgeneration Local Area Network"/>
    <n v="2800"/>
    <n v="12797"/>
    <x v="1"/>
    <n v="457.03571428571428"/>
    <n v="194"/>
    <n v="65.963917525773198"/>
    <x v="1"/>
    <s v="USD"/>
    <n v="1292220000"/>
    <n v="1294639200"/>
    <x v="741"/>
    <d v="2011-01-10T06:00:00"/>
    <x v="0"/>
    <b v="1"/>
    <s v="theater/plays"/>
    <x v="3"/>
    <x v="3"/>
  </r>
  <r>
    <n v="827"/>
    <s v="Miranda, Martinez and Lowery"/>
    <s v="Innovative actuating artificial intelligence"/>
    <n v="2300"/>
    <n v="6134"/>
    <x v="1"/>
    <n v="266.69565217391306"/>
    <n v="82"/>
    <n v="74.804878048780495"/>
    <x v="2"/>
    <s v="AUD"/>
    <n v="1304398800"/>
    <n v="1305435600"/>
    <x v="742"/>
    <d v="2011-05-15T05:00:00"/>
    <x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n v="70"/>
    <n v="69.98571428571428"/>
    <x v="1"/>
    <s v="USD"/>
    <n v="1535432400"/>
    <n v="1537592400"/>
    <x v="202"/>
    <d v="2018-09-22T05:00:00"/>
    <x v="0"/>
    <b v="0"/>
    <s v="theater/plays"/>
    <x v="3"/>
    <x v="3"/>
  </r>
  <r>
    <n v="829"/>
    <s v="Baker-Higgins"/>
    <s v="Vision-oriented scalable portal"/>
    <n v="9600"/>
    <n v="4929"/>
    <x v="0"/>
    <n v="51.34375"/>
    <n v="154"/>
    <n v="32.006493506493506"/>
    <x v="1"/>
    <s v="USD"/>
    <n v="1433826000"/>
    <n v="1435122000"/>
    <x v="743"/>
    <d v="2015-06-24T05:00:00"/>
    <x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"/>
    <n v="22"/>
    <n v="64.727272727272734"/>
    <x v="1"/>
    <s v="USD"/>
    <n v="1514959200"/>
    <n v="1520056800"/>
    <x v="744"/>
    <d v="2018-03-03T06:00:00"/>
    <x v="0"/>
    <b v="0"/>
    <s v="theater/plays"/>
    <x v="3"/>
    <x v="3"/>
  </r>
  <r>
    <n v="831"/>
    <s v="Ward PLC"/>
    <s v="Front-line bottom-line Graphic Interface"/>
    <n v="97100"/>
    <n v="105817"/>
    <x v="1"/>
    <n v="108.97734294541709"/>
    <n v="4233"/>
    <n v="24.998110087408456"/>
    <x v="1"/>
    <s v="USD"/>
    <n v="1332738000"/>
    <n v="1335675600"/>
    <x v="745"/>
    <d v="2012-04-29T05:00:00"/>
    <x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.17592592592592"/>
    <n v="1297"/>
    <n v="104.97764070932922"/>
    <x v="3"/>
    <s v="DKK"/>
    <n v="1445490000"/>
    <n v="1448431200"/>
    <x v="746"/>
    <d v="2015-11-25T06:00:00"/>
    <x v="1"/>
    <b v="0"/>
    <s v="publishing/translations"/>
    <x v="5"/>
    <x v="18"/>
  </r>
  <r>
    <n v="833"/>
    <s v="Levine, Martin and Hernandez"/>
    <s v="Expanded asynchronous groupware"/>
    <n v="6800"/>
    <n v="10723"/>
    <x v="1"/>
    <n v="157.69117647058823"/>
    <n v="165"/>
    <n v="64.987878787878785"/>
    <x v="3"/>
    <s v="DKK"/>
    <n v="1297663200"/>
    <n v="1298613600"/>
    <x v="747"/>
    <d v="2011-02-25T06:00:00"/>
    <x v="0"/>
    <b v="0"/>
    <s v="publishing/translations"/>
    <x v="5"/>
    <x v="18"/>
  </r>
  <r>
    <n v="834"/>
    <s v="Gallegos, Wagner and Gaines"/>
    <s v="Expanded fault-tolerant emulation"/>
    <n v="7300"/>
    <n v="11228"/>
    <x v="1"/>
    <n v="153.8082191780822"/>
    <n v="119"/>
    <n v="94.352941176470594"/>
    <x v="1"/>
    <s v="USD"/>
    <n v="1371963600"/>
    <n v="1372482000"/>
    <x v="362"/>
    <d v="2013-06-29T05:00:00"/>
    <x v="0"/>
    <b v="0"/>
    <s v="theater/plays"/>
    <x v="3"/>
    <x v="3"/>
  </r>
  <r>
    <n v="835"/>
    <s v="Hodges, Smith and Kelly"/>
    <s v="Future-proofed 24hour model"/>
    <n v="86200"/>
    <n v="77355"/>
    <x v="0"/>
    <n v="89.738979118329468"/>
    <n v="1758"/>
    <n v="44.001706484641637"/>
    <x v="1"/>
    <s v="USD"/>
    <n v="1425103200"/>
    <n v="1425621600"/>
    <x v="748"/>
    <d v="2015-03-06T06:00:00"/>
    <x v="0"/>
    <b v="0"/>
    <s v="technology/web"/>
    <x v="2"/>
    <x v="2"/>
  </r>
  <r>
    <n v="836"/>
    <s v="Macias Inc"/>
    <s v="Optimized didactic intranet"/>
    <n v="8100"/>
    <n v="6086"/>
    <x v="0"/>
    <n v="75.135802469135797"/>
    <n v="94"/>
    <n v="64.744680851063833"/>
    <x v="1"/>
    <s v="USD"/>
    <n v="1265349600"/>
    <n v="1266300000"/>
    <x v="749"/>
    <d v="2010-02-16T06:00:00"/>
    <x v="0"/>
    <b v="0"/>
    <s v="music/indie rock"/>
    <x v="1"/>
    <x v="7"/>
  </r>
  <r>
    <n v="837"/>
    <s v="Cook-Ortiz"/>
    <s v="Right-sized dedicated standardization"/>
    <n v="17700"/>
    <n v="150960"/>
    <x v="1"/>
    <n v="852.88135593220341"/>
    <n v="1797"/>
    <n v="84.00667779632721"/>
    <x v="1"/>
    <s v="USD"/>
    <n v="1301202000"/>
    <n v="1305867600"/>
    <x v="643"/>
    <d v="2011-05-20T05:00:00"/>
    <x v="0"/>
    <b v="0"/>
    <s v="music/jazz"/>
    <x v="1"/>
    <x v="17"/>
  </r>
  <r>
    <n v="838"/>
    <s v="Jordan-Fischer"/>
    <s v="Vision-oriented high-level extranet"/>
    <n v="6400"/>
    <n v="8890"/>
    <x v="1"/>
    <n v="138.90625"/>
    <n v="261"/>
    <n v="34.061302681992338"/>
    <x v="1"/>
    <s v="USD"/>
    <n v="1538024400"/>
    <n v="1538802000"/>
    <x v="750"/>
    <d v="2018-10-06T05:00:00"/>
    <x v="0"/>
    <b v="0"/>
    <s v="theater/plays"/>
    <x v="3"/>
    <x v="3"/>
  </r>
  <r>
    <n v="839"/>
    <s v="Pierce-Ramirez"/>
    <s v="Organized scalable initiative"/>
    <n v="7700"/>
    <n v="14644"/>
    <x v="1"/>
    <n v="190.18181818181819"/>
    <n v="157"/>
    <n v="93.273885350318466"/>
    <x v="1"/>
    <s v="USD"/>
    <n v="1395032400"/>
    <n v="1398920400"/>
    <x v="751"/>
    <d v="2014-05-01T05:00:00"/>
    <x v="0"/>
    <b v="1"/>
    <s v="film &amp; video/documentary"/>
    <x v="4"/>
    <x v="4"/>
  </r>
  <r>
    <n v="840"/>
    <s v="Howell and Sons"/>
    <s v="Enhanced regional moderator"/>
    <n v="116300"/>
    <n v="116583"/>
    <x v="1"/>
    <n v="100.24333619948409"/>
    <n v="3533"/>
    <n v="32.998301726577978"/>
    <x v="1"/>
    <s v="USD"/>
    <n v="1405486800"/>
    <n v="1405659600"/>
    <x v="752"/>
    <d v="2014-07-18T05:00:00"/>
    <x v="0"/>
    <b v="1"/>
    <s v="theater/plays"/>
    <x v="3"/>
    <x v="3"/>
  </r>
  <r>
    <n v="841"/>
    <s v="Garcia, Dunn and Richardson"/>
    <s v="Automated even-keeled emulation"/>
    <n v="9100"/>
    <n v="12991"/>
    <x v="1"/>
    <n v="142.75824175824175"/>
    <n v="155"/>
    <n v="83.812903225806451"/>
    <x v="1"/>
    <s v="USD"/>
    <n v="1455861600"/>
    <n v="1457244000"/>
    <x v="753"/>
    <d v="2016-03-06T06:00:00"/>
    <x v="0"/>
    <b v="0"/>
    <s v="technology/web"/>
    <x v="2"/>
    <x v="2"/>
  </r>
  <r>
    <n v="842"/>
    <s v="Lawson and Sons"/>
    <s v="Reverse-engineered multi-tasking product"/>
    <n v="1500"/>
    <n v="8447"/>
    <x v="1"/>
    <n v="563.13333333333333"/>
    <n v="132"/>
    <n v="63.992424242424242"/>
    <x v="6"/>
    <s v="EUR"/>
    <n v="1529038800"/>
    <n v="1529298000"/>
    <x v="754"/>
    <d v="2018-06-18T05:00:00"/>
    <x v="0"/>
    <b v="0"/>
    <s v="technology/wearables"/>
    <x v="2"/>
    <x v="8"/>
  </r>
  <r>
    <n v="843"/>
    <s v="Porter-Hicks"/>
    <s v="De-engineered next generation parallelism"/>
    <n v="8800"/>
    <n v="2703"/>
    <x v="0"/>
    <n v="30.715909090909086"/>
    <n v="33"/>
    <n v="81.909090909090907"/>
    <x v="1"/>
    <s v="USD"/>
    <n v="1535259600"/>
    <n v="1535778000"/>
    <x v="755"/>
    <d v="2018-09-01T05:00:00"/>
    <x v="0"/>
    <b v="0"/>
    <s v="photography/photography books"/>
    <x v="7"/>
    <x v="14"/>
  </r>
  <r>
    <n v="844"/>
    <s v="Rodriguez-Hansen"/>
    <s v="Intuitive cohesive groupware"/>
    <n v="8800"/>
    <n v="8747"/>
    <x v="3"/>
    <n v="99.39772727272728"/>
    <n v="94"/>
    <n v="93.053191489361708"/>
    <x v="1"/>
    <s v="USD"/>
    <n v="1327212000"/>
    <n v="1327471200"/>
    <x v="756"/>
    <d v="2012-01-25T06:00:00"/>
    <x v="0"/>
    <b v="0"/>
    <s v="film &amp; video/documentary"/>
    <x v="4"/>
    <x v="4"/>
  </r>
  <r>
    <n v="845"/>
    <s v="Williams LLC"/>
    <s v="Up-sized high-level access"/>
    <n v="69900"/>
    <n v="138087"/>
    <x v="1"/>
    <n v="197.54935622317598"/>
    <n v="1354"/>
    <n v="101.98449039881831"/>
    <x v="4"/>
    <s v="GBP"/>
    <n v="1526360400"/>
    <n v="1529557200"/>
    <x v="757"/>
    <d v="2018-06-21T05:00:00"/>
    <x v="0"/>
    <b v="0"/>
    <s v="technology/web"/>
    <x v="2"/>
    <x v="2"/>
  </r>
  <r>
    <n v="846"/>
    <s v="Cooper, Stanley and Bryant"/>
    <s v="Phased empowering success"/>
    <n v="1000"/>
    <n v="5085"/>
    <x v="1"/>
    <n v="508.5"/>
    <n v="48"/>
    <n v="105.9375"/>
    <x v="1"/>
    <s v="USD"/>
    <n v="1532149200"/>
    <n v="1535259600"/>
    <x v="758"/>
    <d v="2018-08-26T05:00:00"/>
    <x v="1"/>
    <b v="1"/>
    <s v="technology/web"/>
    <x v="2"/>
    <x v="2"/>
  </r>
  <r>
    <n v="847"/>
    <s v="Miller, Glenn and Adams"/>
    <s v="Distributed actuating project"/>
    <n v="4700"/>
    <n v="11174"/>
    <x v="1"/>
    <n v="237.74468085106383"/>
    <n v="110"/>
    <n v="101.58181818181818"/>
    <x v="1"/>
    <s v="USD"/>
    <n v="1515304800"/>
    <n v="1515564000"/>
    <x v="759"/>
    <d v="2018-01-10T06:00:00"/>
    <x v="0"/>
    <b v="0"/>
    <s v="food/food trucks"/>
    <x v="0"/>
    <x v="0"/>
  </r>
  <r>
    <n v="848"/>
    <s v="Cole, Salazar and Moreno"/>
    <s v="Robust motivating orchestration"/>
    <n v="3200"/>
    <n v="10831"/>
    <x v="1"/>
    <n v="338.46875"/>
    <n v="172"/>
    <n v="62.970930232558139"/>
    <x v="1"/>
    <s v="USD"/>
    <n v="1276318800"/>
    <n v="1277096400"/>
    <x v="760"/>
    <d v="2010-06-21T05:00:00"/>
    <x v="0"/>
    <b v="0"/>
    <s v="film &amp; video/drama"/>
    <x v="4"/>
    <x v="6"/>
  </r>
  <r>
    <n v="849"/>
    <s v="Jones-Ryan"/>
    <s v="Vision-oriented uniform instruction set"/>
    <n v="6700"/>
    <n v="8917"/>
    <x v="1"/>
    <n v="133.08955223880596"/>
    <n v="307"/>
    <n v="29.045602605863191"/>
    <x v="1"/>
    <s v="USD"/>
    <n v="1328767200"/>
    <n v="1329026400"/>
    <x v="761"/>
    <d v="2012-02-12T06:00:00"/>
    <x v="0"/>
    <b v="1"/>
    <s v="music/indie rock"/>
    <x v="1"/>
    <x v="7"/>
  </r>
  <r>
    <n v="850"/>
    <s v="Hood, Perez and Meadows"/>
    <s v="Cross-group upward-trending hierarchy"/>
    <n v="100"/>
    <n v="1"/>
    <x v="0"/>
    <n v="1"/>
    <n v="1"/>
    <n v="1"/>
    <x v="1"/>
    <s v="USD"/>
    <n v="1321682400"/>
    <n v="1322978400"/>
    <x v="762"/>
    <d v="2011-12-04T06:00:00"/>
    <x v="1"/>
    <b v="0"/>
    <s v="music/rock"/>
    <x v="1"/>
    <x v="1"/>
  </r>
  <r>
    <n v="851"/>
    <s v="Bright and Sons"/>
    <s v="Object-based needs-based info-mediaries"/>
    <n v="6000"/>
    <n v="12468"/>
    <x v="1"/>
    <n v="207.79999999999998"/>
    <n v="160"/>
    <n v="77.924999999999997"/>
    <x v="1"/>
    <s v="USD"/>
    <n v="1335934800"/>
    <n v="1338786000"/>
    <x v="444"/>
    <d v="2012-06-04T05:00:00"/>
    <x v="0"/>
    <b v="0"/>
    <s v="music/electric music"/>
    <x v="1"/>
    <x v="5"/>
  </r>
  <r>
    <n v="852"/>
    <s v="Brady Ltd"/>
    <s v="Open-source reciprocal standardization"/>
    <n v="4900"/>
    <n v="2505"/>
    <x v="0"/>
    <n v="51.122448979591837"/>
    <n v="31"/>
    <n v="80.806451612903231"/>
    <x v="1"/>
    <s v="USD"/>
    <n v="1310792400"/>
    <n v="1311656400"/>
    <x v="763"/>
    <d v="2011-07-26T05:00:00"/>
    <x v="0"/>
    <b v="1"/>
    <s v="games/video games"/>
    <x v="6"/>
    <x v="11"/>
  </r>
  <r>
    <n v="853"/>
    <s v="Collier LLC"/>
    <s v="Secured well-modulated projection"/>
    <n v="17100"/>
    <n v="111502"/>
    <x v="1"/>
    <n v="652.05847953216369"/>
    <n v="1467"/>
    <n v="76.006816632583508"/>
    <x v="0"/>
    <s v="CAD"/>
    <n v="1308546000"/>
    <n v="1308978000"/>
    <x v="764"/>
    <d v="2011-06-25T05:00:00"/>
    <x v="0"/>
    <b v="1"/>
    <s v="music/indie rock"/>
    <x v="1"/>
    <x v="7"/>
  </r>
  <r>
    <n v="854"/>
    <s v="Campbell, Thomas and Obrien"/>
    <s v="Multi-channeled secondary middleware"/>
    <n v="171000"/>
    <n v="194309"/>
    <x v="1"/>
    <n v="113.63099415204678"/>
    <n v="2662"/>
    <n v="72.993613824192337"/>
    <x v="0"/>
    <s v="CAD"/>
    <n v="1574056800"/>
    <n v="1576389600"/>
    <x v="765"/>
    <d v="2019-12-15T06:00:00"/>
    <x v="0"/>
    <b v="0"/>
    <s v="publishing/fiction"/>
    <x v="5"/>
    <x v="13"/>
  </r>
  <r>
    <n v="855"/>
    <s v="Moses-Terry"/>
    <s v="Horizontal clear-thinking framework"/>
    <n v="23400"/>
    <n v="23956"/>
    <x v="1"/>
    <n v="102.37606837606839"/>
    <n v="452"/>
    <n v="53"/>
    <x v="2"/>
    <s v="AUD"/>
    <n v="1308373200"/>
    <n v="1311051600"/>
    <x v="766"/>
    <d v="2011-07-19T05:00:00"/>
    <x v="0"/>
    <b v="0"/>
    <s v="theater/plays"/>
    <x v="3"/>
    <x v="3"/>
  </r>
  <r>
    <n v="856"/>
    <s v="Williams and Sons"/>
    <s v="Profound composite core"/>
    <n v="2400"/>
    <n v="8558"/>
    <x v="1"/>
    <n v="356.58333333333331"/>
    <n v="158"/>
    <n v="54.164556962025316"/>
    <x v="1"/>
    <s v="USD"/>
    <n v="1335243600"/>
    <n v="1336712400"/>
    <x v="767"/>
    <d v="2012-05-11T05:00:00"/>
    <x v="0"/>
    <b v="0"/>
    <s v="food/food trucks"/>
    <x v="0"/>
    <x v="0"/>
  </r>
  <r>
    <n v="857"/>
    <s v="Miranda, Gray and Hale"/>
    <s v="Programmable disintermediate matrices"/>
    <n v="5300"/>
    <n v="7413"/>
    <x v="1"/>
    <n v="139.86792452830187"/>
    <n v="225"/>
    <n v="32.946666666666665"/>
    <x v="5"/>
    <s v="CHF"/>
    <n v="1328421600"/>
    <n v="1330408800"/>
    <x v="768"/>
    <d v="2012-02-28T06:00:00"/>
    <x v="1"/>
    <b v="0"/>
    <s v="film &amp; video/shorts"/>
    <x v="4"/>
    <x v="12"/>
  </r>
  <r>
    <n v="858"/>
    <s v="Ayala, Crawford and Taylor"/>
    <s v="Realigned 5thgeneration knowledge user"/>
    <n v="4000"/>
    <n v="2778"/>
    <x v="0"/>
    <n v="69.45"/>
    <n v="35"/>
    <n v="79.371428571428567"/>
    <x v="1"/>
    <s v="USD"/>
    <n v="1524286800"/>
    <n v="1524891600"/>
    <x v="769"/>
    <d v="2018-04-28T05:00:00"/>
    <x v="1"/>
    <b v="0"/>
    <s v="food/food trucks"/>
    <x v="0"/>
    <x v="0"/>
  </r>
  <r>
    <n v="859"/>
    <s v="Martinez Ltd"/>
    <s v="Multi-layered upward-trending groupware"/>
    <n v="7300"/>
    <n v="2594"/>
    <x v="0"/>
    <n v="35.534246575342465"/>
    <n v="63"/>
    <n v="41.174603174603178"/>
    <x v="1"/>
    <s v="USD"/>
    <n v="1362117600"/>
    <n v="1363669200"/>
    <x v="770"/>
    <d v="2013-03-19T05:00:00"/>
    <x v="0"/>
    <b v="1"/>
    <s v="theater/plays"/>
    <x v="3"/>
    <x v="3"/>
  </r>
  <r>
    <n v="860"/>
    <s v="Lee PLC"/>
    <s v="Re-contextualized leadingedge firmware"/>
    <n v="2000"/>
    <n v="5033"/>
    <x v="1"/>
    <n v="251.65"/>
    <n v="65"/>
    <n v="77.430769230769229"/>
    <x v="1"/>
    <s v="USD"/>
    <n v="1550556000"/>
    <n v="1551420000"/>
    <x v="771"/>
    <d v="2019-03-01T06:00:00"/>
    <x v="0"/>
    <b v="1"/>
    <s v="technology/wearables"/>
    <x v="2"/>
    <x v="8"/>
  </r>
  <r>
    <n v="861"/>
    <s v="Young, Ramsey and Powell"/>
    <s v="Devolved disintermediate analyzer"/>
    <n v="8800"/>
    <n v="9317"/>
    <x v="1"/>
    <n v="105.87500000000001"/>
    <n v="163"/>
    <n v="57.159509202453989"/>
    <x v="1"/>
    <s v="USD"/>
    <n v="1269147600"/>
    <n v="1269838800"/>
    <x v="772"/>
    <d v="2010-03-29T05:00:00"/>
    <x v="0"/>
    <b v="0"/>
    <s v="theater/plays"/>
    <x v="3"/>
    <x v="3"/>
  </r>
  <r>
    <n v="862"/>
    <s v="Lewis and Sons"/>
    <s v="Profound disintermediate open system"/>
    <n v="3500"/>
    <n v="6560"/>
    <x v="1"/>
    <n v="187.42857142857144"/>
    <n v="85"/>
    <n v="77.17647058823529"/>
    <x v="1"/>
    <s v="USD"/>
    <n v="1312174800"/>
    <n v="1312520400"/>
    <x v="773"/>
    <d v="2011-08-05T05:00:00"/>
    <x v="0"/>
    <b v="0"/>
    <s v="theater/plays"/>
    <x v="3"/>
    <x v="3"/>
  </r>
  <r>
    <n v="863"/>
    <s v="Davis-Johnson"/>
    <s v="Automated reciprocal protocol"/>
    <n v="1400"/>
    <n v="5415"/>
    <x v="1"/>
    <n v="386.78571428571428"/>
    <n v="217"/>
    <n v="24.953917050691246"/>
    <x v="1"/>
    <s v="USD"/>
    <n v="1434517200"/>
    <n v="1436504400"/>
    <x v="774"/>
    <d v="2015-07-10T05:00:00"/>
    <x v="0"/>
    <b v="1"/>
    <s v="film &amp; video/television"/>
    <x v="4"/>
    <x v="19"/>
  </r>
  <r>
    <n v="864"/>
    <s v="Stevenson-Thompson"/>
    <s v="Automated static workforce"/>
    <n v="4200"/>
    <n v="14577"/>
    <x v="1"/>
    <n v="347.07142857142856"/>
    <n v="150"/>
    <n v="97.18"/>
    <x v="1"/>
    <s v="USD"/>
    <n v="1471582800"/>
    <n v="1472014800"/>
    <x v="775"/>
    <d v="2016-08-24T05:00:00"/>
    <x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5.82098765432099"/>
    <n v="3272"/>
    <n v="46.000916870415651"/>
    <x v="1"/>
    <s v="USD"/>
    <n v="1410757200"/>
    <n v="1411534800"/>
    <x v="776"/>
    <d v="2014-09-24T05:00:00"/>
    <x v="0"/>
    <b v="0"/>
    <s v="theater/plays"/>
    <x v="3"/>
    <x v="3"/>
  </r>
  <r>
    <n v="866"/>
    <s v="Jackson-Brown"/>
    <s v="Versatile 5thgeneration matrices"/>
    <n v="182800"/>
    <n v="79045"/>
    <x v="3"/>
    <n v="43.241247264770237"/>
    <n v="898"/>
    <n v="88.023385300668153"/>
    <x v="1"/>
    <s v="USD"/>
    <n v="1304830800"/>
    <n v="1304917200"/>
    <x v="777"/>
    <d v="2011-05-09T05:00:00"/>
    <x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.4375"/>
    <n v="300"/>
    <n v="25.99"/>
    <x v="1"/>
    <s v="USD"/>
    <n v="1539061200"/>
    <n v="1539579600"/>
    <x v="778"/>
    <d v="2018-10-15T05:00:00"/>
    <x v="0"/>
    <b v="0"/>
    <s v="food/food trucks"/>
    <x v="0"/>
    <x v="0"/>
  </r>
  <r>
    <n v="868"/>
    <s v="Wood, Buckley and Meza"/>
    <s v="Front-line web-enabled installation"/>
    <n v="7000"/>
    <n v="12939"/>
    <x v="1"/>
    <n v="184.84285714285716"/>
    <n v="126"/>
    <n v="102.69047619047619"/>
    <x v="1"/>
    <s v="USD"/>
    <n v="1381554000"/>
    <n v="1382504400"/>
    <x v="779"/>
    <d v="2013-10-23T05:00:00"/>
    <x v="0"/>
    <b v="0"/>
    <s v="theater/plays"/>
    <x v="3"/>
    <x v="3"/>
  </r>
  <r>
    <n v="869"/>
    <s v="Brown-Williams"/>
    <s v="Multi-channeled responsive product"/>
    <n v="161900"/>
    <n v="38376"/>
    <x v="0"/>
    <n v="23.703520691785052"/>
    <n v="526"/>
    <n v="72.958174904942965"/>
    <x v="1"/>
    <s v="USD"/>
    <n v="1277096400"/>
    <n v="1278306000"/>
    <x v="780"/>
    <d v="2010-07-05T05:00:00"/>
    <x v="0"/>
    <b v="0"/>
    <s v="film &amp; video/drama"/>
    <x v="4"/>
    <x v="6"/>
  </r>
  <r>
    <n v="870"/>
    <s v="Hansen-Austin"/>
    <s v="Adaptive demand-driven encryption"/>
    <n v="7700"/>
    <n v="6920"/>
    <x v="0"/>
    <n v="89.870129870129873"/>
    <n v="121"/>
    <n v="57.190082644628099"/>
    <x v="1"/>
    <s v="USD"/>
    <n v="1440392400"/>
    <n v="1442552400"/>
    <x v="335"/>
    <d v="2015-09-18T05:00:00"/>
    <x v="0"/>
    <b v="0"/>
    <s v="theater/plays"/>
    <x v="3"/>
    <x v="3"/>
  </r>
  <r>
    <n v="871"/>
    <s v="Santana-George"/>
    <s v="Re-engineered client-driven knowledge user"/>
    <n v="71500"/>
    <n v="194912"/>
    <x v="1"/>
    <n v="272.6041958041958"/>
    <n v="2320"/>
    <n v="84.013793103448279"/>
    <x v="1"/>
    <s v="USD"/>
    <n v="1509512400"/>
    <n v="1511071200"/>
    <x v="535"/>
    <d v="2017-11-19T06:00:00"/>
    <x v="0"/>
    <b v="1"/>
    <s v="theater/plays"/>
    <x v="3"/>
    <x v="3"/>
  </r>
  <r>
    <n v="872"/>
    <s v="Davis LLC"/>
    <s v="Compatible logistical paradigm"/>
    <n v="4700"/>
    <n v="7992"/>
    <x v="1"/>
    <n v="170.04255319148936"/>
    <n v="81"/>
    <n v="98.666666666666671"/>
    <x v="2"/>
    <s v="AUD"/>
    <n v="1535950800"/>
    <n v="1536382800"/>
    <x v="270"/>
    <d v="2018-09-08T05:00:00"/>
    <x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.28503562945369"/>
    <n v="1887"/>
    <n v="42.007419183889773"/>
    <x v="1"/>
    <s v="USD"/>
    <n v="1389160800"/>
    <n v="1389592800"/>
    <x v="781"/>
    <d v="2014-01-13T06:00:00"/>
    <x v="0"/>
    <b v="0"/>
    <s v="photography/photography books"/>
    <x v="7"/>
    <x v="14"/>
  </r>
  <r>
    <n v="874"/>
    <s v="Chung-Nguyen"/>
    <s v="Managed discrete parallelism"/>
    <n v="40200"/>
    <n v="139468"/>
    <x v="1"/>
    <n v="346.93532338308455"/>
    <n v="4358"/>
    <n v="32.002753556677376"/>
    <x v="1"/>
    <s v="USD"/>
    <n v="1271998800"/>
    <n v="1275282000"/>
    <x v="782"/>
    <d v="2010-05-31T05:00:00"/>
    <x v="0"/>
    <b v="1"/>
    <s v="photography/photography books"/>
    <x v="7"/>
    <x v="14"/>
  </r>
  <r>
    <n v="875"/>
    <s v="Mueller-Harmon"/>
    <s v="Implemented tangible approach"/>
    <n v="7900"/>
    <n v="5465"/>
    <x v="0"/>
    <n v="69.177215189873422"/>
    <n v="67"/>
    <n v="81.567164179104481"/>
    <x v="1"/>
    <s v="USD"/>
    <n v="1294898400"/>
    <n v="1294984800"/>
    <x v="783"/>
    <d v="2011-01-14T06:00:00"/>
    <x v="0"/>
    <b v="0"/>
    <s v="music/rock"/>
    <x v="1"/>
    <x v="1"/>
  </r>
  <r>
    <n v="876"/>
    <s v="Dixon, Perez and Banks"/>
    <s v="Re-engineered encompassing definition"/>
    <n v="8300"/>
    <n v="2111"/>
    <x v="0"/>
    <n v="25.433734939759034"/>
    <n v="57"/>
    <n v="37.035087719298247"/>
    <x v="0"/>
    <s v="CAD"/>
    <n v="1559970000"/>
    <n v="1562043600"/>
    <x v="784"/>
    <d v="2019-07-02T05:00:00"/>
    <x v="0"/>
    <b v="0"/>
    <s v="photography/photography books"/>
    <x v="7"/>
    <x v="14"/>
  </r>
  <r>
    <n v="877"/>
    <s v="Estrada Group"/>
    <s v="Multi-lateral uniform collaboration"/>
    <n v="163600"/>
    <n v="126628"/>
    <x v="0"/>
    <n v="77.400977995110026"/>
    <n v="1229"/>
    <n v="103.033360455655"/>
    <x v="1"/>
    <s v="USD"/>
    <n v="1469509200"/>
    <n v="1469595600"/>
    <x v="785"/>
    <d v="2016-07-27T05:00:00"/>
    <x v="0"/>
    <b v="0"/>
    <s v="food/food trucks"/>
    <x v="0"/>
    <x v="0"/>
  </r>
  <r>
    <n v="878"/>
    <s v="Lutz Group"/>
    <s v="Enterprise-wide foreground paradigm"/>
    <n v="2700"/>
    <n v="1012"/>
    <x v="0"/>
    <n v="37.481481481481481"/>
    <n v="12"/>
    <n v="84.333333333333329"/>
    <x v="6"/>
    <s v="EUR"/>
    <n v="1579068000"/>
    <n v="1581141600"/>
    <x v="786"/>
    <d v="2020-02-08T06:00:00"/>
    <x v="0"/>
    <b v="0"/>
    <s v="music/metal"/>
    <x v="1"/>
    <x v="16"/>
  </r>
  <r>
    <n v="879"/>
    <s v="Ortiz Inc"/>
    <s v="Stand-alone incremental parallelism"/>
    <n v="1000"/>
    <n v="5438"/>
    <x v="1"/>
    <n v="543.79999999999995"/>
    <n v="53"/>
    <n v="102.60377358490567"/>
    <x v="1"/>
    <s v="USD"/>
    <n v="1487743200"/>
    <n v="1488520800"/>
    <x v="787"/>
    <d v="2017-03-03T06:00:00"/>
    <x v="0"/>
    <b v="0"/>
    <s v="publishing/nonfiction"/>
    <x v="5"/>
    <x v="9"/>
  </r>
  <r>
    <n v="880"/>
    <s v="Craig, Ellis and Miller"/>
    <s v="Persevering 5thgeneration throughput"/>
    <n v="84500"/>
    <n v="193101"/>
    <x v="1"/>
    <n v="228.52189349112427"/>
    <n v="2414"/>
    <n v="79.992129246064621"/>
    <x v="1"/>
    <s v="USD"/>
    <n v="1563685200"/>
    <n v="1563858000"/>
    <x v="788"/>
    <d v="2019-07-23T05:00:00"/>
    <x v="0"/>
    <b v="0"/>
    <s v="music/electric music"/>
    <x v="1"/>
    <x v="5"/>
  </r>
  <r>
    <n v="881"/>
    <s v="Charles Inc"/>
    <s v="Implemented object-oriented synergy"/>
    <n v="81300"/>
    <n v="31665"/>
    <x v="0"/>
    <n v="38.948339483394832"/>
    <n v="452"/>
    <n v="70.055309734513273"/>
    <x v="1"/>
    <s v="USD"/>
    <n v="1436418000"/>
    <n v="1438923600"/>
    <x v="330"/>
    <d v="2015-08-07T05:00:00"/>
    <x v="0"/>
    <b v="1"/>
    <s v="theater/plays"/>
    <x v="3"/>
    <x v="3"/>
  </r>
  <r>
    <n v="882"/>
    <s v="White-Rosario"/>
    <s v="Balanced demand-driven definition"/>
    <n v="800"/>
    <n v="2960"/>
    <x v="1"/>
    <n v="370"/>
    <n v="80"/>
    <n v="37"/>
    <x v="1"/>
    <s v="USD"/>
    <n v="1421820000"/>
    <n v="1422165600"/>
    <x v="789"/>
    <d v="2015-01-25T06:00:00"/>
    <x v="0"/>
    <b v="0"/>
    <s v="theater/plays"/>
    <x v="3"/>
    <x v="3"/>
  </r>
  <r>
    <n v="883"/>
    <s v="Simmons-Villarreal"/>
    <s v="Customer-focused mobile Graphic Interface"/>
    <n v="3400"/>
    <n v="8089"/>
    <x v="1"/>
    <n v="237.91176470588232"/>
    <n v="193"/>
    <n v="41.911917098445599"/>
    <x v="1"/>
    <s v="USD"/>
    <n v="1274763600"/>
    <n v="1277874000"/>
    <x v="790"/>
    <d v="2010-06-30T05:00:00"/>
    <x v="0"/>
    <b v="0"/>
    <s v="film &amp; video/shorts"/>
    <x v="4"/>
    <x v="12"/>
  </r>
  <r>
    <n v="884"/>
    <s v="Strickland Group"/>
    <s v="Horizontal secondary interface"/>
    <n v="170800"/>
    <n v="109374"/>
    <x v="0"/>
    <n v="64.036299765807954"/>
    <n v="1886"/>
    <n v="57.992576882290564"/>
    <x v="1"/>
    <s v="USD"/>
    <n v="1399179600"/>
    <n v="1399352400"/>
    <x v="791"/>
    <d v="2014-05-06T05:00:00"/>
    <x v="0"/>
    <b v="1"/>
    <s v="theater/plays"/>
    <x v="3"/>
    <x v="3"/>
  </r>
  <r>
    <n v="885"/>
    <s v="Lynch Ltd"/>
    <s v="Virtual analyzing collaboration"/>
    <n v="1800"/>
    <n v="2129"/>
    <x v="1"/>
    <n v="118.27777777777777"/>
    <n v="52"/>
    <n v="40.942307692307693"/>
    <x v="1"/>
    <s v="USD"/>
    <n v="1275800400"/>
    <n v="1279083600"/>
    <x v="792"/>
    <d v="2010-07-14T05:00:00"/>
    <x v="0"/>
    <b v="0"/>
    <s v="theater/plays"/>
    <x v="3"/>
    <x v="3"/>
  </r>
  <r>
    <n v="886"/>
    <s v="Sanders LLC"/>
    <s v="Multi-tiered explicit focus group"/>
    <n v="150600"/>
    <n v="127745"/>
    <x v="0"/>
    <n v="84.824037184594957"/>
    <n v="1825"/>
    <n v="69.9972602739726"/>
    <x v="1"/>
    <s v="USD"/>
    <n v="1282798800"/>
    <n v="1284354000"/>
    <x v="793"/>
    <d v="2010-09-13T05:00:00"/>
    <x v="0"/>
    <b v="0"/>
    <s v="music/indie rock"/>
    <x v="1"/>
    <x v="7"/>
  </r>
  <r>
    <n v="887"/>
    <s v="Cooper LLC"/>
    <s v="Multi-layered systematic knowledgebase"/>
    <n v="7800"/>
    <n v="2289"/>
    <x v="0"/>
    <n v="29.346153846153843"/>
    <n v="31"/>
    <n v="73.838709677419359"/>
    <x v="1"/>
    <s v="USD"/>
    <n v="1437109200"/>
    <n v="1441170000"/>
    <x v="794"/>
    <d v="2015-09-02T05:00:00"/>
    <x v="0"/>
    <b v="1"/>
    <s v="theater/plays"/>
    <x v="3"/>
    <x v="3"/>
  </r>
  <r>
    <n v="888"/>
    <s v="Palmer Ltd"/>
    <s v="Reverse-engineered uniform knowledge user"/>
    <n v="5800"/>
    <n v="12174"/>
    <x v="1"/>
    <n v="209.89655172413794"/>
    <n v="290"/>
    <n v="41.979310344827589"/>
    <x v="1"/>
    <s v="USD"/>
    <n v="1491886800"/>
    <n v="1493528400"/>
    <x v="795"/>
    <d v="2017-04-30T05:00:00"/>
    <x v="0"/>
    <b v="0"/>
    <s v="theater/plays"/>
    <x v="3"/>
    <x v="3"/>
  </r>
  <r>
    <n v="889"/>
    <s v="Santos Group"/>
    <s v="Secured dynamic capacity"/>
    <n v="5600"/>
    <n v="9508"/>
    <x v="1"/>
    <n v="169.78571428571431"/>
    <n v="122"/>
    <n v="77.93442622950819"/>
    <x v="1"/>
    <s v="USD"/>
    <n v="1394600400"/>
    <n v="1395205200"/>
    <x v="796"/>
    <d v="2014-03-19T05:00:00"/>
    <x v="0"/>
    <b v="1"/>
    <s v="music/electric music"/>
    <x v="1"/>
    <x v="5"/>
  </r>
  <r>
    <n v="890"/>
    <s v="Christian, Kim and Jimenez"/>
    <s v="Devolved foreground throughput"/>
    <n v="134400"/>
    <n v="155849"/>
    <x v="1"/>
    <n v="115.95907738095239"/>
    <n v="1470"/>
    <n v="106.01972789115646"/>
    <x v="1"/>
    <s v="USD"/>
    <n v="1561352400"/>
    <n v="1561438800"/>
    <x v="797"/>
    <d v="2019-06-25T05:00:00"/>
    <x v="0"/>
    <b v="0"/>
    <s v="music/indie rock"/>
    <x v="1"/>
    <x v="7"/>
  </r>
  <r>
    <n v="891"/>
    <s v="Williams, Price and Hurley"/>
    <s v="Synchronized demand-driven infrastructure"/>
    <n v="3000"/>
    <n v="7758"/>
    <x v="1"/>
    <n v="258.59999999999997"/>
    <n v="165"/>
    <n v="47.018181818181816"/>
    <x v="0"/>
    <s v="CAD"/>
    <n v="1322892000"/>
    <n v="1326693600"/>
    <x v="798"/>
    <d v="2012-01-16T06:00:00"/>
    <x v="0"/>
    <b v="0"/>
    <s v="film &amp; video/documentary"/>
    <x v="4"/>
    <x v="4"/>
  </r>
  <r>
    <n v="892"/>
    <s v="Anderson, Parks and Estrada"/>
    <s v="Realigned discrete structure"/>
    <n v="6000"/>
    <n v="13835"/>
    <x v="1"/>
    <n v="230.58333333333331"/>
    <n v="182"/>
    <n v="76.016483516483518"/>
    <x v="1"/>
    <s v="USD"/>
    <n v="1274418000"/>
    <n v="1277960400"/>
    <x v="799"/>
    <d v="2010-07-01T05:00:00"/>
    <x v="0"/>
    <b v="0"/>
    <s v="publishing/translations"/>
    <x v="5"/>
    <x v="18"/>
  </r>
  <r>
    <n v="893"/>
    <s v="Collins-Martinez"/>
    <s v="Progressive grid-enabled website"/>
    <n v="8400"/>
    <n v="10770"/>
    <x v="1"/>
    <n v="128.21428571428572"/>
    <n v="199"/>
    <n v="54.120603015075375"/>
    <x v="6"/>
    <s v="EUR"/>
    <n v="1434344400"/>
    <n v="1434690000"/>
    <x v="800"/>
    <d v="2015-06-19T05:00:00"/>
    <x v="0"/>
    <b v="1"/>
    <s v="film &amp; video/documentary"/>
    <x v="4"/>
    <x v="4"/>
  </r>
  <r>
    <n v="894"/>
    <s v="Barrett Inc"/>
    <s v="Organic cohesive neural-net"/>
    <n v="1700"/>
    <n v="3208"/>
    <x v="1"/>
    <n v="188.70588235294116"/>
    <n v="56"/>
    <n v="57.285714285714285"/>
    <x v="4"/>
    <s v="GBP"/>
    <n v="1373518800"/>
    <n v="1376110800"/>
    <x v="801"/>
    <d v="2013-08-10T05:00:00"/>
    <x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07"/>
    <n v="107"/>
    <n v="103.81308411214954"/>
    <x v="1"/>
    <s v="USD"/>
    <n v="1517637600"/>
    <n v="1518415200"/>
    <x v="802"/>
    <d v="2018-02-12T06:00:00"/>
    <x v="0"/>
    <b v="0"/>
    <s v="theater/plays"/>
    <x v="3"/>
    <x v="3"/>
  </r>
  <r>
    <n v="896"/>
    <s v="Wright-Bryant"/>
    <s v="Reverse-engineered client-server extranet"/>
    <n v="19800"/>
    <n v="153338"/>
    <x v="1"/>
    <n v="774.43434343434342"/>
    <n v="1460"/>
    <n v="105.02602739726028"/>
    <x v="2"/>
    <s v="AUD"/>
    <n v="1310619600"/>
    <n v="1310878800"/>
    <x v="803"/>
    <d v="2011-07-17T05:00:00"/>
    <x v="0"/>
    <b v="1"/>
    <s v="food/food trucks"/>
    <x v="0"/>
    <x v="0"/>
  </r>
  <r>
    <n v="897"/>
    <s v="Berry-Cannon"/>
    <s v="Organized discrete encoding"/>
    <n v="8800"/>
    <n v="2437"/>
    <x v="0"/>
    <n v="27.693181818181817"/>
    <n v="27"/>
    <n v="90.259259259259252"/>
    <x v="1"/>
    <s v="USD"/>
    <n v="1556427600"/>
    <n v="1556600400"/>
    <x v="212"/>
    <d v="2019-04-30T05:00:00"/>
    <x v="0"/>
    <b v="0"/>
    <s v="theater/plays"/>
    <x v="3"/>
    <x v="3"/>
  </r>
  <r>
    <n v="898"/>
    <s v="Davis-Gonzalez"/>
    <s v="Balanced regional flexibility"/>
    <n v="179100"/>
    <n v="93991"/>
    <x v="0"/>
    <n v="52.479620323841424"/>
    <n v="1221"/>
    <n v="76.978705978705975"/>
    <x v="1"/>
    <s v="USD"/>
    <n v="1576476000"/>
    <n v="1576994400"/>
    <x v="804"/>
    <d v="2019-12-22T06:00:00"/>
    <x v="0"/>
    <b v="0"/>
    <s v="film &amp; video/documentary"/>
    <x v="4"/>
    <x v="4"/>
  </r>
  <r>
    <n v="899"/>
    <s v="Best-Young"/>
    <s v="Implemented multimedia time-frame"/>
    <n v="3100"/>
    <n v="12620"/>
    <x v="1"/>
    <n v="407.09677419354841"/>
    <n v="123"/>
    <n v="102.60162601626017"/>
    <x v="5"/>
    <s v="CHF"/>
    <n v="1381122000"/>
    <n v="1382677200"/>
    <x v="805"/>
    <d v="2013-10-25T05:00:00"/>
    <x v="0"/>
    <b v="0"/>
    <s v="music/jazz"/>
    <x v="1"/>
    <x v="17"/>
  </r>
  <r>
    <n v="900"/>
    <s v="Powers, Smith and Deleon"/>
    <s v="Enhanced uniform service-desk"/>
    <n v="100"/>
    <n v="2"/>
    <x v="0"/>
    <n v="2"/>
    <n v="1"/>
    <n v="2"/>
    <x v="1"/>
    <s v="USD"/>
    <n v="1411102800"/>
    <n v="1411189200"/>
    <x v="806"/>
    <d v="2014-09-20T05:00:00"/>
    <x v="0"/>
    <b v="1"/>
    <s v="technology/web"/>
    <x v="2"/>
    <x v="2"/>
  </r>
  <r>
    <n v="901"/>
    <s v="Hogan Group"/>
    <s v="Versatile bottom-line definition"/>
    <n v="5600"/>
    <n v="8746"/>
    <x v="1"/>
    <n v="156.17857142857144"/>
    <n v="159"/>
    <n v="55.0062893081761"/>
    <x v="1"/>
    <s v="USD"/>
    <n v="1531803600"/>
    <n v="1534654800"/>
    <x v="807"/>
    <d v="2018-08-19T05:00:00"/>
    <x v="0"/>
    <b v="1"/>
    <s v="music/rock"/>
    <x v="1"/>
    <x v="1"/>
  </r>
  <r>
    <n v="902"/>
    <s v="Wang, Silva and Byrd"/>
    <s v="Integrated bifurcated software"/>
    <n v="1400"/>
    <n v="3534"/>
    <x v="1"/>
    <n v="252.42857142857144"/>
    <n v="110"/>
    <n v="32.127272727272725"/>
    <x v="1"/>
    <s v="USD"/>
    <n v="1454133600"/>
    <n v="1457762400"/>
    <x v="722"/>
    <d v="2016-03-12T06:00:00"/>
    <x v="0"/>
    <b v="0"/>
    <s v="technology/web"/>
    <x v="2"/>
    <x v="2"/>
  </r>
  <r>
    <n v="903"/>
    <s v="Parker-Morris"/>
    <s v="Assimilated next generation instruction set"/>
    <n v="41000"/>
    <n v="709"/>
    <x v="2"/>
    <n v="1.729268292682927"/>
    <n v="14"/>
    <n v="50.642857142857146"/>
    <x v="1"/>
    <s v="USD"/>
    <n v="1336194000"/>
    <n v="1337490000"/>
    <x v="477"/>
    <d v="2012-05-20T05:00:00"/>
    <x v="0"/>
    <b v="1"/>
    <s v="publishing/nonfiction"/>
    <x v="5"/>
    <x v="9"/>
  </r>
  <r>
    <n v="904"/>
    <s v="Rodriguez, Johnson and Jackson"/>
    <s v="Digitized foreground array"/>
    <n v="6500"/>
    <n v="795"/>
    <x v="0"/>
    <n v="12.230769230769232"/>
    <n v="16"/>
    <n v="49.6875"/>
    <x v="1"/>
    <s v="USD"/>
    <n v="1349326800"/>
    <n v="1349672400"/>
    <x v="259"/>
    <d v="2012-10-08T05:00:00"/>
    <x v="0"/>
    <b v="0"/>
    <s v="publishing/radio &amp; podcasts"/>
    <x v="5"/>
    <x v="15"/>
  </r>
  <r>
    <n v="905"/>
    <s v="Haynes PLC"/>
    <s v="Re-engineered clear-thinking project"/>
    <n v="7900"/>
    <n v="12955"/>
    <x v="1"/>
    <n v="163.98734177215189"/>
    <n v="236"/>
    <n v="54.894067796610166"/>
    <x v="1"/>
    <s v="USD"/>
    <n v="1379566800"/>
    <n v="1379826000"/>
    <x v="9"/>
    <d v="2013-09-22T05:00:00"/>
    <x v="0"/>
    <b v="0"/>
    <s v="theater/plays"/>
    <x v="3"/>
    <x v="3"/>
  </r>
  <r>
    <n v="906"/>
    <s v="Hayes Group"/>
    <s v="Implemented even-keeled standardization"/>
    <n v="5500"/>
    <n v="8964"/>
    <x v="1"/>
    <n v="162.98181818181817"/>
    <n v="191"/>
    <n v="46.931937172774866"/>
    <x v="1"/>
    <s v="USD"/>
    <n v="1494651600"/>
    <n v="1497762000"/>
    <x v="808"/>
    <d v="2017-06-18T05:00:00"/>
    <x v="1"/>
    <b v="1"/>
    <s v="film &amp; video/documentary"/>
    <x v="4"/>
    <x v="4"/>
  </r>
  <r>
    <n v="907"/>
    <s v="White, Pena and Calhoun"/>
    <s v="Quality-focused asymmetric adapter"/>
    <n v="9100"/>
    <n v="1843"/>
    <x v="0"/>
    <n v="20.252747252747252"/>
    <n v="41"/>
    <n v="44.951219512195124"/>
    <x v="1"/>
    <s v="USD"/>
    <n v="1303880400"/>
    <n v="1304485200"/>
    <x v="809"/>
    <d v="2011-05-04T05:00:00"/>
    <x v="0"/>
    <b v="0"/>
    <s v="theater/plays"/>
    <x v="3"/>
    <x v="3"/>
  </r>
  <r>
    <n v="908"/>
    <s v="Bryant-Pope"/>
    <s v="Networked intangible help-desk"/>
    <n v="38200"/>
    <n v="121950"/>
    <x v="1"/>
    <n v="319.24083769633506"/>
    <n v="3934"/>
    <n v="30.99898322318251"/>
    <x v="1"/>
    <s v="USD"/>
    <n v="1335934800"/>
    <n v="1336885200"/>
    <x v="444"/>
    <d v="2012-05-13T05:00:00"/>
    <x v="0"/>
    <b v="0"/>
    <s v="games/video games"/>
    <x v="6"/>
    <x v="11"/>
  </r>
  <r>
    <n v="909"/>
    <s v="Gates, Li and Thompson"/>
    <s v="Synchronized attitude-oriented frame"/>
    <n v="1800"/>
    <n v="8621"/>
    <x v="1"/>
    <n v="478.94444444444446"/>
    <n v="80"/>
    <n v="107.7625"/>
    <x v="0"/>
    <s v="CAD"/>
    <n v="1528088400"/>
    <n v="1530421200"/>
    <x v="384"/>
    <d v="2018-07-01T05:00:00"/>
    <x v="0"/>
    <b v="1"/>
    <s v="theater/plays"/>
    <x v="3"/>
    <x v="3"/>
  </r>
  <r>
    <n v="910"/>
    <s v="King-Morris"/>
    <s v="Proactive incremental architecture"/>
    <n v="154500"/>
    <n v="30215"/>
    <x v="3"/>
    <n v="19.556634304207122"/>
    <n v="296"/>
    <n v="102.07770270270271"/>
    <x v="1"/>
    <s v="USD"/>
    <n v="1421906400"/>
    <n v="1421992800"/>
    <x v="810"/>
    <d v="2015-01-23T06:00:00"/>
    <x v="0"/>
    <b v="0"/>
    <s v="theater/plays"/>
    <x v="3"/>
    <x v="3"/>
  </r>
  <r>
    <n v="911"/>
    <s v="Carter, Cole and Curtis"/>
    <s v="Cloned responsive standardization"/>
    <n v="5800"/>
    <n v="11539"/>
    <x v="1"/>
    <n v="198.94827586206895"/>
    <n v="462"/>
    <n v="24.976190476190474"/>
    <x v="1"/>
    <s v="USD"/>
    <n v="1568005200"/>
    <n v="1568178000"/>
    <x v="811"/>
    <d v="2019-09-11T05:00:00"/>
    <x v="1"/>
    <b v="0"/>
    <s v="technology/web"/>
    <x v="2"/>
    <x v="2"/>
  </r>
  <r>
    <n v="912"/>
    <s v="Sanchez-Parsons"/>
    <s v="Reduced bifurcated pricing structure"/>
    <n v="1800"/>
    <n v="14310"/>
    <x v="1"/>
    <n v="795"/>
    <n v="179"/>
    <n v="79.944134078212286"/>
    <x v="1"/>
    <s v="USD"/>
    <n v="1346821200"/>
    <n v="1347944400"/>
    <x v="812"/>
    <d v="2012-09-18T05:00:00"/>
    <x v="1"/>
    <b v="0"/>
    <s v="film &amp; video/drama"/>
    <x v="4"/>
    <x v="6"/>
  </r>
  <r>
    <n v="913"/>
    <s v="Rivera-Pearson"/>
    <s v="Re-engineered asymmetric challenge"/>
    <n v="70200"/>
    <n v="35536"/>
    <x v="0"/>
    <n v="50.621082621082621"/>
    <n v="523"/>
    <n v="67.946462715105156"/>
    <x v="2"/>
    <s v="AUD"/>
    <n v="1557637200"/>
    <n v="1558760400"/>
    <x v="813"/>
    <d v="2019-05-25T05:00:00"/>
    <x v="0"/>
    <b v="0"/>
    <s v="film &amp; video/drama"/>
    <x v="4"/>
    <x v="6"/>
  </r>
  <r>
    <n v="914"/>
    <s v="Ramirez, Padilla and Barrera"/>
    <s v="Diverse client-driven conglomeration"/>
    <n v="6400"/>
    <n v="3676"/>
    <x v="0"/>
    <n v="57.4375"/>
    <n v="141"/>
    <n v="26.070921985815602"/>
    <x v="4"/>
    <s v="GBP"/>
    <n v="1375592400"/>
    <n v="1376629200"/>
    <x v="814"/>
    <d v="2013-08-16T05:00:00"/>
    <x v="0"/>
    <b v="0"/>
    <s v="theater/plays"/>
    <x v="3"/>
    <x v="3"/>
  </r>
  <r>
    <n v="915"/>
    <s v="Riggs Group"/>
    <s v="Configurable upward-trending solution"/>
    <n v="125900"/>
    <n v="195936"/>
    <x v="1"/>
    <n v="155.62827640984909"/>
    <n v="1866"/>
    <n v="105.0032154340836"/>
    <x v="4"/>
    <s v="GBP"/>
    <n v="1503982800"/>
    <n v="1504760400"/>
    <x v="80"/>
    <d v="2017-09-07T05:00:00"/>
    <x v="0"/>
    <b v="0"/>
    <s v="film &amp; video/television"/>
    <x v="4"/>
    <x v="19"/>
  </r>
  <r>
    <n v="916"/>
    <s v="Clements Ltd"/>
    <s v="Persistent bandwidth-monitored framework"/>
    <n v="3700"/>
    <n v="1343"/>
    <x v="0"/>
    <n v="36.297297297297298"/>
    <n v="52"/>
    <n v="25.826923076923077"/>
    <x v="1"/>
    <s v="USD"/>
    <n v="1418882400"/>
    <n v="1419660000"/>
    <x v="815"/>
    <d v="2014-12-27T06:00:00"/>
    <x v="0"/>
    <b v="0"/>
    <s v="photography/photography books"/>
    <x v="7"/>
    <x v="14"/>
  </r>
  <r>
    <n v="917"/>
    <s v="Cooper Inc"/>
    <s v="Polarized discrete product"/>
    <n v="3600"/>
    <n v="2097"/>
    <x v="2"/>
    <n v="58.25"/>
    <n v="27"/>
    <n v="77.666666666666671"/>
    <x v="4"/>
    <s v="GBP"/>
    <n v="1309237200"/>
    <n v="1311310800"/>
    <x v="816"/>
    <d v="2011-07-22T05:00:00"/>
    <x v="0"/>
    <b v="1"/>
    <s v="film &amp; video/shorts"/>
    <x v="4"/>
    <x v="12"/>
  </r>
  <r>
    <n v="918"/>
    <s v="Jones-Gonzalez"/>
    <s v="Seamless dynamic website"/>
    <n v="3800"/>
    <n v="9021"/>
    <x v="1"/>
    <n v="237.39473684210526"/>
    <n v="156"/>
    <n v="57.82692307692308"/>
    <x v="5"/>
    <s v="CHF"/>
    <n v="1343365200"/>
    <n v="1344315600"/>
    <x v="474"/>
    <d v="2012-08-07T05:00:00"/>
    <x v="0"/>
    <b v="0"/>
    <s v="publishing/radio &amp; podcasts"/>
    <x v="5"/>
    <x v="15"/>
  </r>
  <r>
    <n v="919"/>
    <s v="Fox Ltd"/>
    <s v="Extended multimedia firmware"/>
    <n v="35600"/>
    <n v="20915"/>
    <x v="0"/>
    <n v="58.75"/>
    <n v="225"/>
    <n v="92.955555555555549"/>
    <x v="2"/>
    <s v="AUD"/>
    <n v="1507957200"/>
    <n v="1510725600"/>
    <x v="817"/>
    <d v="2017-11-15T06:00:00"/>
    <x v="0"/>
    <b v="1"/>
    <s v="theater/plays"/>
    <x v="3"/>
    <x v="3"/>
  </r>
  <r>
    <n v="920"/>
    <s v="Green, Murphy and Webb"/>
    <s v="Versatile directional project"/>
    <n v="5300"/>
    <n v="9676"/>
    <x v="1"/>
    <n v="182.56603773584905"/>
    <n v="255"/>
    <n v="37.945098039215686"/>
    <x v="1"/>
    <s v="USD"/>
    <n v="1549519200"/>
    <n v="1551247200"/>
    <x v="818"/>
    <d v="2019-02-27T06:00:00"/>
    <x v="1"/>
    <b v="0"/>
    <s v="film &amp; video/animation"/>
    <x v="4"/>
    <x v="10"/>
  </r>
  <r>
    <n v="921"/>
    <s v="Stevenson PLC"/>
    <s v="Profound directional knowledge user"/>
    <n v="160400"/>
    <n v="1210"/>
    <x v="0"/>
    <n v="0.75436408977556113"/>
    <n v="38"/>
    <n v="31.842105263157894"/>
    <x v="1"/>
    <s v="USD"/>
    <n v="1329026400"/>
    <n v="1330236000"/>
    <x v="819"/>
    <d v="2012-02-26T06:00:00"/>
    <x v="0"/>
    <b v="0"/>
    <s v="technology/web"/>
    <x v="2"/>
    <x v="2"/>
  </r>
  <r>
    <n v="922"/>
    <s v="Soto-Anthony"/>
    <s v="Ameliorated logistical capability"/>
    <n v="51400"/>
    <n v="90440"/>
    <x v="1"/>
    <n v="175.95330739299609"/>
    <n v="2261"/>
    <n v="40"/>
    <x v="1"/>
    <s v="USD"/>
    <n v="1544335200"/>
    <n v="1545112800"/>
    <x v="609"/>
    <d v="2018-12-18T06:00:00"/>
    <x v="0"/>
    <b v="1"/>
    <s v="music/world music"/>
    <x v="1"/>
    <x v="21"/>
  </r>
  <r>
    <n v="923"/>
    <s v="Wise and Sons"/>
    <s v="Sharable discrete definition"/>
    <n v="1700"/>
    <n v="4044"/>
    <x v="1"/>
    <n v="237.88235294117646"/>
    <n v="40"/>
    <n v="101.1"/>
    <x v="1"/>
    <s v="USD"/>
    <n v="1279083600"/>
    <n v="1279170000"/>
    <x v="547"/>
    <d v="2010-07-15T05:00:00"/>
    <x v="0"/>
    <b v="0"/>
    <s v="theater/plays"/>
    <x v="3"/>
    <x v="3"/>
  </r>
  <r>
    <n v="924"/>
    <s v="Butler-Barr"/>
    <s v="User-friendly next generation core"/>
    <n v="39400"/>
    <n v="192292"/>
    <x v="1"/>
    <n v="488.05076142131981"/>
    <n v="2289"/>
    <n v="84.006989951944078"/>
    <x v="6"/>
    <s v="EUR"/>
    <n v="1572498000"/>
    <n v="1573452000"/>
    <x v="820"/>
    <d v="2019-11-11T06:00:00"/>
    <x v="0"/>
    <b v="0"/>
    <s v="theater/plays"/>
    <x v="3"/>
    <x v="3"/>
  </r>
  <r>
    <n v="925"/>
    <s v="Wilson, Jefferson and Anderson"/>
    <s v="Profit-focused empowering system engine"/>
    <n v="3000"/>
    <n v="6722"/>
    <x v="1"/>
    <n v="224.06666666666669"/>
    <n v="65"/>
    <n v="103.41538461538461"/>
    <x v="1"/>
    <s v="USD"/>
    <n v="1506056400"/>
    <n v="1507093200"/>
    <x v="821"/>
    <d v="2017-10-04T05:00:00"/>
    <x v="0"/>
    <b v="0"/>
    <s v="theater/plays"/>
    <x v="3"/>
    <x v="3"/>
  </r>
  <r>
    <n v="926"/>
    <s v="Brown-Oliver"/>
    <s v="Synchronized cohesive encoding"/>
    <n v="8700"/>
    <n v="1577"/>
    <x v="0"/>
    <n v="18.126436781609197"/>
    <n v="15"/>
    <n v="105.13333333333334"/>
    <x v="1"/>
    <s v="USD"/>
    <n v="1463029200"/>
    <n v="1463374800"/>
    <x v="151"/>
    <d v="2016-05-16T05:00:00"/>
    <x v="0"/>
    <b v="0"/>
    <s v="food/food trucks"/>
    <x v="0"/>
    <x v="0"/>
  </r>
  <r>
    <n v="927"/>
    <s v="Davis-Gardner"/>
    <s v="Synergistic dynamic utilization"/>
    <n v="7200"/>
    <n v="3301"/>
    <x v="0"/>
    <n v="45.847222222222221"/>
    <n v="37"/>
    <n v="89.21621621621621"/>
    <x v="1"/>
    <s v="USD"/>
    <n v="1342069200"/>
    <n v="1344574800"/>
    <x v="822"/>
    <d v="2012-08-10T05:00:00"/>
    <x v="0"/>
    <b v="0"/>
    <s v="theater/plays"/>
    <x v="3"/>
    <x v="3"/>
  </r>
  <r>
    <n v="928"/>
    <s v="Dawson Group"/>
    <s v="Triple-buffered bi-directional model"/>
    <n v="167400"/>
    <n v="196386"/>
    <x v="1"/>
    <n v="117.31541218637993"/>
    <n v="3777"/>
    <n v="51.995234312946785"/>
    <x v="6"/>
    <s v="EUR"/>
    <n v="1388296800"/>
    <n v="1389074400"/>
    <x v="823"/>
    <d v="2014-01-07T06:00:00"/>
    <x v="0"/>
    <b v="0"/>
    <s v="technology/web"/>
    <x v="2"/>
    <x v="2"/>
  </r>
  <r>
    <n v="929"/>
    <s v="Turner-Terrell"/>
    <s v="Polarized tertiary function"/>
    <n v="5500"/>
    <n v="11952"/>
    <x v="1"/>
    <n v="217.30909090909088"/>
    <n v="184"/>
    <n v="64.956521739130437"/>
    <x v="4"/>
    <s v="GBP"/>
    <n v="1493787600"/>
    <n v="1494997200"/>
    <x v="824"/>
    <d v="2017-05-17T05:00:00"/>
    <x v="0"/>
    <b v="0"/>
    <s v="theater/plays"/>
    <x v="3"/>
    <x v="3"/>
  </r>
  <r>
    <n v="930"/>
    <s v="Hall, Buchanan and Benton"/>
    <s v="Configurable fault-tolerant structure"/>
    <n v="3500"/>
    <n v="3930"/>
    <x v="1"/>
    <n v="112.28571428571428"/>
    <n v="85"/>
    <n v="46.235294117647058"/>
    <x v="1"/>
    <s v="USD"/>
    <n v="1424844000"/>
    <n v="1425448800"/>
    <x v="825"/>
    <d v="2015-03-04T06:00:00"/>
    <x v="0"/>
    <b v="1"/>
    <s v="theater/plays"/>
    <x v="3"/>
    <x v="3"/>
  </r>
  <r>
    <n v="931"/>
    <s v="Lowery, Hayden and Cruz"/>
    <s v="Digitized 24/7 budgetary management"/>
    <n v="7900"/>
    <n v="5729"/>
    <x v="0"/>
    <n v="72.51898734177216"/>
    <n v="112"/>
    <n v="51.151785714285715"/>
    <x v="1"/>
    <s v="USD"/>
    <n v="1403931600"/>
    <n v="1404104400"/>
    <x v="826"/>
    <d v="2014-06-30T05:00:00"/>
    <x v="0"/>
    <b v="1"/>
    <s v="theater/plays"/>
    <x v="3"/>
    <x v="3"/>
  </r>
  <r>
    <n v="932"/>
    <s v="Mora, Miller and Harper"/>
    <s v="Stand-alone zero tolerance algorithm"/>
    <n v="2300"/>
    <n v="4883"/>
    <x v="1"/>
    <n v="212.30434782608697"/>
    <n v="144"/>
    <n v="33.909722222222221"/>
    <x v="1"/>
    <s v="USD"/>
    <n v="1394514000"/>
    <n v="1394773200"/>
    <x v="827"/>
    <d v="2014-03-14T05:00:00"/>
    <x v="0"/>
    <b v="0"/>
    <s v="music/rock"/>
    <x v="1"/>
    <x v="1"/>
  </r>
  <r>
    <n v="933"/>
    <s v="Espinoza Group"/>
    <s v="Implemented tangible support"/>
    <n v="73000"/>
    <n v="175015"/>
    <x v="1"/>
    <n v="239.74657534246577"/>
    <n v="1902"/>
    <n v="92.016298633017882"/>
    <x v="1"/>
    <s v="USD"/>
    <n v="1365397200"/>
    <n v="1366520400"/>
    <x v="828"/>
    <d v="2013-04-21T05:00:00"/>
    <x v="0"/>
    <b v="0"/>
    <s v="theater/plays"/>
    <x v="3"/>
    <x v="3"/>
  </r>
  <r>
    <n v="934"/>
    <s v="Davis, Crawford and Lopez"/>
    <s v="Reactive radical framework"/>
    <n v="6200"/>
    <n v="11280"/>
    <x v="1"/>
    <n v="181.93548387096774"/>
    <n v="105"/>
    <n v="107.42857142857143"/>
    <x v="1"/>
    <s v="USD"/>
    <n v="1456120800"/>
    <n v="1456639200"/>
    <x v="829"/>
    <d v="2016-02-28T06:00:00"/>
    <x v="0"/>
    <b v="0"/>
    <s v="theater/plays"/>
    <x v="3"/>
    <x v="3"/>
  </r>
  <r>
    <n v="935"/>
    <s v="Richards, Stevens and Fleming"/>
    <s v="Object-based full-range knowledge user"/>
    <n v="6100"/>
    <n v="10012"/>
    <x v="1"/>
    <n v="164.13114754098362"/>
    <n v="132"/>
    <n v="75.848484848484844"/>
    <x v="1"/>
    <s v="USD"/>
    <n v="1437714000"/>
    <n v="1438318800"/>
    <x v="830"/>
    <d v="2015-07-31T05:00:00"/>
    <x v="0"/>
    <b v="0"/>
    <s v="theater/plays"/>
    <x v="3"/>
    <x v="3"/>
  </r>
  <r>
    <n v="936"/>
    <s v="Brown Ltd"/>
    <s v="Enhanced composite contingency"/>
    <n v="103200"/>
    <n v="1690"/>
    <x v="0"/>
    <n v="1.6375968992248062"/>
    <n v="21"/>
    <n v="80.476190476190482"/>
    <x v="1"/>
    <s v="USD"/>
    <n v="1563771600"/>
    <n v="1564030800"/>
    <x v="831"/>
    <d v="2019-07-25T05:00:00"/>
    <x v="1"/>
    <b v="0"/>
    <s v="theater/plays"/>
    <x v="3"/>
    <x v="3"/>
  </r>
  <r>
    <n v="937"/>
    <s v="Tapia, Sandoval and Hurley"/>
    <s v="Cloned fresh-thinking model"/>
    <n v="171000"/>
    <n v="84891"/>
    <x v="3"/>
    <n v="49.64385964912281"/>
    <n v="976"/>
    <n v="86.978483606557376"/>
    <x v="1"/>
    <s v="USD"/>
    <n v="1448517600"/>
    <n v="1449295200"/>
    <x v="832"/>
    <d v="2015-12-05T06:00:00"/>
    <x v="0"/>
    <b v="0"/>
    <s v="film &amp; video/documentary"/>
    <x v="4"/>
    <x v="4"/>
  </r>
  <r>
    <n v="938"/>
    <s v="Allen Inc"/>
    <s v="Total dedicated benchmark"/>
    <n v="9200"/>
    <n v="10093"/>
    <x v="1"/>
    <n v="109.70652173913042"/>
    <n v="96"/>
    <n v="105.13541666666667"/>
    <x v="1"/>
    <s v="USD"/>
    <n v="1528779600"/>
    <n v="1531890000"/>
    <x v="833"/>
    <d v="2018-07-18T05:00:00"/>
    <x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.217948717948715"/>
    <n v="67"/>
    <n v="57.298507462686565"/>
    <x v="1"/>
    <s v="USD"/>
    <n v="1304744400"/>
    <n v="1306213200"/>
    <x v="834"/>
    <d v="2011-05-24T05:00:00"/>
    <x v="0"/>
    <b v="1"/>
    <s v="games/video games"/>
    <x v="6"/>
    <x v="11"/>
  </r>
  <r>
    <n v="940"/>
    <s v="Wiggins Ltd"/>
    <s v="Upgradable analyzing core"/>
    <n v="9900"/>
    <n v="6161"/>
    <x v="2"/>
    <n v="62.232323232323225"/>
    <n v="66"/>
    <n v="93.348484848484844"/>
    <x v="0"/>
    <s v="CAD"/>
    <n v="1354341600"/>
    <n v="1356242400"/>
    <x v="835"/>
    <d v="2012-12-23T06:00:00"/>
    <x v="0"/>
    <b v="0"/>
    <s v="technology/web"/>
    <x v="2"/>
    <x v="2"/>
  </r>
  <r>
    <n v="941"/>
    <s v="Luna-Horne"/>
    <s v="Profound exuding pricing structure"/>
    <n v="43000"/>
    <n v="5615"/>
    <x v="0"/>
    <n v="13.05813953488372"/>
    <n v="78"/>
    <n v="71.987179487179489"/>
    <x v="1"/>
    <s v="USD"/>
    <n v="1294552800"/>
    <n v="1297576800"/>
    <x v="836"/>
    <d v="2011-02-13T06:00:00"/>
    <x v="1"/>
    <b v="0"/>
    <s v="theater/plays"/>
    <x v="3"/>
    <x v="3"/>
  </r>
  <r>
    <n v="942"/>
    <s v="Allen Inc"/>
    <s v="Horizontal optimizing model"/>
    <n v="9600"/>
    <n v="6205"/>
    <x v="0"/>
    <n v="64.635416666666671"/>
    <n v="67"/>
    <n v="92.611940298507463"/>
    <x v="2"/>
    <s v="AUD"/>
    <n v="1295935200"/>
    <n v="1296194400"/>
    <x v="837"/>
    <d v="2011-01-28T06:00:00"/>
    <x v="0"/>
    <b v="0"/>
    <s v="theater/plays"/>
    <x v="3"/>
    <x v="3"/>
  </r>
  <r>
    <n v="943"/>
    <s v="Peterson, Gonzalez and Spencer"/>
    <s v="Synchronized fault-tolerant algorithm"/>
    <n v="7500"/>
    <n v="11969"/>
    <x v="1"/>
    <n v="159.58666666666667"/>
    <n v="114"/>
    <n v="104.99122807017544"/>
    <x v="1"/>
    <s v="USD"/>
    <n v="1411534800"/>
    <n v="1414558800"/>
    <x v="219"/>
    <d v="2014-10-29T05:00:00"/>
    <x v="0"/>
    <b v="0"/>
    <s v="food/food trucks"/>
    <x v="0"/>
    <x v="0"/>
  </r>
  <r>
    <n v="944"/>
    <s v="Walter Inc"/>
    <s v="Streamlined 5thgeneration intranet"/>
    <n v="10000"/>
    <n v="8142"/>
    <x v="0"/>
    <n v="81.42"/>
    <n v="263"/>
    <n v="30.958174904942965"/>
    <x v="2"/>
    <s v="AUD"/>
    <n v="1486706400"/>
    <n v="1488348000"/>
    <x v="365"/>
    <d v="2017-03-01T06:00:00"/>
    <x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.444767441860463"/>
    <n v="1691"/>
    <n v="33.001182732111175"/>
    <x v="1"/>
    <s v="USD"/>
    <n v="1333602000"/>
    <n v="1334898000"/>
    <x v="838"/>
    <d v="2012-04-20T05:00:00"/>
    <x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"/>
    <n v="181"/>
    <n v="84.187845303867405"/>
    <x v="1"/>
    <s v="USD"/>
    <n v="1308200400"/>
    <n v="1308373200"/>
    <x v="839"/>
    <d v="2011-06-18T05:00:00"/>
    <x v="0"/>
    <b v="0"/>
    <s v="theater/plays"/>
    <x v="3"/>
    <x v="3"/>
  </r>
  <r>
    <n v="947"/>
    <s v="Smith-Powell"/>
    <s v="Upgradable clear-thinking hardware"/>
    <n v="3600"/>
    <n v="961"/>
    <x v="0"/>
    <n v="26.694444444444443"/>
    <n v="13"/>
    <n v="73.92307692307692"/>
    <x v="1"/>
    <s v="USD"/>
    <n v="1411707600"/>
    <n v="1412312400"/>
    <x v="840"/>
    <d v="2014-10-03T05:00:00"/>
    <x v="0"/>
    <b v="0"/>
    <s v="theater/plays"/>
    <x v="3"/>
    <x v="3"/>
  </r>
  <r>
    <n v="948"/>
    <s v="Smith-Hill"/>
    <s v="Integrated holistic paradigm"/>
    <n v="9400"/>
    <n v="5918"/>
    <x v="3"/>
    <n v="62.957446808510639"/>
    <n v="160"/>
    <n v="36.987499999999997"/>
    <x v="1"/>
    <s v="USD"/>
    <n v="1418364000"/>
    <n v="1419228000"/>
    <x v="841"/>
    <d v="2014-12-22T06:00:00"/>
    <x v="1"/>
    <b v="1"/>
    <s v="film &amp; video/documentary"/>
    <x v="4"/>
    <x v="4"/>
  </r>
  <r>
    <n v="949"/>
    <s v="Wright LLC"/>
    <s v="Seamless clear-thinking conglomeration"/>
    <n v="5900"/>
    <n v="9520"/>
    <x v="1"/>
    <n v="161.35593220338984"/>
    <n v="203"/>
    <n v="46.896551724137929"/>
    <x v="1"/>
    <s v="USD"/>
    <n v="1429333200"/>
    <n v="1430974800"/>
    <x v="842"/>
    <d v="2015-05-07T05:00:00"/>
    <x v="0"/>
    <b v="0"/>
    <s v="technology/web"/>
    <x v="2"/>
    <x v="2"/>
  </r>
  <r>
    <n v="950"/>
    <s v="Williams, Orozco and Gomez"/>
    <s v="Persistent content-based methodology"/>
    <n v="100"/>
    <n v="5"/>
    <x v="0"/>
    <n v="5"/>
    <n v="1"/>
    <n v="5"/>
    <x v="1"/>
    <s v="USD"/>
    <n v="1555390800"/>
    <n v="1555822800"/>
    <x v="843"/>
    <d v="2019-04-21T05:00:00"/>
    <x v="0"/>
    <b v="1"/>
    <s v="theater/plays"/>
    <x v="3"/>
    <x v="3"/>
  </r>
  <r>
    <n v="951"/>
    <s v="Peterson Ltd"/>
    <s v="Re-engineered 24hour matrix"/>
    <n v="14500"/>
    <n v="159056"/>
    <x v="1"/>
    <n v="1096.9379310344827"/>
    <n v="1559"/>
    <n v="102.02437459910199"/>
    <x v="1"/>
    <s v="USD"/>
    <n v="1482732000"/>
    <n v="1482818400"/>
    <x v="844"/>
    <d v="2016-12-27T06:00:00"/>
    <x v="0"/>
    <b v="1"/>
    <s v="music/rock"/>
    <x v="1"/>
    <x v="1"/>
  </r>
  <r>
    <n v="952"/>
    <s v="Cummings-Hayes"/>
    <s v="Virtual multi-tasking core"/>
    <n v="145500"/>
    <n v="101987"/>
    <x v="3"/>
    <n v="70.094158075601371"/>
    <n v="2266"/>
    <n v="45.007502206531335"/>
    <x v="1"/>
    <s v="USD"/>
    <n v="1470718800"/>
    <n v="1471928400"/>
    <x v="845"/>
    <d v="2016-08-23T05:00:00"/>
    <x v="0"/>
    <b v="0"/>
    <s v="film &amp; video/documentary"/>
    <x v="4"/>
    <x v="4"/>
  </r>
  <r>
    <n v="953"/>
    <s v="Boyle Ltd"/>
    <s v="Streamlined fault-tolerant conglomeration"/>
    <n v="3300"/>
    <n v="1980"/>
    <x v="0"/>
    <n v="60"/>
    <n v="21"/>
    <n v="94.285714285714292"/>
    <x v="1"/>
    <s v="USD"/>
    <n v="1450591200"/>
    <n v="1453701600"/>
    <x v="846"/>
    <d v="2016-01-25T06:00:00"/>
    <x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.0985915492958"/>
    <n v="1548"/>
    <n v="101.02325581395348"/>
    <x v="2"/>
    <s v="AUD"/>
    <n v="1348290000"/>
    <n v="1350363600"/>
    <x v="110"/>
    <d v="2012-10-16T05:00:00"/>
    <x v="0"/>
    <b v="0"/>
    <s v="technology/web"/>
    <x v="2"/>
    <x v="2"/>
  </r>
  <r>
    <n v="955"/>
    <s v="Moss-Obrien"/>
    <s v="Function-based next generation emulation"/>
    <n v="700"/>
    <n v="7763"/>
    <x v="1"/>
    <n v="1109"/>
    <n v="80"/>
    <n v="97.037499999999994"/>
    <x v="1"/>
    <s v="USD"/>
    <n v="1353823200"/>
    <n v="1353996000"/>
    <x v="847"/>
    <d v="2012-11-27T06:00:00"/>
    <x v="0"/>
    <b v="0"/>
    <s v="theater/plays"/>
    <x v="3"/>
    <x v="3"/>
  </r>
  <r>
    <n v="956"/>
    <s v="Wood Inc"/>
    <s v="Re-engineered composite focus group"/>
    <n v="187600"/>
    <n v="35698"/>
    <x v="0"/>
    <n v="19.028784648187631"/>
    <n v="830"/>
    <n v="43.00963855421687"/>
    <x v="1"/>
    <s v="USD"/>
    <n v="1450764000"/>
    <n v="1451109600"/>
    <x v="848"/>
    <d v="2015-12-26T06:00:00"/>
    <x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6.87755102040816"/>
    <n v="131"/>
    <n v="94.916030534351151"/>
    <x v="1"/>
    <s v="USD"/>
    <n v="1329372000"/>
    <n v="1329631200"/>
    <x v="849"/>
    <d v="2012-02-19T06:00:00"/>
    <x v="0"/>
    <b v="0"/>
    <s v="theater/plays"/>
    <x v="3"/>
    <x v="3"/>
  </r>
  <r>
    <n v="958"/>
    <s v="Green, Robinson and Ho"/>
    <s v="De-engineered zero-defect open system"/>
    <n v="1100"/>
    <n v="8081"/>
    <x v="1"/>
    <n v="734.63636363636363"/>
    <n v="112"/>
    <n v="72.151785714285708"/>
    <x v="1"/>
    <s v="USD"/>
    <n v="1277096400"/>
    <n v="1278997200"/>
    <x v="780"/>
    <d v="2010-07-13T05:00:00"/>
    <x v="0"/>
    <b v="0"/>
    <s v="film &amp; video/animation"/>
    <x v="4"/>
    <x v="10"/>
  </r>
  <r>
    <n v="959"/>
    <s v="Black-Graham"/>
    <s v="Operative hybrid utilization"/>
    <n v="145000"/>
    <n v="6631"/>
    <x v="0"/>
    <n v="4.5731034482758623"/>
    <n v="130"/>
    <n v="51.007692307692309"/>
    <x v="1"/>
    <s v="USD"/>
    <n v="1277701200"/>
    <n v="1280120400"/>
    <x v="140"/>
    <d v="2010-07-26T05:00:00"/>
    <x v="0"/>
    <b v="0"/>
    <s v="publishing/translations"/>
    <x v="5"/>
    <x v="18"/>
  </r>
  <r>
    <n v="960"/>
    <s v="Robbins Group"/>
    <s v="Function-based interactive matrix"/>
    <n v="5500"/>
    <n v="4678"/>
    <x v="0"/>
    <n v="85.054545454545448"/>
    <n v="55"/>
    <n v="85.054545454545448"/>
    <x v="1"/>
    <s v="USD"/>
    <n v="1454911200"/>
    <n v="1458104400"/>
    <x v="850"/>
    <d v="2016-03-16T05:00:00"/>
    <x v="0"/>
    <b v="0"/>
    <s v="technology/web"/>
    <x v="2"/>
    <x v="2"/>
  </r>
  <r>
    <n v="961"/>
    <s v="Mason, Case and May"/>
    <s v="Optimized content-based collaboration"/>
    <n v="5700"/>
    <n v="6800"/>
    <x v="1"/>
    <n v="119.29824561403508"/>
    <n v="155"/>
    <n v="43.87096774193548"/>
    <x v="1"/>
    <s v="USD"/>
    <n v="1297922400"/>
    <n v="1298268000"/>
    <x v="851"/>
    <d v="2011-02-21T06:00:00"/>
    <x v="0"/>
    <b v="0"/>
    <s v="publishing/translations"/>
    <x v="5"/>
    <x v="18"/>
  </r>
  <r>
    <n v="962"/>
    <s v="Harris, Russell and Mitchell"/>
    <s v="User-centric cohesive policy"/>
    <n v="3600"/>
    <n v="10657"/>
    <x v="1"/>
    <n v="296.02777777777777"/>
    <n v="266"/>
    <n v="40.063909774436091"/>
    <x v="1"/>
    <s v="USD"/>
    <n v="1384408800"/>
    <n v="1386223200"/>
    <x v="852"/>
    <d v="2013-12-05T06:00:00"/>
    <x v="0"/>
    <b v="0"/>
    <s v="food/food trucks"/>
    <x v="0"/>
    <x v="0"/>
  </r>
  <r>
    <n v="963"/>
    <s v="Rodriguez-Robinson"/>
    <s v="Ergonomic methodical hub"/>
    <n v="5900"/>
    <n v="4997"/>
    <x v="0"/>
    <n v="84.694915254237287"/>
    <n v="114"/>
    <n v="43.833333333333336"/>
    <x v="6"/>
    <s v="EUR"/>
    <n v="1299304800"/>
    <n v="1299823200"/>
    <x v="853"/>
    <d v="2011-03-11T06:00:00"/>
    <x v="0"/>
    <b v="1"/>
    <s v="photography/photography books"/>
    <x v="7"/>
    <x v="14"/>
  </r>
  <r>
    <n v="964"/>
    <s v="Peck, Higgins and Smith"/>
    <s v="Devolved disintermediate encryption"/>
    <n v="3700"/>
    <n v="13164"/>
    <x v="1"/>
    <n v="355.7837837837838"/>
    <n v="155"/>
    <n v="84.92903225806451"/>
    <x v="1"/>
    <s v="USD"/>
    <n v="1431320400"/>
    <n v="1431752400"/>
    <x v="854"/>
    <d v="2015-05-16T05:00:00"/>
    <x v="0"/>
    <b v="0"/>
    <s v="theater/plays"/>
    <x v="3"/>
    <x v="3"/>
  </r>
  <r>
    <n v="965"/>
    <s v="Nunez-King"/>
    <s v="Phased clear-thinking policy"/>
    <n v="2200"/>
    <n v="8501"/>
    <x v="1"/>
    <n v="386.40909090909093"/>
    <n v="207"/>
    <n v="41.067632850241544"/>
    <x v="4"/>
    <s v="GBP"/>
    <n v="1264399200"/>
    <n v="1267855200"/>
    <x v="67"/>
    <d v="2010-03-06T06:00:00"/>
    <x v="0"/>
    <b v="0"/>
    <s v="music/rock"/>
    <x v="1"/>
    <x v="1"/>
  </r>
  <r>
    <n v="966"/>
    <s v="Davis and Sons"/>
    <s v="Seamless solution-oriented capacity"/>
    <n v="1700"/>
    <n v="13468"/>
    <x v="1"/>
    <n v="792.23529411764707"/>
    <n v="245"/>
    <n v="54.971428571428568"/>
    <x v="1"/>
    <s v="USD"/>
    <n v="1497502800"/>
    <n v="1497675600"/>
    <x v="855"/>
    <d v="2017-06-17T05:00:00"/>
    <x v="0"/>
    <b v="0"/>
    <s v="theater/plays"/>
    <x v="3"/>
    <x v="3"/>
  </r>
  <r>
    <n v="967"/>
    <s v="Howard-Douglas"/>
    <s v="Organized human-resource attitude"/>
    <n v="88400"/>
    <n v="121138"/>
    <x v="1"/>
    <n v="137.03393665158373"/>
    <n v="1573"/>
    <n v="77.010807374443743"/>
    <x v="1"/>
    <s v="USD"/>
    <n v="1333688400"/>
    <n v="1336885200"/>
    <x v="107"/>
    <d v="2012-05-13T05:00:00"/>
    <x v="0"/>
    <b v="0"/>
    <s v="music/world music"/>
    <x v="1"/>
    <x v="21"/>
  </r>
  <r>
    <n v="968"/>
    <s v="Gonzalez-White"/>
    <s v="Open-architected disintermediate budgetary management"/>
    <n v="2400"/>
    <n v="8117"/>
    <x v="1"/>
    <n v="338.20833333333337"/>
    <n v="114"/>
    <n v="71.201754385964918"/>
    <x v="1"/>
    <s v="USD"/>
    <n v="1293861600"/>
    <n v="1295157600"/>
    <x v="344"/>
    <d v="2011-01-16T06:00:00"/>
    <x v="0"/>
    <b v="0"/>
    <s v="food/food trucks"/>
    <x v="0"/>
    <x v="0"/>
  </r>
  <r>
    <n v="969"/>
    <s v="Lopez-King"/>
    <s v="Multi-lateral radical solution"/>
    <n v="7900"/>
    <n v="8550"/>
    <x v="1"/>
    <n v="108.22784810126582"/>
    <n v="93"/>
    <n v="91.935483870967744"/>
    <x v="1"/>
    <s v="USD"/>
    <n v="1576994400"/>
    <n v="1577599200"/>
    <x v="856"/>
    <d v="2019-12-29T06:00:00"/>
    <x v="0"/>
    <b v="0"/>
    <s v="theater/plays"/>
    <x v="3"/>
    <x v="3"/>
  </r>
  <r>
    <n v="970"/>
    <s v="Glover-Nelson"/>
    <s v="Inverse context-sensitive info-mediaries"/>
    <n v="94900"/>
    <n v="57659"/>
    <x v="0"/>
    <n v="60.757639620653315"/>
    <n v="594"/>
    <n v="97.069023569023571"/>
    <x v="1"/>
    <s v="USD"/>
    <n v="1304917200"/>
    <n v="1305003600"/>
    <x v="857"/>
    <d v="2011-05-10T05:00:00"/>
    <x v="0"/>
    <b v="0"/>
    <s v="theater/plays"/>
    <x v="3"/>
    <x v="3"/>
  </r>
  <r>
    <n v="971"/>
    <s v="Garner and Sons"/>
    <s v="Versatile neutral workforce"/>
    <n v="5100"/>
    <n v="1414"/>
    <x v="0"/>
    <n v="27.725490196078432"/>
    <n v="24"/>
    <n v="58.916666666666664"/>
    <x v="1"/>
    <s v="USD"/>
    <n v="1381208400"/>
    <n v="1381726800"/>
    <x v="858"/>
    <d v="2013-10-14T05:00:00"/>
    <x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.3934426229508"/>
    <n v="1681"/>
    <n v="58.015466983938133"/>
    <x v="1"/>
    <s v="USD"/>
    <n v="1401685200"/>
    <n v="1402462800"/>
    <x v="859"/>
    <d v="2014-06-11T05:00:00"/>
    <x v="0"/>
    <b v="1"/>
    <s v="technology/web"/>
    <x v="2"/>
    <x v="2"/>
  </r>
  <r>
    <n v="973"/>
    <s v="Herrera, Bennett and Silva"/>
    <s v="Programmable multi-state algorithm"/>
    <n v="121100"/>
    <n v="26176"/>
    <x v="0"/>
    <n v="21.615194054500414"/>
    <n v="252"/>
    <n v="103.87301587301587"/>
    <x v="1"/>
    <s v="USD"/>
    <n v="1291960800"/>
    <n v="1292133600"/>
    <x v="860"/>
    <d v="2010-12-12T06:00:00"/>
    <x v="0"/>
    <b v="1"/>
    <s v="theater/plays"/>
    <x v="3"/>
    <x v="3"/>
  </r>
  <r>
    <n v="974"/>
    <s v="Thomas, Clay and Mendoza"/>
    <s v="Multi-channeled reciprocal interface"/>
    <n v="800"/>
    <n v="2991"/>
    <x v="1"/>
    <n v="373.875"/>
    <n v="32"/>
    <n v="93.46875"/>
    <x v="1"/>
    <s v="USD"/>
    <n v="1368853200"/>
    <n v="1368939600"/>
    <x v="170"/>
    <d v="2013-05-19T05:00:00"/>
    <x v="0"/>
    <b v="0"/>
    <s v="music/indie rock"/>
    <x v="1"/>
    <x v="7"/>
  </r>
  <r>
    <n v="975"/>
    <s v="Ayala Group"/>
    <s v="Right-sized maximized migration"/>
    <n v="5400"/>
    <n v="8366"/>
    <x v="1"/>
    <n v="154.92592592592592"/>
    <n v="135"/>
    <n v="61.970370370370368"/>
    <x v="1"/>
    <s v="USD"/>
    <n v="1448776800"/>
    <n v="1452146400"/>
    <x v="861"/>
    <d v="2016-01-07T06:00:00"/>
    <x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.14999999999998"/>
    <n v="140"/>
    <n v="92.042857142857144"/>
    <x v="1"/>
    <s v="USD"/>
    <n v="1296194400"/>
    <n v="1296712800"/>
    <x v="862"/>
    <d v="2011-02-03T06:00:00"/>
    <x v="0"/>
    <b v="1"/>
    <s v="theater/plays"/>
    <x v="3"/>
    <x v="3"/>
  </r>
  <r>
    <n v="977"/>
    <s v="Johnson Group"/>
    <s v="Vision-oriented interactive solution"/>
    <n v="7000"/>
    <n v="5177"/>
    <x v="0"/>
    <n v="73.957142857142856"/>
    <n v="67"/>
    <n v="77.268656716417908"/>
    <x v="1"/>
    <s v="USD"/>
    <n v="1517983200"/>
    <n v="1520748000"/>
    <x v="863"/>
    <d v="2018-03-11T06:00:00"/>
    <x v="0"/>
    <b v="0"/>
    <s v="food/food trucks"/>
    <x v="0"/>
    <x v="0"/>
  </r>
  <r>
    <n v="978"/>
    <s v="Bailey, Nguyen and Martinez"/>
    <s v="Fundamental user-facing productivity"/>
    <n v="1000"/>
    <n v="8641"/>
    <x v="1"/>
    <n v="864.1"/>
    <n v="92"/>
    <n v="93.923913043478265"/>
    <x v="1"/>
    <s v="USD"/>
    <n v="1478930400"/>
    <n v="1480831200"/>
    <x v="864"/>
    <d v="2016-12-04T06:00:00"/>
    <x v="0"/>
    <b v="0"/>
    <s v="games/video games"/>
    <x v="6"/>
    <x v="11"/>
  </r>
  <r>
    <n v="979"/>
    <s v="Williams, Martin and Meyer"/>
    <s v="Innovative well-modulated capability"/>
    <n v="60200"/>
    <n v="86244"/>
    <x v="1"/>
    <n v="143.26245847176079"/>
    <n v="1015"/>
    <n v="84.969458128078813"/>
    <x v="4"/>
    <s v="GBP"/>
    <n v="1426395600"/>
    <n v="1426914000"/>
    <x v="527"/>
    <d v="2015-03-21T05:00:00"/>
    <x v="0"/>
    <b v="0"/>
    <s v="theater/plays"/>
    <x v="3"/>
    <x v="3"/>
  </r>
  <r>
    <n v="980"/>
    <s v="Huff-Johnson"/>
    <s v="Universal fault-tolerant orchestration"/>
    <n v="195200"/>
    <n v="78630"/>
    <x v="0"/>
    <n v="40.281762295081968"/>
    <n v="742"/>
    <n v="105.97035040431267"/>
    <x v="1"/>
    <s v="USD"/>
    <n v="1446181200"/>
    <n v="1446616800"/>
    <x v="865"/>
    <d v="2015-11-04T06:00:00"/>
    <x v="1"/>
    <b v="0"/>
    <s v="publishing/nonfiction"/>
    <x v="5"/>
    <x v="9"/>
  </r>
  <r>
    <n v="981"/>
    <s v="Diaz-Little"/>
    <s v="Grass-roots executive synergy"/>
    <n v="6700"/>
    <n v="11941"/>
    <x v="1"/>
    <n v="178.22388059701493"/>
    <n v="323"/>
    <n v="36.969040247678016"/>
    <x v="1"/>
    <s v="USD"/>
    <n v="1514181600"/>
    <n v="1517032800"/>
    <x v="866"/>
    <d v="2018-01-27T06:00:00"/>
    <x v="0"/>
    <b v="0"/>
    <s v="technology/web"/>
    <x v="2"/>
    <x v="2"/>
  </r>
  <r>
    <n v="982"/>
    <s v="Freeman-French"/>
    <s v="Multi-layered optimal application"/>
    <n v="7200"/>
    <n v="6115"/>
    <x v="0"/>
    <n v="84.930555555555557"/>
    <n v="75"/>
    <n v="81.533333333333331"/>
    <x v="1"/>
    <s v="USD"/>
    <n v="1311051600"/>
    <n v="1311224400"/>
    <x v="867"/>
    <d v="2011-07-21T05:00:00"/>
    <x v="0"/>
    <b v="1"/>
    <s v="film &amp; video/documentary"/>
    <x v="4"/>
    <x v="4"/>
  </r>
  <r>
    <n v="983"/>
    <s v="Beck-Weber"/>
    <s v="Business-focused full-range core"/>
    <n v="129100"/>
    <n v="188404"/>
    <x v="1"/>
    <n v="145.93648334624322"/>
    <n v="2326"/>
    <n v="80.999140154772135"/>
    <x v="1"/>
    <s v="USD"/>
    <n v="1564894800"/>
    <n v="1566190800"/>
    <x v="868"/>
    <d v="2019-08-19T05:00:00"/>
    <x v="0"/>
    <b v="0"/>
    <s v="film &amp; video/documentary"/>
    <x v="4"/>
    <x v="4"/>
  </r>
  <r>
    <n v="984"/>
    <s v="Lewis-Jacobson"/>
    <s v="Exclusive system-worthy Graphic Interface"/>
    <n v="6500"/>
    <n v="9910"/>
    <x v="1"/>
    <n v="152.46153846153848"/>
    <n v="381"/>
    <n v="26.010498687664043"/>
    <x v="1"/>
    <s v="USD"/>
    <n v="1567918800"/>
    <n v="1570165200"/>
    <x v="105"/>
    <d v="2019-10-04T05:00:00"/>
    <x v="0"/>
    <b v="0"/>
    <s v="theater/plays"/>
    <x v="3"/>
    <x v="3"/>
  </r>
  <r>
    <n v="985"/>
    <s v="Logan-Curtis"/>
    <s v="Enhanced optimal ability"/>
    <n v="170600"/>
    <n v="114523"/>
    <x v="0"/>
    <n v="67.129542790152414"/>
    <n v="4405"/>
    <n v="25.998410896708286"/>
    <x v="1"/>
    <s v="USD"/>
    <n v="1386309600"/>
    <n v="1388556000"/>
    <x v="481"/>
    <d v="2014-01-01T06:00:00"/>
    <x v="0"/>
    <b v="1"/>
    <s v="music/rock"/>
    <x v="1"/>
    <x v="1"/>
  </r>
  <r>
    <n v="986"/>
    <s v="Chan, Washington and Callahan"/>
    <s v="Optional zero administration neural-net"/>
    <n v="7800"/>
    <n v="3144"/>
    <x v="0"/>
    <n v="40.307692307692307"/>
    <n v="92"/>
    <n v="34.173913043478258"/>
    <x v="1"/>
    <s v="USD"/>
    <n v="1301979600"/>
    <n v="1303189200"/>
    <x v="253"/>
    <d v="2011-04-19T05:00:00"/>
    <x v="0"/>
    <b v="0"/>
    <s v="music/rock"/>
    <x v="1"/>
    <x v="1"/>
  </r>
  <r>
    <n v="987"/>
    <s v="Wilson Group"/>
    <s v="Ameliorated foreground focus group"/>
    <n v="6200"/>
    <n v="13441"/>
    <x v="1"/>
    <n v="216.79032258064518"/>
    <n v="480"/>
    <n v="28.002083333333335"/>
    <x v="1"/>
    <s v="USD"/>
    <n v="1493269200"/>
    <n v="1494478800"/>
    <x v="869"/>
    <d v="2017-05-11T05:00:00"/>
    <x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.117021276595743"/>
    <n v="64"/>
    <n v="76.546875"/>
    <x v="1"/>
    <s v="USD"/>
    <n v="1478930400"/>
    <n v="1480744800"/>
    <x v="864"/>
    <d v="2016-12-03T06:00:00"/>
    <x v="0"/>
    <b v="0"/>
    <s v="publishing/radio &amp; podcasts"/>
    <x v="5"/>
    <x v="15"/>
  </r>
  <r>
    <n v="989"/>
    <s v="Hernandez Inc"/>
    <s v="Versatile dedicated migration"/>
    <n v="2400"/>
    <n v="11990"/>
    <x v="1"/>
    <n v="499.58333333333337"/>
    <n v="226"/>
    <n v="53.053097345132741"/>
    <x v="1"/>
    <s v="USD"/>
    <n v="1555390800"/>
    <n v="1555822800"/>
    <x v="843"/>
    <d v="2019-04-21T05:00:00"/>
    <x v="0"/>
    <b v="0"/>
    <s v="publishing/translations"/>
    <x v="5"/>
    <x v="18"/>
  </r>
  <r>
    <n v="990"/>
    <s v="Ortiz-Roberts"/>
    <s v="Devolved foreground customer loyalty"/>
    <n v="7800"/>
    <n v="6839"/>
    <x v="0"/>
    <n v="87.679487179487182"/>
    <n v="64"/>
    <n v="106.859375"/>
    <x v="1"/>
    <s v="USD"/>
    <n v="1456984800"/>
    <n v="1458882000"/>
    <x v="289"/>
    <d v="2016-03-25T05:00:00"/>
    <x v="0"/>
    <b v="1"/>
    <s v="film &amp; video/drama"/>
    <x v="4"/>
    <x v="6"/>
  </r>
  <r>
    <n v="991"/>
    <s v="Ramirez LLC"/>
    <s v="Reduced reciprocal focus group"/>
    <n v="9800"/>
    <n v="11091"/>
    <x v="1"/>
    <n v="113.17346938775511"/>
    <n v="241"/>
    <n v="46.020746887966808"/>
    <x v="1"/>
    <s v="USD"/>
    <n v="1411621200"/>
    <n v="1411966800"/>
    <x v="870"/>
    <d v="2014-09-29T05:00:00"/>
    <x v="0"/>
    <b v="1"/>
    <s v="music/rock"/>
    <x v="1"/>
    <x v="1"/>
  </r>
  <r>
    <n v="992"/>
    <s v="Morrow Inc"/>
    <s v="Networked global migration"/>
    <n v="3100"/>
    <n v="13223"/>
    <x v="1"/>
    <n v="426.54838709677421"/>
    <n v="132"/>
    <n v="100.17424242424242"/>
    <x v="1"/>
    <s v="USD"/>
    <n v="1525669200"/>
    <n v="1526878800"/>
    <x v="871"/>
    <d v="2018-05-21T05:00:00"/>
    <x v="0"/>
    <b v="1"/>
    <s v="film &amp; video/drama"/>
    <x v="4"/>
    <x v="6"/>
  </r>
  <r>
    <n v="993"/>
    <s v="Erickson-Rogers"/>
    <s v="De-engineered even-keeled definition"/>
    <n v="9800"/>
    <n v="7608"/>
    <x v="3"/>
    <n v="77.632653061224488"/>
    <n v="75"/>
    <n v="101.44"/>
    <x v="6"/>
    <s v="EUR"/>
    <n v="1450936800"/>
    <n v="1452405600"/>
    <x v="872"/>
    <d v="2016-01-10T06:00:00"/>
    <x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.496810772501767"/>
    <n v="842"/>
    <n v="87.972684085510693"/>
    <x v="1"/>
    <s v="USD"/>
    <n v="1413522000"/>
    <n v="1414040400"/>
    <x v="873"/>
    <d v="2014-10-23T05:00:00"/>
    <x v="0"/>
    <b v="1"/>
    <s v="publishing/translations"/>
    <x v="5"/>
    <x v="18"/>
  </r>
  <r>
    <n v="995"/>
    <s v="Manning-Hamilton"/>
    <s v="Vision-oriented scalable definition"/>
    <n v="97300"/>
    <n v="153216"/>
    <x v="1"/>
    <n v="157.46762589928059"/>
    <n v="2043"/>
    <n v="74.995594713656388"/>
    <x v="1"/>
    <s v="USD"/>
    <n v="1541307600"/>
    <n v="1543816800"/>
    <x v="874"/>
    <d v="2018-12-03T06:00:00"/>
    <x v="0"/>
    <b v="1"/>
    <s v="food/food trucks"/>
    <x v="0"/>
    <x v="0"/>
  </r>
  <r>
    <n v="996"/>
    <s v="Butler LLC"/>
    <s v="Future-proofed upward-trending migration"/>
    <n v="6600"/>
    <n v="4814"/>
    <x v="0"/>
    <n v="72.939393939393938"/>
    <n v="112"/>
    <n v="42.982142857142854"/>
    <x v="1"/>
    <s v="USD"/>
    <n v="1357106400"/>
    <n v="1359698400"/>
    <x v="875"/>
    <d v="2013-02-01T06:00:00"/>
    <x v="0"/>
    <b v="0"/>
    <s v="theater/plays"/>
    <x v="3"/>
    <x v="3"/>
  </r>
  <r>
    <n v="997"/>
    <s v="Ball LLC"/>
    <s v="Right-sized full-range throughput"/>
    <n v="7600"/>
    <n v="4603"/>
    <x v="3"/>
    <n v="60.565789473684205"/>
    <n v="139"/>
    <n v="33.115107913669064"/>
    <x v="6"/>
    <s v="EUR"/>
    <n v="1390197600"/>
    <n v="1390629600"/>
    <x v="876"/>
    <d v="2014-01-25T06:00:00"/>
    <x v="0"/>
    <b v="0"/>
    <s v="theater/plays"/>
    <x v="3"/>
    <x v="3"/>
  </r>
  <r>
    <n v="998"/>
    <s v="Taylor, Santiago and Flores"/>
    <s v="Polarized composite customer loyalty"/>
    <n v="66600"/>
    <n v="37823"/>
    <x v="0"/>
    <n v="56.791291291291287"/>
    <n v="374"/>
    <n v="101.13101604278074"/>
    <x v="1"/>
    <s v="USD"/>
    <n v="1265868000"/>
    <n v="1267077600"/>
    <x v="877"/>
    <d v="2010-02-25T06:00:00"/>
    <x v="0"/>
    <b v="1"/>
    <s v="music/indie rock"/>
    <x v="1"/>
    <x v="7"/>
  </r>
  <r>
    <n v="999"/>
    <s v="Hernandez, Norton and Kelley"/>
    <s v="Expanded eco-centric policy"/>
    <n v="111100"/>
    <n v="62819"/>
    <x v="3"/>
    <n v="56.542754275427541"/>
    <n v="1122"/>
    <n v="55.98841354723708"/>
    <x v="1"/>
    <s v="USD"/>
    <n v="1467176400"/>
    <n v="1467781200"/>
    <x v="878"/>
    <d v="2016-07-06T05:00:00"/>
    <x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518870-EDCA-BA4E-B05D-D13EAD0792A3}" name="PivotTable1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numFmtId="1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4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5B28A-3FD4-D24D-9525-309968754D1C}" name="PivotTable4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9B6D8B-C6F2-FB49-9058-27CFA1F7BDC8}" name="PivotTable7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numFmtId="1" showAll="0"/>
    <pivotField showAll="0"/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s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1B96-96CA-9341-A7DF-2BCFFD5046D2}">
  <dimension ref="A1:F14"/>
  <sheetViews>
    <sheetView workbookViewId="0">
      <selection activeCell="C4" sqref="C4:C14"/>
      <pivotSelection pane="bottomRight" showHeader="1" extendable="1" start="2" max="10" activeRow="3" activeCol="3" click="1" r:id="rId1">
        <pivotArea dataOnly="0" outline="0" axis="axisCol" fieldPosition="0">
          <references count="1">
            <reference field="5" count="1">
              <x v="1"/>
            </reference>
          </references>
        </pivotArea>
      </pivotSelection>
    </sheetView>
  </sheetViews>
  <sheetFormatPr baseColWidth="10" defaultRowHeight="16" x14ac:dyDescent="0.2"/>
  <cols>
    <col min="1" max="1" width="22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  <col min="12" max="12" width="3.5" bestFit="1" customWidth="1"/>
    <col min="13" max="14" width="3.6640625" bestFit="1" customWidth="1"/>
    <col min="15" max="15" width="2.6640625" bestFit="1" customWidth="1"/>
    <col min="16" max="16" width="3.5" bestFit="1" customWidth="1"/>
    <col min="17" max="17" width="10.5" bestFit="1" customWidth="1"/>
    <col min="18" max="18" width="6.33203125" bestFit="1" customWidth="1"/>
    <col min="19" max="19" width="3.33203125" bestFit="1" customWidth="1"/>
    <col min="20" max="20" width="3.5" bestFit="1" customWidth="1"/>
    <col min="21" max="22" width="3.6640625" bestFit="1" customWidth="1"/>
    <col min="23" max="23" width="3.5" bestFit="1" customWidth="1"/>
    <col min="24" max="24" width="8.83203125" bestFit="1" customWidth="1"/>
    <col min="25" max="25" width="11.6640625" bestFit="1" customWidth="1"/>
    <col min="26" max="26" width="3.33203125" bestFit="1" customWidth="1"/>
    <col min="27" max="27" width="3.5" bestFit="1" customWidth="1"/>
    <col min="28" max="29" width="3.6640625" bestFit="1" customWidth="1"/>
    <col min="30" max="30" width="2.6640625" bestFit="1" customWidth="1"/>
    <col min="31" max="31" width="3.5" bestFit="1" customWidth="1"/>
    <col min="32" max="32" width="14.1640625" bestFit="1" customWidth="1"/>
    <col min="33" max="33" width="10.83203125" bestFit="1" customWidth="1"/>
    <col min="34" max="34" width="11.6640625" bestFit="1" customWidth="1"/>
    <col min="35" max="35" width="14.1640625" bestFit="1" customWidth="1"/>
  </cols>
  <sheetData>
    <row r="1" spans="1:6" x14ac:dyDescent="0.2">
      <c r="A1" s="6" t="s">
        <v>6</v>
      </c>
      <c r="B1" t="s">
        <v>2035</v>
      </c>
    </row>
    <row r="3" spans="1:6" x14ac:dyDescent="0.2">
      <c r="A3" s="6" t="s">
        <v>2107</v>
      </c>
      <c r="B3" s="6" t="s">
        <v>2032</v>
      </c>
    </row>
    <row r="4" spans="1:6" x14ac:dyDescent="0.2">
      <c r="A4" s="6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">
      <c r="A5" s="7" t="s">
        <v>2108</v>
      </c>
      <c r="B5" s="18">
        <v>11</v>
      </c>
      <c r="C5" s="18">
        <v>60</v>
      </c>
      <c r="D5" s="18">
        <v>5</v>
      </c>
      <c r="E5" s="18">
        <v>102</v>
      </c>
      <c r="F5" s="18">
        <v>178</v>
      </c>
    </row>
    <row r="6" spans="1:6" x14ac:dyDescent="0.2">
      <c r="A6" s="7" t="s">
        <v>2109</v>
      </c>
      <c r="B6" s="18">
        <v>4</v>
      </c>
      <c r="C6" s="18">
        <v>20</v>
      </c>
      <c r="D6" s="18"/>
      <c r="E6" s="18">
        <v>22</v>
      </c>
      <c r="F6" s="18">
        <v>46</v>
      </c>
    </row>
    <row r="7" spans="1:6" x14ac:dyDescent="0.2">
      <c r="A7" s="7" t="s">
        <v>2110</v>
      </c>
      <c r="B7" s="18">
        <v>1</v>
      </c>
      <c r="C7" s="18">
        <v>23</v>
      </c>
      <c r="D7" s="18">
        <v>3</v>
      </c>
      <c r="E7" s="18">
        <v>21</v>
      </c>
      <c r="F7" s="18">
        <v>48</v>
      </c>
    </row>
    <row r="8" spans="1:6" x14ac:dyDescent="0.2">
      <c r="A8" s="7" t="s">
        <v>2111</v>
      </c>
      <c r="B8" s="18"/>
      <c r="C8" s="18"/>
      <c r="D8" s="18"/>
      <c r="E8" s="18">
        <v>4</v>
      </c>
      <c r="F8" s="18">
        <v>4</v>
      </c>
    </row>
    <row r="9" spans="1:6" x14ac:dyDescent="0.2">
      <c r="A9" s="7" t="s">
        <v>2112</v>
      </c>
      <c r="B9" s="18">
        <v>10</v>
      </c>
      <c r="C9" s="18">
        <v>66</v>
      </c>
      <c r="D9" s="18"/>
      <c r="E9" s="18">
        <v>99</v>
      </c>
      <c r="F9" s="18">
        <v>175</v>
      </c>
    </row>
    <row r="10" spans="1:6" x14ac:dyDescent="0.2">
      <c r="A10" s="7" t="s">
        <v>2113</v>
      </c>
      <c r="B10" s="18">
        <v>4</v>
      </c>
      <c r="C10" s="18">
        <v>11</v>
      </c>
      <c r="D10" s="18">
        <v>1</v>
      </c>
      <c r="E10" s="18">
        <v>26</v>
      </c>
      <c r="F10" s="18">
        <v>42</v>
      </c>
    </row>
    <row r="11" spans="1:6" x14ac:dyDescent="0.2">
      <c r="A11" s="7" t="s">
        <v>2114</v>
      </c>
      <c r="B11" s="18">
        <v>2</v>
      </c>
      <c r="C11" s="18">
        <v>24</v>
      </c>
      <c r="D11" s="18">
        <v>1</v>
      </c>
      <c r="E11" s="18">
        <v>40</v>
      </c>
      <c r="F11" s="18">
        <v>67</v>
      </c>
    </row>
    <row r="12" spans="1:6" x14ac:dyDescent="0.2">
      <c r="A12" s="7" t="s">
        <v>2115</v>
      </c>
      <c r="B12" s="18">
        <v>2</v>
      </c>
      <c r="C12" s="18">
        <v>28</v>
      </c>
      <c r="D12" s="18">
        <v>2</v>
      </c>
      <c r="E12" s="18">
        <v>64</v>
      </c>
      <c r="F12" s="18">
        <v>96</v>
      </c>
    </row>
    <row r="13" spans="1:6" x14ac:dyDescent="0.2">
      <c r="A13" s="7" t="s">
        <v>2116</v>
      </c>
      <c r="B13" s="18">
        <v>23</v>
      </c>
      <c r="C13" s="18">
        <v>132</v>
      </c>
      <c r="D13" s="18">
        <v>2</v>
      </c>
      <c r="E13" s="18">
        <v>187</v>
      </c>
      <c r="F13" s="18">
        <v>344</v>
      </c>
    </row>
    <row r="14" spans="1:6" x14ac:dyDescent="0.2">
      <c r="A14" s="7" t="s">
        <v>2033</v>
      </c>
      <c r="B14" s="18">
        <v>57</v>
      </c>
      <c r="C14" s="18">
        <v>364</v>
      </c>
      <c r="D14" s="18">
        <v>14</v>
      </c>
      <c r="E14" s="18">
        <v>565</v>
      </c>
      <c r="F14" s="18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9DD-3770-8042-8991-6A9C5369D8EB}">
  <dimension ref="A2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24" width="17" bestFit="1" customWidth="1"/>
  </cols>
  <sheetData>
    <row r="2" spans="1:6" x14ac:dyDescent="0.2">
      <c r="A2" s="6" t="s">
        <v>6</v>
      </c>
      <c r="B2" t="s">
        <v>2035</v>
      </c>
    </row>
    <row r="4" spans="1:6" x14ac:dyDescent="0.2">
      <c r="A4" s="6" t="s">
        <v>2036</v>
      </c>
      <c r="B4" s="6" t="s">
        <v>2032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">
      <c r="A6" s="7" t="s">
        <v>2038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2039</v>
      </c>
      <c r="E7">
        <v>4</v>
      </c>
      <c r="F7">
        <v>4</v>
      </c>
    </row>
    <row r="8" spans="1:6" x14ac:dyDescent="0.2">
      <c r="A8" s="7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2042</v>
      </c>
      <c r="C10">
        <v>8</v>
      </c>
      <c r="E10">
        <v>10</v>
      </c>
      <c r="F10">
        <v>18</v>
      </c>
    </row>
    <row r="11" spans="1:6" x14ac:dyDescent="0.2">
      <c r="A11" s="7" t="s">
        <v>2043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2044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2046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2047</v>
      </c>
      <c r="C15">
        <v>3</v>
      </c>
      <c r="E15">
        <v>4</v>
      </c>
      <c r="F15">
        <v>7</v>
      </c>
    </row>
    <row r="16" spans="1:6" x14ac:dyDescent="0.2">
      <c r="A16" s="7" t="s">
        <v>2048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2052</v>
      </c>
      <c r="C20">
        <v>4</v>
      </c>
      <c r="E20">
        <v>4</v>
      </c>
      <c r="F20">
        <v>8</v>
      </c>
    </row>
    <row r="21" spans="1:6" x14ac:dyDescent="0.2">
      <c r="A21" s="7" t="s">
        <v>2053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2054</v>
      </c>
      <c r="C22">
        <v>9</v>
      </c>
      <c r="E22">
        <v>5</v>
      </c>
      <c r="F22">
        <v>14</v>
      </c>
    </row>
    <row r="23" spans="1:6" x14ac:dyDescent="0.2">
      <c r="A23" s="7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2056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2057</v>
      </c>
      <c r="C25">
        <v>7</v>
      </c>
      <c r="E25">
        <v>14</v>
      </c>
      <c r="F25">
        <v>21</v>
      </c>
    </row>
    <row r="26" spans="1:6" x14ac:dyDescent="0.2">
      <c r="A26" s="7" t="s">
        <v>2058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2059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2061</v>
      </c>
      <c r="E29">
        <v>3</v>
      </c>
      <c r="F29">
        <v>3</v>
      </c>
    </row>
    <row r="30" spans="1:6" x14ac:dyDescent="0.2">
      <c r="A30" s="7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E490-0164-D849-8396-BDCA0C5F01F3}">
  <dimension ref="A1:E18"/>
  <sheetViews>
    <sheetView workbookViewId="0">
      <selection activeCell="F26" sqref="F26:F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2037</v>
      </c>
      <c r="B1" t="s">
        <v>2035</v>
      </c>
    </row>
    <row r="2" spans="1:5" x14ac:dyDescent="0.2">
      <c r="A2" s="6" t="s">
        <v>2076</v>
      </c>
      <c r="B2" t="s">
        <v>2035</v>
      </c>
    </row>
    <row r="4" spans="1:5" x14ac:dyDescent="0.2">
      <c r="A4" s="6" t="s">
        <v>2036</v>
      </c>
      <c r="B4" s="6" t="s">
        <v>2032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">
      <c r="A6" s="10" t="s">
        <v>2064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10" t="s">
        <v>2065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10" t="s">
        <v>2066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10" t="s">
        <v>2067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10" t="s">
        <v>2068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10" t="s">
        <v>2069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10" t="s">
        <v>2070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10" t="s">
        <v>2071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10" t="s">
        <v>2072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10" t="s">
        <v>2073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10" t="s">
        <v>2074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10" t="s">
        <v>2075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10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opLeftCell="U76" zoomScale="114" zoomScaleNormal="46" workbookViewId="0">
      <selection activeCell="F2" sqref="F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24.6640625" customWidth="1"/>
    <col min="8" max="8" width="13" bestFit="1" customWidth="1"/>
    <col min="9" max="9" width="15.33203125" customWidth="1"/>
    <col min="12" max="13" width="11.1640625" bestFit="1" customWidth="1"/>
    <col min="14" max="14" width="26.5" style="9" customWidth="1"/>
    <col min="15" max="15" width="21.1640625" style="9" customWidth="1"/>
    <col min="18" max="18" width="28" bestFit="1" customWidth="1"/>
    <col min="19" max="19" width="24.6640625" customWidth="1"/>
    <col min="20" max="20" width="20.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8" t="s">
        <v>2062</v>
      </c>
      <c r="O1" s="8" t="s">
        <v>2063</v>
      </c>
      <c r="P1" s="1" t="s">
        <v>10</v>
      </c>
      <c r="Q1" s="1" t="s">
        <v>11</v>
      </c>
      <c r="R1" s="1" t="s">
        <v>2028</v>
      </c>
      <c r="S1" s="1" t="s">
        <v>2037</v>
      </c>
      <c r="T1" s="1" t="s">
        <v>2031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4">
        <f>(E2/D2)*100</f>
        <v>0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s="4" t="str">
        <f>IFERROR(LEFT(R2, FIND("/", R2) - 1), R2)</f>
        <v>food</v>
      </c>
      <c r="T2" t="str">
        <f>IFERROR(MID(R2,FIND("/",R2)+1,LEN(R2)),"")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4">
        <f t="shared" ref="G3:G66" si="0">(E3/D3)*100</f>
        <v>1040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s="4" t="str">
        <f t="shared" ref="S3:S66" si="3">IFERROR(LEFT(R3, FIND("/", R3) - 1), R3)</f>
        <v>music</v>
      </c>
      <c r="T3" t="str">
        <f t="shared" ref="T3:T66" si="4">IFERROR(MID(R3,FIND("/",R3)+1,LEN(R3)),"")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4">
        <f t="shared" si="0"/>
        <v>131.4787822878229</v>
      </c>
      <c r="H4">
        <v>1425</v>
      </c>
      <c r="I4" s="5">
        <f t="shared" ref="I4:I67" si="5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b">
        <v>0</v>
      </c>
      <c r="Q4" t="b">
        <v>0</v>
      </c>
      <c r="R4" t="s">
        <v>28</v>
      </c>
      <c r="S4" s="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4">
        <f>(E5/D5)*100</f>
        <v>58.976190476190467</v>
      </c>
      <c r="H5">
        <v>24</v>
      </c>
      <c r="I5" s="5">
        <f t="shared" si="5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s="4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4">
        <f t="shared" si="0"/>
        <v>69.276315789473685</v>
      </c>
      <c r="H6">
        <v>53</v>
      </c>
      <c r="I6" s="5">
        <f t="shared" si="5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b">
        <v>0</v>
      </c>
      <c r="Q6" t="b">
        <v>0</v>
      </c>
      <c r="R6" t="s">
        <v>33</v>
      </c>
      <c r="S6" s="4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4">
        <f t="shared" si="0"/>
        <v>173.61842105263159</v>
      </c>
      <c r="H7">
        <v>174</v>
      </c>
      <c r="I7" s="5">
        <f t="shared" si="5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s="4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4">
        <f t="shared" si="0"/>
        <v>20.961538461538463</v>
      </c>
      <c r="H8">
        <v>18</v>
      </c>
      <c r="I8" s="5">
        <f t="shared" si="5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s="4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4">
        <f t="shared" si="0"/>
        <v>327.57777777777778</v>
      </c>
      <c r="H9">
        <v>227</v>
      </c>
      <c r="I9" s="5">
        <f t="shared" si="5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s="4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4">
        <f t="shared" si="0"/>
        <v>19.932788374205266</v>
      </c>
      <c r="H10">
        <v>708</v>
      </c>
      <c r="I10" s="5">
        <f t="shared" si="5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s="4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4">
        <f t="shared" si="0"/>
        <v>51.741935483870968</v>
      </c>
      <c r="H11">
        <v>44</v>
      </c>
      <c r="I11" s="5">
        <f t="shared" si="5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s="4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4">
        <f t="shared" si="0"/>
        <v>266.11538461538464</v>
      </c>
      <c r="H12">
        <v>220</v>
      </c>
      <c r="I12" s="5">
        <f t="shared" si="5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s="4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4">
        <f t="shared" si="0"/>
        <v>48.095238095238095</v>
      </c>
      <c r="H13">
        <v>27</v>
      </c>
      <c r="I13" s="5">
        <f t="shared" si="5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s="4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4">
        <f t="shared" si="0"/>
        <v>89.349206349206341</v>
      </c>
      <c r="H14">
        <v>55</v>
      </c>
      <c r="I14" s="5">
        <f t="shared" si="5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s="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4">
        <f t="shared" si="0"/>
        <v>245.11904761904765</v>
      </c>
      <c r="H15">
        <v>98</v>
      </c>
      <c r="I15" s="5">
        <f t="shared" si="5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s="4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4">
        <f t="shared" si="0"/>
        <v>66.769503546099301</v>
      </c>
      <c r="H16">
        <v>200</v>
      </c>
      <c r="I16" s="5">
        <f t="shared" si="5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s="4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4">
        <f t="shared" si="0"/>
        <v>47.307881773399011</v>
      </c>
      <c r="H17">
        <v>452</v>
      </c>
      <c r="I17" s="5">
        <f t="shared" si="5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s="4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4">
        <f t="shared" si="0"/>
        <v>649.47058823529414</v>
      </c>
      <c r="H18">
        <v>100</v>
      </c>
      <c r="I18" s="5">
        <f t="shared" si="5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s="4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4">
        <f t="shared" si="0"/>
        <v>159.39125295508273</v>
      </c>
      <c r="H19">
        <v>1249</v>
      </c>
      <c r="I19" s="5">
        <f t="shared" si="5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s="4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4">
        <f t="shared" si="0"/>
        <v>66.912087912087912</v>
      </c>
      <c r="H20">
        <v>135</v>
      </c>
      <c r="I20" s="5">
        <f t="shared" si="5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s="4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4">
        <f t="shared" si="0"/>
        <v>48.529600000000002</v>
      </c>
      <c r="H21">
        <v>674</v>
      </c>
      <c r="I21" s="5">
        <f t="shared" si="5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s="4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4">
        <f t="shared" si="0"/>
        <v>112.24279210925646</v>
      </c>
      <c r="H22">
        <v>1396</v>
      </c>
      <c r="I22" s="5">
        <f t="shared" si="5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s="4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4">
        <f t="shared" si="0"/>
        <v>40.992553191489364</v>
      </c>
      <c r="H23">
        <v>558</v>
      </c>
      <c r="I23" s="5">
        <f t="shared" si="5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s="4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4">
        <f t="shared" si="0"/>
        <v>128.07106598984771</v>
      </c>
      <c r="H24">
        <v>890</v>
      </c>
      <c r="I24" s="5">
        <f t="shared" si="5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s="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4">
        <f t="shared" si="0"/>
        <v>332.04444444444448</v>
      </c>
      <c r="H25">
        <v>142</v>
      </c>
      <c r="I25" s="5">
        <f t="shared" si="5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s="4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4">
        <f t="shared" si="0"/>
        <v>112.83225108225108</v>
      </c>
      <c r="H26">
        <v>2673</v>
      </c>
      <c r="I26" s="5">
        <f t="shared" si="5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s="4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4">
        <f t="shared" si="0"/>
        <v>216.43636363636364</v>
      </c>
      <c r="H27">
        <v>163</v>
      </c>
      <c r="I27" s="5">
        <f t="shared" si="5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s="4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4">
        <f t="shared" si="0"/>
        <v>48.199069767441863</v>
      </c>
      <c r="H28">
        <v>1480</v>
      </c>
      <c r="I28" s="5">
        <f t="shared" si="5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s="4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4">
        <f t="shared" si="0"/>
        <v>79.95</v>
      </c>
      <c r="H29">
        <v>15</v>
      </c>
      <c r="I29" s="5">
        <f t="shared" si="5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s="4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4">
        <f t="shared" si="0"/>
        <v>105.22553516819573</v>
      </c>
      <c r="H30">
        <v>2220</v>
      </c>
      <c r="I30" s="5">
        <f t="shared" si="5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s="4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4">
        <f t="shared" si="0"/>
        <v>328.89978213507629</v>
      </c>
      <c r="H31">
        <v>1606</v>
      </c>
      <c r="I31" s="5">
        <f t="shared" si="5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s="4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4">
        <f t="shared" si="0"/>
        <v>160.61111111111111</v>
      </c>
      <c r="H32">
        <v>129</v>
      </c>
      <c r="I32" s="5">
        <f t="shared" si="5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s="4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4">
        <f t="shared" si="0"/>
        <v>310</v>
      </c>
      <c r="H33">
        <v>226</v>
      </c>
      <c r="I33" s="5">
        <f t="shared" si="5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s="4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4">
        <f t="shared" si="0"/>
        <v>86.807920792079202</v>
      </c>
      <c r="H34">
        <v>2307</v>
      </c>
      <c r="I34" s="5">
        <f t="shared" si="5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s="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4">
        <f t="shared" si="0"/>
        <v>377.82071713147411</v>
      </c>
      <c r="H35">
        <v>5419</v>
      </c>
      <c r="I35" s="5">
        <f t="shared" si="5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s="4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4">
        <f t="shared" si="0"/>
        <v>150.80645161290323</v>
      </c>
      <c r="H36">
        <v>165</v>
      </c>
      <c r="I36" s="5">
        <f t="shared" si="5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s="4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4">
        <f t="shared" si="0"/>
        <v>150.30119521912351</v>
      </c>
      <c r="H37">
        <v>1965</v>
      </c>
      <c r="I37" s="5">
        <f t="shared" si="5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s="4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4">
        <f t="shared" si="0"/>
        <v>157.28571428571431</v>
      </c>
      <c r="H38">
        <v>16</v>
      </c>
      <c r="I38" s="5">
        <f t="shared" si="5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s="4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4">
        <f t="shared" si="0"/>
        <v>139.98765432098764</v>
      </c>
      <c r="H39">
        <v>107</v>
      </c>
      <c r="I39" s="5">
        <f t="shared" si="5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s="4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4">
        <f t="shared" si="0"/>
        <v>325.32258064516128</v>
      </c>
      <c r="H40">
        <v>134</v>
      </c>
      <c r="I40" s="5">
        <f t="shared" si="5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s="4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4">
        <f t="shared" si="0"/>
        <v>50.777777777777779</v>
      </c>
      <c r="H41">
        <v>88</v>
      </c>
      <c r="I41" s="5">
        <f t="shared" si="5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s="4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4">
        <f t="shared" si="0"/>
        <v>169.06818181818181</v>
      </c>
      <c r="H42">
        <v>198</v>
      </c>
      <c r="I42" s="5">
        <f t="shared" si="5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s="4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4">
        <f t="shared" si="0"/>
        <v>212.92857142857144</v>
      </c>
      <c r="H43">
        <v>111</v>
      </c>
      <c r="I43" s="5">
        <f t="shared" si="5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s="4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4">
        <f t="shared" si="0"/>
        <v>443.94444444444446</v>
      </c>
      <c r="H44">
        <v>222</v>
      </c>
      <c r="I44" s="5">
        <f t="shared" si="5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s="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4">
        <f t="shared" si="0"/>
        <v>185.9390243902439</v>
      </c>
      <c r="H45">
        <v>6212</v>
      </c>
      <c r="I45" s="5">
        <f t="shared" si="5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s="4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4">
        <f t="shared" si="0"/>
        <v>658.8125</v>
      </c>
      <c r="H46">
        <v>98</v>
      </c>
      <c r="I46" s="5">
        <f t="shared" si="5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s="4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4">
        <f t="shared" si="0"/>
        <v>47.684210526315788</v>
      </c>
      <c r="H47">
        <v>48</v>
      </c>
      <c r="I47" s="5">
        <f t="shared" si="5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s="4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4">
        <f t="shared" si="0"/>
        <v>114.78378378378378</v>
      </c>
      <c r="H48">
        <v>92</v>
      </c>
      <c r="I48" s="5">
        <f t="shared" si="5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s="4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4">
        <f t="shared" si="0"/>
        <v>475.26666666666665</v>
      </c>
      <c r="H49">
        <v>149</v>
      </c>
      <c r="I49" s="5">
        <f t="shared" si="5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s="4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4">
        <f t="shared" si="0"/>
        <v>386.97297297297297</v>
      </c>
      <c r="H50">
        <v>2431</v>
      </c>
      <c r="I50" s="5">
        <f t="shared" si="5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s="4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4">
        <f t="shared" si="0"/>
        <v>189.625</v>
      </c>
      <c r="H51">
        <v>303</v>
      </c>
      <c r="I51" s="5">
        <f t="shared" si="5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s="4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4">
        <f t="shared" si="0"/>
        <v>2</v>
      </c>
      <c r="H52">
        <v>1</v>
      </c>
      <c r="I52" s="5">
        <f t="shared" si="5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s="4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4">
        <f t="shared" si="0"/>
        <v>91.867805186590772</v>
      </c>
      <c r="H53">
        <v>1467</v>
      </c>
      <c r="I53" s="5">
        <f t="shared" si="5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s="4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4">
        <f t="shared" si="0"/>
        <v>34.152777777777779</v>
      </c>
      <c r="H54">
        <v>75</v>
      </c>
      <c r="I54" s="5">
        <f t="shared" si="5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s="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4">
        <f t="shared" si="0"/>
        <v>140.40909090909091</v>
      </c>
      <c r="H55">
        <v>209</v>
      </c>
      <c r="I55" s="5">
        <f t="shared" si="5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s="4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4">
        <f t="shared" si="0"/>
        <v>89.86666666666666</v>
      </c>
      <c r="H56">
        <v>120</v>
      </c>
      <c r="I56" s="5">
        <f t="shared" si="5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s="4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4">
        <f t="shared" si="0"/>
        <v>177.96969696969697</v>
      </c>
      <c r="H57">
        <v>131</v>
      </c>
      <c r="I57" s="5">
        <f t="shared" si="5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s="4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4">
        <f t="shared" si="0"/>
        <v>143.66249999999999</v>
      </c>
      <c r="H58">
        <v>164</v>
      </c>
      <c r="I58" s="5">
        <f t="shared" si="5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s="4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4">
        <f t="shared" si="0"/>
        <v>215.27586206896552</v>
      </c>
      <c r="H59">
        <v>201</v>
      </c>
      <c r="I59" s="5">
        <f t="shared" si="5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s="4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4">
        <f t="shared" si="0"/>
        <v>227.11111111111114</v>
      </c>
      <c r="H60">
        <v>211</v>
      </c>
      <c r="I60" s="5">
        <f t="shared" si="5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s="4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4">
        <f t="shared" si="0"/>
        <v>275.07142857142861</v>
      </c>
      <c r="H61">
        <v>128</v>
      </c>
      <c r="I61" s="5">
        <f t="shared" si="5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s="4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4">
        <f t="shared" si="0"/>
        <v>144.37048832271762</v>
      </c>
      <c r="H62">
        <v>1600</v>
      </c>
      <c r="I62" s="5">
        <f t="shared" si="5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s="4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4">
        <f t="shared" si="0"/>
        <v>92.74598393574297</v>
      </c>
      <c r="H63">
        <v>2253</v>
      </c>
      <c r="I63" s="5">
        <f t="shared" si="5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s="4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4">
        <f t="shared" si="0"/>
        <v>722.6</v>
      </c>
      <c r="H64">
        <v>249</v>
      </c>
      <c r="I64" s="5">
        <f t="shared" si="5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s="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4">
        <f t="shared" si="0"/>
        <v>11.851063829787234</v>
      </c>
      <c r="H65">
        <v>5</v>
      </c>
      <c r="I65" s="5">
        <f t="shared" si="5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s="4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4">
        <f t="shared" si="0"/>
        <v>97.642857142857139</v>
      </c>
      <c r="H66">
        <v>38</v>
      </c>
      <c r="I66" s="5">
        <f t="shared" si="5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s="4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4">
        <f t="shared" ref="G67:G130" si="6">(E67/D67)*100</f>
        <v>236.14754098360655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7">(((L67/60)/60)/24)+DATE(1970,1,1)</f>
        <v>40570.25</v>
      </c>
      <c r="O67" s="9">
        <f t="shared" ref="O67:O130" si="8">(((M67/60)/60)/24)+DATE(1970,1,1)</f>
        <v>40577.25</v>
      </c>
      <c r="P67" t="b">
        <v>0</v>
      </c>
      <c r="Q67" t="b">
        <v>0</v>
      </c>
      <c r="R67" t="s">
        <v>33</v>
      </c>
      <c r="S67" s="4" t="str">
        <f t="shared" ref="S67:S130" si="9">IFERROR(LEFT(R67, FIND("/", R67) - 1), R67)</f>
        <v>theater</v>
      </c>
      <c r="T67" t="str">
        <f t="shared" ref="T67:T130" si="10">IFERROR(MID(R67,FIND("/",R67)+1,LEN(R67)),"")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4">
        <f t="shared" si="6"/>
        <v>45.068965517241381</v>
      </c>
      <c r="H68">
        <v>12</v>
      </c>
      <c r="I68" s="5">
        <f t="shared" ref="I68:I131" si="11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7"/>
        <v>42102.208333333328</v>
      </c>
      <c r="O68" s="9">
        <f t="shared" si="8"/>
        <v>42107.208333333328</v>
      </c>
      <c r="P68" t="b">
        <v>0</v>
      </c>
      <c r="Q68" t="b">
        <v>1</v>
      </c>
      <c r="R68" t="s">
        <v>33</v>
      </c>
      <c r="S68" s="4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4">
        <f t="shared" si="6"/>
        <v>162.38567493112947</v>
      </c>
      <c r="H69">
        <v>4065</v>
      </c>
      <c r="I69" s="5">
        <f t="shared" si="11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7"/>
        <v>40203.25</v>
      </c>
      <c r="O69" s="9">
        <f t="shared" si="8"/>
        <v>40208.25</v>
      </c>
      <c r="P69" t="b">
        <v>0</v>
      </c>
      <c r="Q69" t="b">
        <v>1</v>
      </c>
      <c r="R69" t="s">
        <v>65</v>
      </c>
      <c r="S69" s="4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4">
        <f t="shared" si="6"/>
        <v>254.52631578947367</v>
      </c>
      <c r="H70">
        <v>246</v>
      </c>
      <c r="I70" s="5">
        <f t="shared" si="11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7"/>
        <v>42943.208333333328</v>
      </c>
      <c r="O70" s="9">
        <f t="shared" si="8"/>
        <v>42990.208333333328</v>
      </c>
      <c r="P70" t="b">
        <v>0</v>
      </c>
      <c r="Q70" t="b">
        <v>1</v>
      </c>
      <c r="R70" t="s">
        <v>33</v>
      </c>
      <c r="S70" s="4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4">
        <f t="shared" si="6"/>
        <v>24.063291139240505</v>
      </c>
      <c r="H71">
        <v>17</v>
      </c>
      <c r="I71" s="5">
        <f t="shared" si="11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7"/>
        <v>40531.25</v>
      </c>
      <c r="O71" s="9">
        <f t="shared" si="8"/>
        <v>40565.25</v>
      </c>
      <c r="P71" t="b">
        <v>0</v>
      </c>
      <c r="Q71" t="b">
        <v>0</v>
      </c>
      <c r="R71" t="s">
        <v>33</v>
      </c>
      <c r="S71" s="4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4">
        <f t="shared" si="6"/>
        <v>123.74140625000001</v>
      </c>
      <c r="H72">
        <v>2475</v>
      </c>
      <c r="I72" s="5">
        <f t="shared" si="11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7"/>
        <v>40484.208333333336</v>
      </c>
      <c r="O72" s="9">
        <f t="shared" si="8"/>
        <v>40533.25</v>
      </c>
      <c r="P72" t="b">
        <v>0</v>
      </c>
      <c r="Q72" t="b">
        <v>1</v>
      </c>
      <c r="R72" t="s">
        <v>33</v>
      </c>
      <c r="S72" s="4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4">
        <f t="shared" si="6"/>
        <v>108.06666666666666</v>
      </c>
      <c r="H73">
        <v>76</v>
      </c>
      <c r="I73" s="5">
        <f t="shared" si="11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7"/>
        <v>43799.25</v>
      </c>
      <c r="O73" s="9">
        <f t="shared" si="8"/>
        <v>43803.25</v>
      </c>
      <c r="P73" t="b">
        <v>0</v>
      </c>
      <c r="Q73" t="b">
        <v>0</v>
      </c>
      <c r="R73" t="s">
        <v>33</v>
      </c>
      <c r="S73" s="4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4">
        <f t="shared" si="6"/>
        <v>670.33333333333326</v>
      </c>
      <c r="H74">
        <v>54</v>
      </c>
      <c r="I74" s="5">
        <f t="shared" si="11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7"/>
        <v>42186.208333333328</v>
      </c>
      <c r="O74" s="9">
        <f t="shared" si="8"/>
        <v>42222.208333333328</v>
      </c>
      <c r="P74" t="b">
        <v>0</v>
      </c>
      <c r="Q74" t="b">
        <v>0</v>
      </c>
      <c r="R74" t="s">
        <v>71</v>
      </c>
      <c r="S74" s="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4">
        <f t="shared" si="6"/>
        <v>660.92857142857144</v>
      </c>
      <c r="H75">
        <v>88</v>
      </c>
      <c r="I75" s="5">
        <f t="shared" si="11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7"/>
        <v>42701.25</v>
      </c>
      <c r="O75" s="9">
        <f t="shared" si="8"/>
        <v>42704.25</v>
      </c>
      <c r="P75" t="b">
        <v>0</v>
      </c>
      <c r="Q75" t="b">
        <v>0</v>
      </c>
      <c r="R75" t="s">
        <v>159</v>
      </c>
      <c r="S75" s="4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4">
        <f t="shared" si="6"/>
        <v>122.46153846153847</v>
      </c>
      <c r="H76">
        <v>85</v>
      </c>
      <c r="I76" s="5">
        <f t="shared" si="11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7"/>
        <v>42456.208333333328</v>
      </c>
      <c r="O76" s="9">
        <f t="shared" si="8"/>
        <v>42457.208333333328</v>
      </c>
      <c r="P76" t="b">
        <v>0</v>
      </c>
      <c r="Q76" t="b">
        <v>0</v>
      </c>
      <c r="R76" t="s">
        <v>148</v>
      </c>
      <c r="S76" s="4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4">
        <f t="shared" si="6"/>
        <v>150.57731958762886</v>
      </c>
      <c r="H77">
        <v>170</v>
      </c>
      <c r="I77" s="5">
        <f t="shared" si="11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7"/>
        <v>43296.208333333328</v>
      </c>
      <c r="O77" s="9">
        <f t="shared" si="8"/>
        <v>43304.208333333328</v>
      </c>
      <c r="P77" t="b">
        <v>0</v>
      </c>
      <c r="Q77" t="b">
        <v>0</v>
      </c>
      <c r="R77" t="s">
        <v>122</v>
      </c>
      <c r="S77" s="4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4">
        <f t="shared" si="6"/>
        <v>78.106590724165997</v>
      </c>
      <c r="H78">
        <v>1684</v>
      </c>
      <c r="I78" s="5">
        <f t="shared" si="11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7"/>
        <v>42027.25</v>
      </c>
      <c r="O78" s="9">
        <f t="shared" si="8"/>
        <v>42076.208333333328</v>
      </c>
      <c r="P78" t="b">
        <v>1</v>
      </c>
      <c r="Q78" t="b">
        <v>1</v>
      </c>
      <c r="R78" t="s">
        <v>33</v>
      </c>
      <c r="S78" s="4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4">
        <f t="shared" si="6"/>
        <v>46.94736842105263</v>
      </c>
      <c r="H79">
        <v>56</v>
      </c>
      <c r="I79" s="5">
        <f t="shared" si="11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7"/>
        <v>40448.208333333336</v>
      </c>
      <c r="O79" s="9">
        <f t="shared" si="8"/>
        <v>40462.208333333336</v>
      </c>
      <c r="P79" t="b">
        <v>0</v>
      </c>
      <c r="Q79" t="b">
        <v>1</v>
      </c>
      <c r="R79" t="s">
        <v>71</v>
      </c>
      <c r="S79" s="4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4">
        <f t="shared" si="6"/>
        <v>300.8</v>
      </c>
      <c r="H80">
        <v>330</v>
      </c>
      <c r="I80" s="5">
        <f t="shared" si="11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7"/>
        <v>43206.208333333328</v>
      </c>
      <c r="O80" s="9">
        <f t="shared" si="8"/>
        <v>43207.208333333328</v>
      </c>
      <c r="P80" t="b">
        <v>0</v>
      </c>
      <c r="Q80" t="b">
        <v>0</v>
      </c>
      <c r="R80" t="s">
        <v>206</v>
      </c>
      <c r="S80" s="4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4">
        <f t="shared" si="6"/>
        <v>69.598615916955026</v>
      </c>
      <c r="H81">
        <v>838</v>
      </c>
      <c r="I81" s="5">
        <f t="shared" si="11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7"/>
        <v>43267.208333333328</v>
      </c>
      <c r="O81" s="9">
        <f t="shared" si="8"/>
        <v>43272.208333333328</v>
      </c>
      <c r="P81" t="b">
        <v>0</v>
      </c>
      <c r="Q81" t="b">
        <v>0</v>
      </c>
      <c r="R81" t="s">
        <v>33</v>
      </c>
      <c r="S81" s="4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4">
        <f t="shared" si="6"/>
        <v>637.4545454545455</v>
      </c>
      <c r="H82">
        <v>127</v>
      </c>
      <c r="I82" s="5">
        <f t="shared" si="11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7"/>
        <v>42976.208333333328</v>
      </c>
      <c r="O82" s="9">
        <f t="shared" si="8"/>
        <v>43006.208333333328</v>
      </c>
      <c r="P82" t="b">
        <v>0</v>
      </c>
      <c r="Q82" t="b">
        <v>0</v>
      </c>
      <c r="R82" t="s">
        <v>89</v>
      </c>
      <c r="S82" s="4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4">
        <f t="shared" si="6"/>
        <v>225.33928571428569</v>
      </c>
      <c r="H83">
        <v>411</v>
      </c>
      <c r="I83" s="5">
        <f t="shared" si="11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7"/>
        <v>43062.25</v>
      </c>
      <c r="O83" s="9">
        <f t="shared" si="8"/>
        <v>43087.25</v>
      </c>
      <c r="P83" t="b">
        <v>0</v>
      </c>
      <c r="Q83" t="b">
        <v>0</v>
      </c>
      <c r="R83" t="s">
        <v>23</v>
      </c>
      <c r="S83" s="4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4">
        <f t="shared" si="6"/>
        <v>1497.3000000000002</v>
      </c>
      <c r="H84">
        <v>180</v>
      </c>
      <c r="I84" s="5">
        <f t="shared" si="11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7"/>
        <v>43482.25</v>
      </c>
      <c r="O84" s="9">
        <f t="shared" si="8"/>
        <v>43489.25</v>
      </c>
      <c r="P84" t="b">
        <v>0</v>
      </c>
      <c r="Q84" t="b">
        <v>1</v>
      </c>
      <c r="R84" t="s">
        <v>89</v>
      </c>
      <c r="S84" s="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4">
        <f t="shared" si="6"/>
        <v>37.590225563909776</v>
      </c>
      <c r="H85">
        <v>1000</v>
      </c>
      <c r="I85" s="5">
        <f t="shared" si="11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7"/>
        <v>42579.208333333328</v>
      </c>
      <c r="O85" s="9">
        <f t="shared" si="8"/>
        <v>42601.208333333328</v>
      </c>
      <c r="P85" t="b">
        <v>0</v>
      </c>
      <c r="Q85" t="b">
        <v>0</v>
      </c>
      <c r="R85" t="s">
        <v>50</v>
      </c>
      <c r="S85" s="4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4">
        <f t="shared" si="6"/>
        <v>132.36942675159236</v>
      </c>
      <c r="H86">
        <v>374</v>
      </c>
      <c r="I86" s="5">
        <f t="shared" si="11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7"/>
        <v>41118.208333333336</v>
      </c>
      <c r="O86" s="9">
        <f t="shared" si="8"/>
        <v>41128.208333333336</v>
      </c>
      <c r="P86" t="b">
        <v>0</v>
      </c>
      <c r="Q86" t="b">
        <v>0</v>
      </c>
      <c r="R86" t="s">
        <v>65</v>
      </c>
      <c r="S86" s="4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4">
        <f t="shared" si="6"/>
        <v>131.22448979591837</v>
      </c>
      <c r="H87">
        <v>71</v>
      </c>
      <c r="I87" s="5">
        <f t="shared" si="11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7"/>
        <v>40797.208333333336</v>
      </c>
      <c r="O87" s="9">
        <f t="shared" si="8"/>
        <v>40805.208333333336</v>
      </c>
      <c r="P87" t="b">
        <v>0</v>
      </c>
      <c r="Q87" t="b">
        <v>0</v>
      </c>
      <c r="R87" t="s">
        <v>60</v>
      </c>
      <c r="S87" s="4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4">
        <f t="shared" si="6"/>
        <v>167.63513513513513</v>
      </c>
      <c r="H88">
        <v>203</v>
      </c>
      <c r="I88" s="5">
        <f t="shared" si="11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7"/>
        <v>42128.208333333328</v>
      </c>
      <c r="O88" s="9">
        <f t="shared" si="8"/>
        <v>42141.208333333328</v>
      </c>
      <c r="P88" t="b">
        <v>1</v>
      </c>
      <c r="Q88" t="b">
        <v>0</v>
      </c>
      <c r="R88" t="s">
        <v>33</v>
      </c>
      <c r="S88" s="4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4">
        <f t="shared" si="6"/>
        <v>61.984886649874063</v>
      </c>
      <c r="H89">
        <v>1482</v>
      </c>
      <c r="I89" s="5">
        <f t="shared" si="11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7"/>
        <v>40610.25</v>
      </c>
      <c r="O89" s="9">
        <f t="shared" si="8"/>
        <v>40621.208333333336</v>
      </c>
      <c r="P89" t="b">
        <v>0</v>
      </c>
      <c r="Q89" t="b">
        <v>1</v>
      </c>
      <c r="R89" t="s">
        <v>23</v>
      </c>
      <c r="S89" s="4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4">
        <f t="shared" si="6"/>
        <v>260.75</v>
      </c>
      <c r="H90">
        <v>113</v>
      </c>
      <c r="I90" s="5">
        <f t="shared" si="11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7"/>
        <v>42110.208333333328</v>
      </c>
      <c r="O90" s="9">
        <f t="shared" si="8"/>
        <v>42132.208333333328</v>
      </c>
      <c r="P90" t="b">
        <v>0</v>
      </c>
      <c r="Q90" t="b">
        <v>0</v>
      </c>
      <c r="R90" t="s">
        <v>206</v>
      </c>
      <c r="S90" s="4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4">
        <f t="shared" si="6"/>
        <v>252.58823529411765</v>
      </c>
      <c r="H91">
        <v>96</v>
      </c>
      <c r="I91" s="5">
        <f t="shared" si="11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7"/>
        <v>40283.208333333336</v>
      </c>
      <c r="O91" s="9">
        <f t="shared" si="8"/>
        <v>40285.208333333336</v>
      </c>
      <c r="P91" t="b">
        <v>0</v>
      </c>
      <c r="Q91" t="b">
        <v>0</v>
      </c>
      <c r="R91" t="s">
        <v>33</v>
      </c>
      <c r="S91" s="4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4">
        <f t="shared" si="6"/>
        <v>78.615384615384613</v>
      </c>
      <c r="H92">
        <v>106</v>
      </c>
      <c r="I92" s="5">
        <f t="shared" si="11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7"/>
        <v>42425.25</v>
      </c>
      <c r="O92" s="9">
        <f t="shared" si="8"/>
        <v>42425.25</v>
      </c>
      <c r="P92" t="b">
        <v>0</v>
      </c>
      <c r="Q92" t="b">
        <v>1</v>
      </c>
      <c r="R92" t="s">
        <v>33</v>
      </c>
      <c r="S92" s="4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4">
        <f t="shared" si="6"/>
        <v>48.404406999351913</v>
      </c>
      <c r="H93">
        <v>679</v>
      </c>
      <c r="I93" s="5">
        <f t="shared" si="11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7"/>
        <v>42588.208333333328</v>
      </c>
      <c r="O93" s="9">
        <f t="shared" si="8"/>
        <v>42616.208333333328</v>
      </c>
      <c r="P93" t="b">
        <v>0</v>
      </c>
      <c r="Q93" t="b">
        <v>0</v>
      </c>
      <c r="R93" t="s">
        <v>206</v>
      </c>
      <c r="S93" s="4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4">
        <f t="shared" si="6"/>
        <v>258.875</v>
      </c>
      <c r="H94">
        <v>498</v>
      </c>
      <c r="I94" s="5">
        <f t="shared" si="11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7"/>
        <v>40352.208333333336</v>
      </c>
      <c r="O94" s="9">
        <f t="shared" si="8"/>
        <v>40353.208333333336</v>
      </c>
      <c r="P94" t="b">
        <v>0</v>
      </c>
      <c r="Q94" t="b">
        <v>1</v>
      </c>
      <c r="R94" t="s">
        <v>89</v>
      </c>
      <c r="S94" s="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4">
        <f t="shared" si="6"/>
        <v>60.548713235294116</v>
      </c>
      <c r="H95">
        <v>610</v>
      </c>
      <c r="I95" s="5">
        <f t="shared" si="11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7"/>
        <v>41202.208333333336</v>
      </c>
      <c r="O95" s="9">
        <f t="shared" si="8"/>
        <v>41206.208333333336</v>
      </c>
      <c r="P95" t="b">
        <v>0</v>
      </c>
      <c r="Q95" t="b">
        <v>1</v>
      </c>
      <c r="R95" t="s">
        <v>33</v>
      </c>
      <c r="S95" s="4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4">
        <f t="shared" si="6"/>
        <v>303.68965517241378</v>
      </c>
      <c r="H96">
        <v>180</v>
      </c>
      <c r="I96" s="5">
        <f t="shared" si="11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7"/>
        <v>43562.208333333328</v>
      </c>
      <c r="O96" s="9">
        <f t="shared" si="8"/>
        <v>43573.208333333328</v>
      </c>
      <c r="P96" t="b">
        <v>0</v>
      </c>
      <c r="Q96" t="b">
        <v>0</v>
      </c>
      <c r="R96" t="s">
        <v>28</v>
      </c>
      <c r="S96" s="4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4">
        <f t="shared" si="6"/>
        <v>112.99999999999999</v>
      </c>
      <c r="H97">
        <v>27</v>
      </c>
      <c r="I97" s="5">
        <f t="shared" si="11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7"/>
        <v>43752.208333333328</v>
      </c>
      <c r="O97" s="9">
        <f t="shared" si="8"/>
        <v>43759.208333333328</v>
      </c>
      <c r="P97" t="b">
        <v>0</v>
      </c>
      <c r="Q97" t="b">
        <v>0</v>
      </c>
      <c r="R97" t="s">
        <v>42</v>
      </c>
      <c r="S97" s="4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4">
        <f t="shared" si="6"/>
        <v>217.37876614060258</v>
      </c>
      <c r="H98">
        <v>2331</v>
      </c>
      <c r="I98" s="5">
        <f t="shared" si="11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7"/>
        <v>40612.25</v>
      </c>
      <c r="O98" s="9">
        <f t="shared" si="8"/>
        <v>40625.208333333336</v>
      </c>
      <c r="P98" t="b">
        <v>0</v>
      </c>
      <c r="Q98" t="b">
        <v>0</v>
      </c>
      <c r="R98" t="s">
        <v>33</v>
      </c>
      <c r="S98" s="4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4">
        <f t="shared" si="6"/>
        <v>926.69230769230762</v>
      </c>
      <c r="H99">
        <v>113</v>
      </c>
      <c r="I99" s="5">
        <f t="shared" si="11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7"/>
        <v>42180.208333333328</v>
      </c>
      <c r="O99" s="9">
        <f t="shared" si="8"/>
        <v>42234.208333333328</v>
      </c>
      <c r="P99" t="b">
        <v>0</v>
      </c>
      <c r="Q99" t="b">
        <v>0</v>
      </c>
      <c r="R99" t="s">
        <v>17</v>
      </c>
      <c r="S99" s="4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4">
        <f t="shared" si="6"/>
        <v>33.692229038854805</v>
      </c>
      <c r="H100">
        <v>1220</v>
      </c>
      <c r="I100" s="5">
        <f t="shared" si="11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7"/>
        <v>42212.208333333328</v>
      </c>
      <c r="O100" s="9">
        <f t="shared" si="8"/>
        <v>42216.208333333328</v>
      </c>
      <c r="P100" t="b">
        <v>0</v>
      </c>
      <c r="Q100" t="b">
        <v>0</v>
      </c>
      <c r="R100" t="s">
        <v>89</v>
      </c>
      <c r="S100" s="4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4">
        <f t="shared" si="6"/>
        <v>196.7236842105263</v>
      </c>
      <c r="H101">
        <v>164</v>
      </c>
      <c r="I101" s="5">
        <f t="shared" si="11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7"/>
        <v>41968.25</v>
      </c>
      <c r="O101" s="9">
        <f t="shared" si="8"/>
        <v>41997.25</v>
      </c>
      <c r="P101" t="b">
        <v>0</v>
      </c>
      <c r="Q101" t="b">
        <v>0</v>
      </c>
      <c r="R101" t="s">
        <v>33</v>
      </c>
      <c r="S101" s="4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4">
        <f t="shared" si="6"/>
        <v>1</v>
      </c>
      <c r="H102">
        <v>1</v>
      </c>
      <c r="I102" s="5">
        <f t="shared" si="11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7"/>
        <v>40835.208333333336</v>
      </c>
      <c r="O102" s="9">
        <f t="shared" si="8"/>
        <v>40853.208333333336</v>
      </c>
      <c r="P102" t="b">
        <v>0</v>
      </c>
      <c r="Q102" t="b">
        <v>0</v>
      </c>
      <c r="R102" t="s">
        <v>33</v>
      </c>
      <c r="S102" s="4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4">
        <f t="shared" si="6"/>
        <v>1021.4444444444445</v>
      </c>
      <c r="H103">
        <v>164</v>
      </c>
      <c r="I103" s="5">
        <f t="shared" si="11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7"/>
        <v>42056.25</v>
      </c>
      <c r="O103" s="9">
        <f t="shared" si="8"/>
        <v>42063.25</v>
      </c>
      <c r="P103" t="b">
        <v>0</v>
      </c>
      <c r="Q103" t="b">
        <v>1</v>
      </c>
      <c r="R103" t="s">
        <v>50</v>
      </c>
      <c r="S103" s="4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4">
        <f t="shared" si="6"/>
        <v>281.67567567567568</v>
      </c>
      <c r="H104">
        <v>336</v>
      </c>
      <c r="I104" s="5">
        <f t="shared" si="11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7"/>
        <v>43234.208333333328</v>
      </c>
      <c r="O104" s="9">
        <f t="shared" si="8"/>
        <v>43241.208333333328</v>
      </c>
      <c r="P104" t="b">
        <v>0</v>
      </c>
      <c r="Q104" t="b">
        <v>1</v>
      </c>
      <c r="R104" t="s">
        <v>65</v>
      </c>
      <c r="S104" s="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4">
        <f t="shared" si="6"/>
        <v>24.610000000000003</v>
      </c>
      <c r="H105">
        <v>37</v>
      </c>
      <c r="I105" s="5">
        <f t="shared" si="11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7"/>
        <v>40475.208333333336</v>
      </c>
      <c r="O105" s="9">
        <f t="shared" si="8"/>
        <v>40484.208333333336</v>
      </c>
      <c r="P105" t="b">
        <v>0</v>
      </c>
      <c r="Q105" t="b">
        <v>0</v>
      </c>
      <c r="R105" t="s">
        <v>50</v>
      </c>
      <c r="S105" s="4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4">
        <f t="shared" si="6"/>
        <v>143.14010067114094</v>
      </c>
      <c r="H106">
        <v>1917</v>
      </c>
      <c r="I106" s="5">
        <f t="shared" si="11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7"/>
        <v>42878.208333333328</v>
      </c>
      <c r="O106" s="9">
        <f t="shared" si="8"/>
        <v>42879.208333333328</v>
      </c>
      <c r="P106" t="b">
        <v>0</v>
      </c>
      <c r="Q106" t="b">
        <v>0</v>
      </c>
      <c r="R106" t="s">
        <v>60</v>
      </c>
      <c r="S106" s="4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4">
        <f t="shared" si="6"/>
        <v>144.54411764705884</v>
      </c>
      <c r="H107">
        <v>95</v>
      </c>
      <c r="I107" s="5">
        <f t="shared" si="11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7"/>
        <v>41366.208333333336</v>
      </c>
      <c r="O107" s="9">
        <f t="shared" si="8"/>
        <v>41384.208333333336</v>
      </c>
      <c r="P107" t="b">
        <v>0</v>
      </c>
      <c r="Q107" t="b">
        <v>0</v>
      </c>
      <c r="R107" t="s">
        <v>28</v>
      </c>
      <c r="S107" s="4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4">
        <f t="shared" si="6"/>
        <v>359.12820512820514</v>
      </c>
      <c r="H108">
        <v>147</v>
      </c>
      <c r="I108" s="5">
        <f t="shared" si="11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7"/>
        <v>43716.208333333328</v>
      </c>
      <c r="O108" s="9">
        <f t="shared" si="8"/>
        <v>43721.208333333328</v>
      </c>
      <c r="P108" t="b">
        <v>0</v>
      </c>
      <c r="Q108" t="b">
        <v>0</v>
      </c>
      <c r="R108" t="s">
        <v>33</v>
      </c>
      <c r="S108" s="4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4">
        <f t="shared" si="6"/>
        <v>186.48571428571427</v>
      </c>
      <c r="H109">
        <v>86</v>
      </c>
      <c r="I109" s="5">
        <f t="shared" si="11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7"/>
        <v>43213.208333333328</v>
      </c>
      <c r="O109" s="9">
        <f t="shared" si="8"/>
        <v>43230.208333333328</v>
      </c>
      <c r="P109" t="b">
        <v>0</v>
      </c>
      <c r="Q109" t="b">
        <v>1</v>
      </c>
      <c r="R109" t="s">
        <v>33</v>
      </c>
      <c r="S109" s="4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4">
        <f t="shared" si="6"/>
        <v>595.26666666666665</v>
      </c>
      <c r="H110">
        <v>83</v>
      </c>
      <c r="I110" s="5">
        <f t="shared" si="11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7"/>
        <v>41005.208333333336</v>
      </c>
      <c r="O110" s="9">
        <f t="shared" si="8"/>
        <v>41042.208333333336</v>
      </c>
      <c r="P110" t="b">
        <v>0</v>
      </c>
      <c r="Q110" t="b">
        <v>0</v>
      </c>
      <c r="R110" t="s">
        <v>42</v>
      </c>
      <c r="S110" s="4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4">
        <f t="shared" si="6"/>
        <v>59.21153846153846</v>
      </c>
      <c r="H111">
        <v>60</v>
      </c>
      <c r="I111" s="5">
        <f t="shared" si="11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7"/>
        <v>41651.25</v>
      </c>
      <c r="O111" s="9">
        <f t="shared" si="8"/>
        <v>41653.25</v>
      </c>
      <c r="P111" t="b">
        <v>0</v>
      </c>
      <c r="Q111" t="b">
        <v>0</v>
      </c>
      <c r="R111" t="s">
        <v>269</v>
      </c>
      <c r="S111" s="4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4">
        <f t="shared" si="6"/>
        <v>14.962780898876405</v>
      </c>
      <c r="H112">
        <v>296</v>
      </c>
      <c r="I112" s="5">
        <f t="shared" si="11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7"/>
        <v>43354.208333333328</v>
      </c>
      <c r="O112" s="9">
        <f t="shared" si="8"/>
        <v>43373.208333333328</v>
      </c>
      <c r="P112" t="b">
        <v>0</v>
      </c>
      <c r="Q112" t="b">
        <v>0</v>
      </c>
      <c r="R112" t="s">
        <v>17</v>
      </c>
      <c r="S112" s="4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4">
        <f t="shared" si="6"/>
        <v>119.95602605863192</v>
      </c>
      <c r="H113">
        <v>676</v>
      </c>
      <c r="I113" s="5">
        <f t="shared" si="11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7"/>
        <v>41174.208333333336</v>
      </c>
      <c r="O113" s="9">
        <f t="shared" si="8"/>
        <v>41180.208333333336</v>
      </c>
      <c r="P113" t="b">
        <v>0</v>
      </c>
      <c r="Q113" t="b">
        <v>0</v>
      </c>
      <c r="R113" t="s">
        <v>133</v>
      </c>
      <c r="S113" s="4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4">
        <f t="shared" si="6"/>
        <v>268.82978723404256</v>
      </c>
      <c r="H114">
        <v>361</v>
      </c>
      <c r="I114" s="5">
        <f t="shared" si="11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7"/>
        <v>41875.208333333336</v>
      </c>
      <c r="O114" s="9">
        <f t="shared" si="8"/>
        <v>41890.208333333336</v>
      </c>
      <c r="P114" t="b">
        <v>0</v>
      </c>
      <c r="Q114" t="b">
        <v>0</v>
      </c>
      <c r="R114" t="s">
        <v>28</v>
      </c>
      <c r="S114" s="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4">
        <f t="shared" si="6"/>
        <v>376.87878787878788</v>
      </c>
      <c r="H115">
        <v>131</v>
      </c>
      <c r="I115" s="5">
        <f t="shared" si="11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7"/>
        <v>42990.208333333328</v>
      </c>
      <c r="O115" s="9">
        <f t="shared" si="8"/>
        <v>42997.208333333328</v>
      </c>
      <c r="P115" t="b">
        <v>0</v>
      </c>
      <c r="Q115" t="b">
        <v>0</v>
      </c>
      <c r="R115" t="s">
        <v>17</v>
      </c>
      <c r="S115" s="4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4">
        <f t="shared" si="6"/>
        <v>727.15789473684208</v>
      </c>
      <c r="H116">
        <v>126</v>
      </c>
      <c r="I116" s="5">
        <f t="shared" si="11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7"/>
        <v>43564.208333333328</v>
      </c>
      <c r="O116" s="9">
        <f t="shared" si="8"/>
        <v>43565.208333333328</v>
      </c>
      <c r="P116" t="b">
        <v>0</v>
      </c>
      <c r="Q116" t="b">
        <v>1</v>
      </c>
      <c r="R116" t="s">
        <v>65</v>
      </c>
      <c r="S116" s="4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4">
        <f t="shared" si="6"/>
        <v>87.211757648470297</v>
      </c>
      <c r="H117">
        <v>3304</v>
      </c>
      <c r="I117" s="5">
        <f t="shared" si="11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7"/>
        <v>43056.25</v>
      </c>
      <c r="O117" s="9">
        <f t="shared" si="8"/>
        <v>43091.25</v>
      </c>
      <c r="P117" t="b">
        <v>0</v>
      </c>
      <c r="Q117" t="b">
        <v>0</v>
      </c>
      <c r="R117" t="s">
        <v>119</v>
      </c>
      <c r="S117" s="4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4">
        <f t="shared" si="6"/>
        <v>88</v>
      </c>
      <c r="H118">
        <v>73</v>
      </c>
      <c r="I118" s="5">
        <f t="shared" si="11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7"/>
        <v>42265.208333333328</v>
      </c>
      <c r="O118" s="9">
        <f t="shared" si="8"/>
        <v>42266.208333333328</v>
      </c>
      <c r="P118" t="b">
        <v>0</v>
      </c>
      <c r="Q118" t="b">
        <v>0</v>
      </c>
      <c r="R118" t="s">
        <v>33</v>
      </c>
      <c r="S118" s="4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4">
        <f t="shared" si="6"/>
        <v>173.9387755102041</v>
      </c>
      <c r="H119">
        <v>275</v>
      </c>
      <c r="I119" s="5">
        <f t="shared" si="11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7"/>
        <v>40808.208333333336</v>
      </c>
      <c r="O119" s="9">
        <f t="shared" si="8"/>
        <v>40814.208333333336</v>
      </c>
      <c r="P119" t="b">
        <v>0</v>
      </c>
      <c r="Q119" t="b">
        <v>0</v>
      </c>
      <c r="R119" t="s">
        <v>269</v>
      </c>
      <c r="S119" s="4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4">
        <f t="shared" si="6"/>
        <v>117.61111111111111</v>
      </c>
      <c r="H120">
        <v>67</v>
      </c>
      <c r="I120" s="5">
        <f t="shared" si="11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7"/>
        <v>41665.25</v>
      </c>
      <c r="O120" s="9">
        <f t="shared" si="8"/>
        <v>41671.25</v>
      </c>
      <c r="P120" t="b">
        <v>0</v>
      </c>
      <c r="Q120" t="b">
        <v>0</v>
      </c>
      <c r="R120" t="s">
        <v>122</v>
      </c>
      <c r="S120" s="4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4">
        <f t="shared" si="6"/>
        <v>214.96</v>
      </c>
      <c r="H121">
        <v>154</v>
      </c>
      <c r="I121" s="5">
        <f t="shared" si="11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7"/>
        <v>41806.208333333336</v>
      </c>
      <c r="O121" s="9">
        <f t="shared" si="8"/>
        <v>41823.208333333336</v>
      </c>
      <c r="P121" t="b">
        <v>0</v>
      </c>
      <c r="Q121" t="b">
        <v>1</v>
      </c>
      <c r="R121" t="s">
        <v>42</v>
      </c>
      <c r="S121" s="4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4">
        <f t="shared" si="6"/>
        <v>149.49667110519306</v>
      </c>
      <c r="H122">
        <v>1782</v>
      </c>
      <c r="I122" s="5">
        <f t="shared" si="11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7"/>
        <v>42111.208333333328</v>
      </c>
      <c r="O122" s="9">
        <f t="shared" si="8"/>
        <v>42115.208333333328</v>
      </c>
      <c r="P122" t="b">
        <v>0</v>
      </c>
      <c r="Q122" t="b">
        <v>1</v>
      </c>
      <c r="R122" t="s">
        <v>292</v>
      </c>
      <c r="S122" s="4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4">
        <f t="shared" si="6"/>
        <v>219.33995584988963</v>
      </c>
      <c r="H123">
        <v>903</v>
      </c>
      <c r="I123" s="5">
        <f t="shared" si="11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7"/>
        <v>41917.208333333336</v>
      </c>
      <c r="O123" s="9">
        <f t="shared" si="8"/>
        <v>41930.208333333336</v>
      </c>
      <c r="P123" t="b">
        <v>0</v>
      </c>
      <c r="Q123" t="b">
        <v>0</v>
      </c>
      <c r="R123" t="s">
        <v>89</v>
      </c>
      <c r="S123" s="4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4">
        <f t="shared" si="6"/>
        <v>64.367690058479525</v>
      </c>
      <c r="H124">
        <v>3387</v>
      </c>
      <c r="I124" s="5">
        <f t="shared" si="11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7"/>
        <v>41970.25</v>
      </c>
      <c r="O124" s="9">
        <f t="shared" si="8"/>
        <v>41997.25</v>
      </c>
      <c r="P124" t="b">
        <v>0</v>
      </c>
      <c r="Q124" t="b">
        <v>0</v>
      </c>
      <c r="R124" t="s">
        <v>119</v>
      </c>
      <c r="S124" s="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4">
        <f t="shared" si="6"/>
        <v>18.622397298818232</v>
      </c>
      <c r="H125">
        <v>662</v>
      </c>
      <c r="I125" s="5">
        <f t="shared" si="11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7"/>
        <v>42332.25</v>
      </c>
      <c r="O125" s="9">
        <f t="shared" si="8"/>
        <v>42335.25</v>
      </c>
      <c r="P125" t="b">
        <v>1</v>
      </c>
      <c r="Q125" t="b">
        <v>0</v>
      </c>
      <c r="R125" t="s">
        <v>33</v>
      </c>
      <c r="S125" s="4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4">
        <f t="shared" si="6"/>
        <v>367.76923076923077</v>
      </c>
      <c r="H126">
        <v>94</v>
      </c>
      <c r="I126" s="5">
        <f t="shared" si="11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7"/>
        <v>43598.208333333328</v>
      </c>
      <c r="O126" s="9">
        <f t="shared" si="8"/>
        <v>43651.208333333328</v>
      </c>
      <c r="P126" t="b">
        <v>0</v>
      </c>
      <c r="Q126" t="b">
        <v>0</v>
      </c>
      <c r="R126" t="s">
        <v>122</v>
      </c>
      <c r="S126" s="4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4">
        <f t="shared" si="6"/>
        <v>159.90566037735849</v>
      </c>
      <c r="H127">
        <v>180</v>
      </c>
      <c r="I127" s="5">
        <f t="shared" si="11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7"/>
        <v>43362.208333333328</v>
      </c>
      <c r="O127" s="9">
        <f t="shared" si="8"/>
        <v>43366.208333333328</v>
      </c>
      <c r="P127" t="b">
        <v>0</v>
      </c>
      <c r="Q127" t="b">
        <v>0</v>
      </c>
      <c r="R127" t="s">
        <v>33</v>
      </c>
      <c r="S127" s="4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4">
        <f t="shared" si="6"/>
        <v>38.633185349611544</v>
      </c>
      <c r="H128">
        <v>774</v>
      </c>
      <c r="I128" s="5">
        <f t="shared" si="11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7"/>
        <v>42596.208333333328</v>
      </c>
      <c r="O128" s="9">
        <f t="shared" si="8"/>
        <v>42624.208333333328</v>
      </c>
      <c r="P128" t="b">
        <v>0</v>
      </c>
      <c r="Q128" t="b">
        <v>1</v>
      </c>
      <c r="R128" t="s">
        <v>33</v>
      </c>
      <c r="S128" s="4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4">
        <f t="shared" si="6"/>
        <v>51.42151162790698</v>
      </c>
      <c r="H129">
        <v>672</v>
      </c>
      <c r="I129" s="5">
        <f t="shared" si="11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7"/>
        <v>40310.208333333336</v>
      </c>
      <c r="O129" s="9">
        <f t="shared" si="8"/>
        <v>40313.208333333336</v>
      </c>
      <c r="P129" t="b">
        <v>0</v>
      </c>
      <c r="Q129" t="b">
        <v>0</v>
      </c>
      <c r="R129" t="s">
        <v>33</v>
      </c>
      <c r="S129" s="4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4">
        <f t="shared" si="6"/>
        <v>60.334277620396605</v>
      </c>
      <c r="H130">
        <v>532</v>
      </c>
      <c r="I130" s="5">
        <f t="shared" si="11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7"/>
        <v>40417.208333333336</v>
      </c>
      <c r="O130" s="9">
        <f t="shared" si="8"/>
        <v>40430.208333333336</v>
      </c>
      <c r="P130" t="b">
        <v>0</v>
      </c>
      <c r="Q130" t="b">
        <v>0</v>
      </c>
      <c r="R130" t="s">
        <v>23</v>
      </c>
      <c r="S130" s="4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4">
        <f t="shared" ref="G131:G194" si="12">(E131/D131)*100</f>
        <v>3.202693602693603</v>
      </c>
      <c r="H131">
        <v>55</v>
      </c>
      <c r="I131" s="5">
        <f t="shared" si="11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3">(((L131/60)/60)/24)+DATE(1970,1,1)</f>
        <v>42038.25</v>
      </c>
      <c r="O131" s="9">
        <f t="shared" ref="O131:O194" si="14">(((M131/60)/60)/24)+DATE(1970,1,1)</f>
        <v>42063.25</v>
      </c>
      <c r="P131" t="b">
        <v>0</v>
      </c>
      <c r="Q131" t="b">
        <v>0</v>
      </c>
      <c r="R131" t="s">
        <v>17</v>
      </c>
      <c r="S131" s="4" t="str">
        <f t="shared" ref="S131:S194" si="15">IFERROR(LEFT(R131, FIND("/", R131) - 1), R131)</f>
        <v>food</v>
      </c>
      <c r="T131" t="str">
        <f t="shared" ref="T131:T194" si="16">IFERROR(MID(R131,FIND("/",R131)+1,LEN(R131)),"")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4">
        <f t="shared" si="12"/>
        <v>155.46875</v>
      </c>
      <c r="H132">
        <v>533</v>
      </c>
      <c r="I132" s="5">
        <f t="shared" ref="I132:I195" si="17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3"/>
        <v>40842.208333333336</v>
      </c>
      <c r="O132" s="9">
        <f t="shared" si="14"/>
        <v>40858.25</v>
      </c>
      <c r="P132" t="b">
        <v>0</v>
      </c>
      <c r="Q132" t="b">
        <v>0</v>
      </c>
      <c r="R132" t="s">
        <v>53</v>
      </c>
      <c r="S132" s="4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4">
        <f t="shared" si="12"/>
        <v>100.85974499089254</v>
      </c>
      <c r="H133">
        <v>2443</v>
      </c>
      <c r="I133" s="5">
        <f t="shared" si="17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3"/>
        <v>41607.25</v>
      </c>
      <c r="O133" s="9">
        <f t="shared" si="14"/>
        <v>41620.25</v>
      </c>
      <c r="P133" t="b">
        <v>0</v>
      </c>
      <c r="Q133" t="b">
        <v>0</v>
      </c>
      <c r="R133" t="s">
        <v>28</v>
      </c>
      <c r="S133" s="4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4">
        <f t="shared" si="12"/>
        <v>116.18181818181819</v>
      </c>
      <c r="H134">
        <v>89</v>
      </c>
      <c r="I134" s="5">
        <f t="shared" si="17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3"/>
        <v>43112.25</v>
      </c>
      <c r="O134" s="9">
        <f t="shared" si="14"/>
        <v>43128.25</v>
      </c>
      <c r="P134" t="b">
        <v>0</v>
      </c>
      <c r="Q134" t="b">
        <v>1</v>
      </c>
      <c r="R134" t="s">
        <v>33</v>
      </c>
      <c r="S134" s="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4">
        <f t="shared" si="12"/>
        <v>310.77777777777777</v>
      </c>
      <c r="H135">
        <v>159</v>
      </c>
      <c r="I135" s="5">
        <f t="shared" si="17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3"/>
        <v>40767.208333333336</v>
      </c>
      <c r="O135" s="9">
        <f t="shared" si="14"/>
        <v>40789.208333333336</v>
      </c>
      <c r="P135" t="b">
        <v>0</v>
      </c>
      <c r="Q135" t="b">
        <v>0</v>
      </c>
      <c r="R135" t="s">
        <v>319</v>
      </c>
      <c r="S135" s="4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4">
        <f t="shared" si="12"/>
        <v>89.73668341708543</v>
      </c>
      <c r="H136">
        <v>940</v>
      </c>
      <c r="I136" s="5">
        <f t="shared" si="17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3"/>
        <v>40713.208333333336</v>
      </c>
      <c r="O136" s="9">
        <f t="shared" si="14"/>
        <v>40762.208333333336</v>
      </c>
      <c r="P136" t="b">
        <v>0</v>
      </c>
      <c r="Q136" t="b">
        <v>1</v>
      </c>
      <c r="R136" t="s">
        <v>42</v>
      </c>
      <c r="S136" s="4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4">
        <f t="shared" si="12"/>
        <v>71.27272727272728</v>
      </c>
      <c r="H137">
        <v>117</v>
      </c>
      <c r="I137" s="5">
        <f t="shared" si="17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3"/>
        <v>41340.25</v>
      </c>
      <c r="O137" s="9">
        <f t="shared" si="14"/>
        <v>41345.208333333336</v>
      </c>
      <c r="P137" t="b">
        <v>0</v>
      </c>
      <c r="Q137" t="b">
        <v>1</v>
      </c>
      <c r="R137" t="s">
        <v>33</v>
      </c>
      <c r="S137" s="4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4">
        <f t="shared" si="12"/>
        <v>3.2862318840579712</v>
      </c>
      <c r="H138">
        <v>58</v>
      </c>
      <c r="I138" s="5">
        <f t="shared" si="17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3"/>
        <v>41797.208333333336</v>
      </c>
      <c r="O138" s="9">
        <f t="shared" si="14"/>
        <v>41809.208333333336</v>
      </c>
      <c r="P138" t="b">
        <v>0</v>
      </c>
      <c r="Q138" t="b">
        <v>1</v>
      </c>
      <c r="R138" t="s">
        <v>53</v>
      </c>
      <c r="S138" s="4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4">
        <f t="shared" si="12"/>
        <v>261.77777777777777</v>
      </c>
      <c r="H139">
        <v>50</v>
      </c>
      <c r="I139" s="5">
        <f t="shared" si="17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3"/>
        <v>40457.208333333336</v>
      </c>
      <c r="O139" s="9">
        <f t="shared" si="14"/>
        <v>40463.208333333336</v>
      </c>
      <c r="P139" t="b">
        <v>0</v>
      </c>
      <c r="Q139" t="b">
        <v>0</v>
      </c>
      <c r="R139" t="s">
        <v>68</v>
      </c>
      <c r="S139" s="4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4">
        <f t="shared" si="12"/>
        <v>96</v>
      </c>
      <c r="H140">
        <v>115</v>
      </c>
      <c r="I140" s="5">
        <f t="shared" si="17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3"/>
        <v>41180.208333333336</v>
      </c>
      <c r="O140" s="9">
        <f t="shared" si="14"/>
        <v>41186.208333333336</v>
      </c>
      <c r="P140" t="b">
        <v>0</v>
      </c>
      <c r="Q140" t="b">
        <v>0</v>
      </c>
      <c r="R140" t="s">
        <v>292</v>
      </c>
      <c r="S140" s="4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4">
        <f t="shared" si="12"/>
        <v>20.896851248642779</v>
      </c>
      <c r="H141">
        <v>326</v>
      </c>
      <c r="I141" s="5">
        <f t="shared" si="17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3"/>
        <v>42115.208333333328</v>
      </c>
      <c r="O141" s="9">
        <f t="shared" si="14"/>
        <v>42131.208333333328</v>
      </c>
      <c r="P141" t="b">
        <v>0</v>
      </c>
      <c r="Q141" t="b">
        <v>1</v>
      </c>
      <c r="R141" t="s">
        <v>65</v>
      </c>
      <c r="S141" s="4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4">
        <f t="shared" si="12"/>
        <v>223.16363636363636</v>
      </c>
      <c r="H142">
        <v>186</v>
      </c>
      <c r="I142" s="5">
        <f t="shared" si="17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3"/>
        <v>43156.25</v>
      </c>
      <c r="O142" s="9">
        <f t="shared" si="14"/>
        <v>43161.25</v>
      </c>
      <c r="P142" t="b">
        <v>0</v>
      </c>
      <c r="Q142" t="b">
        <v>0</v>
      </c>
      <c r="R142" t="s">
        <v>42</v>
      </c>
      <c r="S142" s="4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4">
        <f t="shared" si="12"/>
        <v>101.59097978227061</v>
      </c>
      <c r="H143">
        <v>1071</v>
      </c>
      <c r="I143" s="5">
        <f t="shared" si="17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3"/>
        <v>42167.208333333328</v>
      </c>
      <c r="O143" s="9">
        <f t="shared" si="14"/>
        <v>42173.208333333328</v>
      </c>
      <c r="P143" t="b">
        <v>0</v>
      </c>
      <c r="Q143" t="b">
        <v>0</v>
      </c>
      <c r="R143" t="s">
        <v>28</v>
      </c>
      <c r="S143" s="4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4">
        <f t="shared" si="12"/>
        <v>230.03999999999996</v>
      </c>
      <c r="H144">
        <v>117</v>
      </c>
      <c r="I144" s="5">
        <f t="shared" si="17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3"/>
        <v>41005.208333333336</v>
      </c>
      <c r="O144" s="9">
        <f t="shared" si="14"/>
        <v>41046.208333333336</v>
      </c>
      <c r="P144" t="b">
        <v>0</v>
      </c>
      <c r="Q144" t="b">
        <v>0</v>
      </c>
      <c r="R144" t="s">
        <v>28</v>
      </c>
      <c r="S144" s="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4">
        <f t="shared" si="12"/>
        <v>135.59259259259261</v>
      </c>
      <c r="H145">
        <v>70</v>
      </c>
      <c r="I145" s="5">
        <f t="shared" si="17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3"/>
        <v>40357.208333333336</v>
      </c>
      <c r="O145" s="9">
        <f t="shared" si="14"/>
        <v>40377.208333333336</v>
      </c>
      <c r="P145" t="b">
        <v>0</v>
      </c>
      <c r="Q145" t="b">
        <v>0</v>
      </c>
      <c r="R145" t="s">
        <v>60</v>
      </c>
      <c r="S145" s="4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4">
        <f t="shared" si="12"/>
        <v>129.1</v>
      </c>
      <c r="H146">
        <v>135</v>
      </c>
      <c r="I146" s="5">
        <f t="shared" si="17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3"/>
        <v>43633.208333333328</v>
      </c>
      <c r="O146" s="9">
        <f t="shared" si="14"/>
        <v>43641.208333333328</v>
      </c>
      <c r="P146" t="b">
        <v>0</v>
      </c>
      <c r="Q146" t="b">
        <v>0</v>
      </c>
      <c r="R146" t="s">
        <v>33</v>
      </c>
      <c r="S146" s="4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4">
        <f t="shared" si="12"/>
        <v>236.512</v>
      </c>
      <c r="H147">
        <v>768</v>
      </c>
      <c r="I147" s="5">
        <f t="shared" si="17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3"/>
        <v>41889.208333333336</v>
      </c>
      <c r="O147" s="9">
        <f t="shared" si="14"/>
        <v>41894.208333333336</v>
      </c>
      <c r="P147" t="b">
        <v>0</v>
      </c>
      <c r="Q147" t="b">
        <v>0</v>
      </c>
      <c r="R147" t="s">
        <v>65</v>
      </c>
      <c r="S147" s="4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4">
        <f t="shared" si="12"/>
        <v>17.25</v>
      </c>
      <c r="H148">
        <v>51</v>
      </c>
      <c r="I148" s="5">
        <f t="shared" si="17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3"/>
        <v>40855.25</v>
      </c>
      <c r="O148" s="9">
        <f t="shared" si="14"/>
        <v>40875.25</v>
      </c>
      <c r="P148" t="b">
        <v>0</v>
      </c>
      <c r="Q148" t="b">
        <v>0</v>
      </c>
      <c r="R148" t="s">
        <v>33</v>
      </c>
      <c r="S148" s="4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4">
        <f t="shared" si="12"/>
        <v>112.49397590361446</v>
      </c>
      <c r="H149">
        <v>199</v>
      </c>
      <c r="I149" s="5">
        <f t="shared" si="17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3"/>
        <v>42534.208333333328</v>
      </c>
      <c r="O149" s="9">
        <f t="shared" si="14"/>
        <v>42540.208333333328</v>
      </c>
      <c r="P149" t="b">
        <v>0</v>
      </c>
      <c r="Q149" t="b">
        <v>1</v>
      </c>
      <c r="R149" t="s">
        <v>33</v>
      </c>
      <c r="S149" s="4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4">
        <f t="shared" si="12"/>
        <v>121.02150537634408</v>
      </c>
      <c r="H150">
        <v>107</v>
      </c>
      <c r="I150" s="5">
        <f t="shared" si="17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3"/>
        <v>42941.208333333328</v>
      </c>
      <c r="O150" s="9">
        <f t="shared" si="14"/>
        <v>42950.208333333328</v>
      </c>
      <c r="P150" t="b">
        <v>0</v>
      </c>
      <c r="Q150" t="b">
        <v>0</v>
      </c>
      <c r="R150" t="s">
        <v>65</v>
      </c>
      <c r="S150" s="4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4">
        <f t="shared" si="12"/>
        <v>219.87096774193549</v>
      </c>
      <c r="H151">
        <v>195</v>
      </c>
      <c r="I151" s="5">
        <f t="shared" si="17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3"/>
        <v>41275.25</v>
      </c>
      <c r="O151" s="9">
        <f t="shared" si="14"/>
        <v>41327.25</v>
      </c>
      <c r="P151" t="b">
        <v>0</v>
      </c>
      <c r="Q151" t="b">
        <v>0</v>
      </c>
      <c r="R151" t="s">
        <v>60</v>
      </c>
      <c r="S151" s="4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4">
        <f t="shared" si="12"/>
        <v>1</v>
      </c>
      <c r="H152">
        <v>1</v>
      </c>
      <c r="I152" s="5">
        <f t="shared" si="17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3"/>
        <v>43450.25</v>
      </c>
      <c r="O152" s="9">
        <f t="shared" si="14"/>
        <v>43451.25</v>
      </c>
      <c r="P152" t="b">
        <v>0</v>
      </c>
      <c r="Q152" t="b">
        <v>0</v>
      </c>
      <c r="R152" t="s">
        <v>23</v>
      </c>
      <c r="S152" s="4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4">
        <f t="shared" si="12"/>
        <v>64.166909620991248</v>
      </c>
      <c r="H153">
        <v>1467</v>
      </c>
      <c r="I153" s="5">
        <f t="shared" si="17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3"/>
        <v>41799.208333333336</v>
      </c>
      <c r="O153" s="9">
        <f t="shared" si="14"/>
        <v>41850.208333333336</v>
      </c>
      <c r="P153" t="b">
        <v>0</v>
      </c>
      <c r="Q153" t="b">
        <v>0</v>
      </c>
      <c r="R153" t="s">
        <v>50</v>
      </c>
      <c r="S153" s="4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4">
        <f t="shared" si="12"/>
        <v>423.06746987951806</v>
      </c>
      <c r="H154">
        <v>3376</v>
      </c>
      <c r="I154" s="5">
        <f t="shared" si="17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3"/>
        <v>42783.25</v>
      </c>
      <c r="O154" s="9">
        <f t="shared" si="14"/>
        <v>42790.25</v>
      </c>
      <c r="P154" t="b">
        <v>0</v>
      </c>
      <c r="Q154" t="b">
        <v>0</v>
      </c>
      <c r="R154" t="s">
        <v>60</v>
      </c>
      <c r="S154" s="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4">
        <f t="shared" si="12"/>
        <v>92.984160506863773</v>
      </c>
      <c r="H155">
        <v>5681</v>
      </c>
      <c r="I155" s="5">
        <f t="shared" si="17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3"/>
        <v>41201.208333333336</v>
      </c>
      <c r="O155" s="9">
        <f t="shared" si="14"/>
        <v>41207.208333333336</v>
      </c>
      <c r="P155" t="b">
        <v>0</v>
      </c>
      <c r="Q155" t="b">
        <v>0</v>
      </c>
      <c r="R155" t="s">
        <v>33</v>
      </c>
      <c r="S155" s="4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4">
        <f t="shared" si="12"/>
        <v>58.756567425569173</v>
      </c>
      <c r="H156">
        <v>1059</v>
      </c>
      <c r="I156" s="5">
        <f t="shared" si="17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3"/>
        <v>42502.208333333328</v>
      </c>
      <c r="O156" s="9">
        <f t="shared" si="14"/>
        <v>42525.208333333328</v>
      </c>
      <c r="P156" t="b">
        <v>0</v>
      </c>
      <c r="Q156" t="b">
        <v>1</v>
      </c>
      <c r="R156" t="s">
        <v>60</v>
      </c>
      <c r="S156" s="4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4">
        <f t="shared" si="12"/>
        <v>65.022222222222226</v>
      </c>
      <c r="H157">
        <v>1194</v>
      </c>
      <c r="I157" s="5">
        <f t="shared" si="17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3"/>
        <v>40262.208333333336</v>
      </c>
      <c r="O157" s="9">
        <f t="shared" si="14"/>
        <v>40277.208333333336</v>
      </c>
      <c r="P157" t="b">
        <v>0</v>
      </c>
      <c r="Q157" t="b">
        <v>0</v>
      </c>
      <c r="R157" t="s">
        <v>33</v>
      </c>
      <c r="S157" s="4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4">
        <f t="shared" si="12"/>
        <v>73.939560439560438</v>
      </c>
      <c r="H158">
        <v>379</v>
      </c>
      <c r="I158" s="5">
        <f t="shared" si="17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3"/>
        <v>43743.208333333328</v>
      </c>
      <c r="O158" s="9">
        <f t="shared" si="14"/>
        <v>43767.208333333328</v>
      </c>
      <c r="P158" t="b">
        <v>0</v>
      </c>
      <c r="Q158" t="b">
        <v>0</v>
      </c>
      <c r="R158" t="s">
        <v>23</v>
      </c>
      <c r="S158" s="4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4">
        <f t="shared" si="12"/>
        <v>52.666666666666664</v>
      </c>
      <c r="H159">
        <v>30</v>
      </c>
      <c r="I159" s="5">
        <f t="shared" si="17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3"/>
        <v>41638.25</v>
      </c>
      <c r="O159" s="9">
        <f t="shared" si="14"/>
        <v>41650.25</v>
      </c>
      <c r="P159" t="b">
        <v>0</v>
      </c>
      <c r="Q159" t="b">
        <v>0</v>
      </c>
      <c r="R159" t="s">
        <v>122</v>
      </c>
      <c r="S159" s="4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4">
        <f t="shared" si="12"/>
        <v>220.95238095238096</v>
      </c>
      <c r="H160">
        <v>41</v>
      </c>
      <c r="I160" s="5">
        <f t="shared" si="17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3"/>
        <v>42346.25</v>
      </c>
      <c r="O160" s="9">
        <f t="shared" si="14"/>
        <v>42347.25</v>
      </c>
      <c r="P160" t="b">
        <v>0</v>
      </c>
      <c r="Q160" t="b">
        <v>0</v>
      </c>
      <c r="R160" t="s">
        <v>23</v>
      </c>
      <c r="S160" s="4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4">
        <f t="shared" si="12"/>
        <v>100.01150627615063</v>
      </c>
      <c r="H161">
        <v>1821</v>
      </c>
      <c r="I161" s="5">
        <f t="shared" si="17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3"/>
        <v>43551.208333333328</v>
      </c>
      <c r="O161" s="9">
        <f t="shared" si="14"/>
        <v>43569.208333333328</v>
      </c>
      <c r="P161" t="b">
        <v>0</v>
      </c>
      <c r="Q161" t="b">
        <v>1</v>
      </c>
      <c r="R161" t="s">
        <v>33</v>
      </c>
      <c r="S161" s="4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4">
        <f t="shared" si="12"/>
        <v>162.3125</v>
      </c>
      <c r="H162">
        <v>164</v>
      </c>
      <c r="I162" s="5">
        <f t="shared" si="17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3"/>
        <v>43582.208333333328</v>
      </c>
      <c r="O162" s="9">
        <f t="shared" si="14"/>
        <v>43598.208333333328</v>
      </c>
      <c r="P162" t="b">
        <v>0</v>
      </c>
      <c r="Q162" t="b">
        <v>0</v>
      </c>
      <c r="R162" t="s">
        <v>65</v>
      </c>
      <c r="S162" s="4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4">
        <f t="shared" si="12"/>
        <v>78.181818181818187</v>
      </c>
      <c r="H163">
        <v>75</v>
      </c>
      <c r="I163" s="5">
        <f t="shared" si="17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3"/>
        <v>42270.208333333328</v>
      </c>
      <c r="O163" s="9">
        <f t="shared" si="14"/>
        <v>42276.208333333328</v>
      </c>
      <c r="P163" t="b">
        <v>0</v>
      </c>
      <c r="Q163" t="b">
        <v>1</v>
      </c>
      <c r="R163" t="s">
        <v>28</v>
      </c>
      <c r="S163" s="4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4">
        <f t="shared" si="12"/>
        <v>149.73770491803279</v>
      </c>
      <c r="H164">
        <v>157</v>
      </c>
      <c r="I164" s="5">
        <f t="shared" si="17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3"/>
        <v>43442.25</v>
      </c>
      <c r="O164" s="9">
        <f t="shared" si="14"/>
        <v>43472.25</v>
      </c>
      <c r="P164" t="b">
        <v>0</v>
      </c>
      <c r="Q164" t="b">
        <v>0</v>
      </c>
      <c r="R164" t="s">
        <v>23</v>
      </c>
      <c r="S164" s="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4">
        <f t="shared" si="12"/>
        <v>253.25714285714284</v>
      </c>
      <c r="H165">
        <v>246</v>
      </c>
      <c r="I165" s="5">
        <f t="shared" si="17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3"/>
        <v>43028.208333333328</v>
      </c>
      <c r="O165" s="9">
        <f t="shared" si="14"/>
        <v>43077.25</v>
      </c>
      <c r="P165" t="b">
        <v>0</v>
      </c>
      <c r="Q165" t="b">
        <v>1</v>
      </c>
      <c r="R165" t="s">
        <v>122</v>
      </c>
      <c r="S165" s="4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4">
        <f t="shared" si="12"/>
        <v>100.16943521594683</v>
      </c>
      <c r="H166">
        <v>1396</v>
      </c>
      <c r="I166" s="5">
        <f t="shared" si="17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3"/>
        <v>43016.208333333328</v>
      </c>
      <c r="O166" s="9">
        <f t="shared" si="14"/>
        <v>43017.208333333328</v>
      </c>
      <c r="P166" t="b">
        <v>0</v>
      </c>
      <c r="Q166" t="b">
        <v>0</v>
      </c>
      <c r="R166" t="s">
        <v>33</v>
      </c>
      <c r="S166" s="4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4">
        <f t="shared" si="12"/>
        <v>121.99004424778761</v>
      </c>
      <c r="H167">
        <v>2506</v>
      </c>
      <c r="I167" s="5">
        <f t="shared" si="17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3"/>
        <v>42948.208333333328</v>
      </c>
      <c r="O167" s="9">
        <f t="shared" si="14"/>
        <v>42980.208333333328</v>
      </c>
      <c r="P167" t="b">
        <v>0</v>
      </c>
      <c r="Q167" t="b">
        <v>0</v>
      </c>
      <c r="R167" t="s">
        <v>28</v>
      </c>
      <c r="S167" s="4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4">
        <f t="shared" si="12"/>
        <v>137.13265306122449</v>
      </c>
      <c r="H168">
        <v>244</v>
      </c>
      <c r="I168" s="5">
        <f t="shared" si="17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3"/>
        <v>40534.25</v>
      </c>
      <c r="O168" s="9">
        <f t="shared" si="14"/>
        <v>40538.25</v>
      </c>
      <c r="P168" t="b">
        <v>0</v>
      </c>
      <c r="Q168" t="b">
        <v>0</v>
      </c>
      <c r="R168" t="s">
        <v>122</v>
      </c>
      <c r="S168" s="4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4">
        <f t="shared" si="12"/>
        <v>415.53846153846149</v>
      </c>
      <c r="H169">
        <v>146</v>
      </c>
      <c r="I169" s="5">
        <f t="shared" si="17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3"/>
        <v>41435.208333333336</v>
      </c>
      <c r="O169" s="9">
        <f t="shared" si="14"/>
        <v>41445.208333333336</v>
      </c>
      <c r="P169" t="b">
        <v>0</v>
      </c>
      <c r="Q169" t="b">
        <v>0</v>
      </c>
      <c r="R169" t="s">
        <v>33</v>
      </c>
      <c r="S169" s="4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4">
        <f t="shared" si="12"/>
        <v>31.30913348946136</v>
      </c>
      <c r="H170">
        <v>955</v>
      </c>
      <c r="I170" s="5">
        <f t="shared" si="17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3"/>
        <v>43518.25</v>
      </c>
      <c r="O170" s="9">
        <f t="shared" si="14"/>
        <v>43541.208333333328</v>
      </c>
      <c r="P170" t="b">
        <v>0</v>
      </c>
      <c r="Q170" t="b">
        <v>1</v>
      </c>
      <c r="R170" t="s">
        <v>60</v>
      </c>
      <c r="S170" s="4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4">
        <f t="shared" si="12"/>
        <v>424.08154506437768</v>
      </c>
      <c r="H171">
        <v>1267</v>
      </c>
      <c r="I171" s="5">
        <f t="shared" si="17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3"/>
        <v>41077.208333333336</v>
      </c>
      <c r="O171" s="9">
        <f t="shared" si="14"/>
        <v>41105.208333333336</v>
      </c>
      <c r="P171" t="b">
        <v>0</v>
      </c>
      <c r="Q171" t="b">
        <v>1</v>
      </c>
      <c r="R171" t="s">
        <v>100</v>
      </c>
      <c r="S171" s="4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4">
        <f t="shared" si="12"/>
        <v>2.93886230728336</v>
      </c>
      <c r="H172">
        <v>67</v>
      </c>
      <c r="I172" s="5">
        <f t="shared" si="17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3"/>
        <v>42950.208333333328</v>
      </c>
      <c r="O172" s="9">
        <f t="shared" si="14"/>
        <v>42957.208333333328</v>
      </c>
      <c r="P172" t="b">
        <v>0</v>
      </c>
      <c r="Q172" t="b">
        <v>0</v>
      </c>
      <c r="R172" t="s">
        <v>60</v>
      </c>
      <c r="S172" s="4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4">
        <f t="shared" si="12"/>
        <v>10.63265306122449</v>
      </c>
      <c r="H173">
        <v>5</v>
      </c>
      <c r="I173" s="5">
        <f t="shared" si="17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3"/>
        <v>41718.208333333336</v>
      </c>
      <c r="O173" s="9">
        <f t="shared" si="14"/>
        <v>41740.208333333336</v>
      </c>
      <c r="P173" t="b">
        <v>0</v>
      </c>
      <c r="Q173" t="b">
        <v>0</v>
      </c>
      <c r="R173" t="s">
        <v>206</v>
      </c>
      <c r="S173" s="4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4">
        <f t="shared" si="12"/>
        <v>82.875</v>
      </c>
      <c r="H174">
        <v>26</v>
      </c>
      <c r="I174" s="5">
        <f t="shared" si="17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3"/>
        <v>41839.208333333336</v>
      </c>
      <c r="O174" s="9">
        <f t="shared" si="14"/>
        <v>41854.208333333336</v>
      </c>
      <c r="P174" t="b">
        <v>0</v>
      </c>
      <c r="Q174" t="b">
        <v>1</v>
      </c>
      <c r="R174" t="s">
        <v>42</v>
      </c>
      <c r="S174" s="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4">
        <f t="shared" si="12"/>
        <v>163.01447776628748</v>
      </c>
      <c r="H175">
        <v>1561</v>
      </c>
      <c r="I175" s="5">
        <f t="shared" si="17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3"/>
        <v>41412.208333333336</v>
      </c>
      <c r="O175" s="9">
        <f t="shared" si="14"/>
        <v>41418.208333333336</v>
      </c>
      <c r="P175" t="b">
        <v>0</v>
      </c>
      <c r="Q175" t="b">
        <v>0</v>
      </c>
      <c r="R175" t="s">
        <v>33</v>
      </c>
      <c r="S175" s="4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4">
        <f t="shared" si="12"/>
        <v>894.66666666666674</v>
      </c>
      <c r="H176">
        <v>48</v>
      </c>
      <c r="I176" s="5">
        <f t="shared" si="17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3"/>
        <v>42282.208333333328</v>
      </c>
      <c r="O176" s="9">
        <f t="shared" si="14"/>
        <v>42283.208333333328</v>
      </c>
      <c r="P176" t="b">
        <v>0</v>
      </c>
      <c r="Q176" t="b">
        <v>1</v>
      </c>
      <c r="R176" t="s">
        <v>65</v>
      </c>
      <c r="S176" s="4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4">
        <f t="shared" si="12"/>
        <v>26.191501103752756</v>
      </c>
      <c r="H177">
        <v>1130</v>
      </c>
      <c r="I177" s="5">
        <f t="shared" si="17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3"/>
        <v>42613.208333333328</v>
      </c>
      <c r="O177" s="9">
        <f t="shared" si="14"/>
        <v>42632.208333333328</v>
      </c>
      <c r="P177" t="b">
        <v>0</v>
      </c>
      <c r="Q177" t="b">
        <v>0</v>
      </c>
      <c r="R177" t="s">
        <v>33</v>
      </c>
      <c r="S177" s="4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4">
        <f t="shared" si="12"/>
        <v>74.834782608695647</v>
      </c>
      <c r="H178">
        <v>782</v>
      </c>
      <c r="I178" s="5">
        <f t="shared" si="17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3"/>
        <v>42616.208333333328</v>
      </c>
      <c r="O178" s="9">
        <f t="shared" si="14"/>
        <v>42625.208333333328</v>
      </c>
      <c r="P178" t="b">
        <v>0</v>
      </c>
      <c r="Q178" t="b">
        <v>0</v>
      </c>
      <c r="R178" t="s">
        <v>33</v>
      </c>
      <c r="S178" s="4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4">
        <f t="shared" si="12"/>
        <v>416.47680412371136</v>
      </c>
      <c r="H179">
        <v>2739</v>
      </c>
      <c r="I179" s="5">
        <f t="shared" si="17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3"/>
        <v>40497.25</v>
      </c>
      <c r="O179" s="9">
        <f t="shared" si="14"/>
        <v>40522.25</v>
      </c>
      <c r="P179" t="b">
        <v>0</v>
      </c>
      <c r="Q179" t="b">
        <v>0</v>
      </c>
      <c r="R179" t="s">
        <v>33</v>
      </c>
      <c r="S179" s="4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4">
        <f t="shared" si="12"/>
        <v>96.208333333333329</v>
      </c>
      <c r="H180">
        <v>210</v>
      </c>
      <c r="I180" s="5">
        <f t="shared" si="17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3"/>
        <v>42999.208333333328</v>
      </c>
      <c r="O180" s="9">
        <f t="shared" si="14"/>
        <v>43008.208333333328</v>
      </c>
      <c r="P180" t="b">
        <v>0</v>
      </c>
      <c r="Q180" t="b">
        <v>0</v>
      </c>
      <c r="R180" t="s">
        <v>17</v>
      </c>
      <c r="S180" s="4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4">
        <f t="shared" si="12"/>
        <v>357.71910112359546</v>
      </c>
      <c r="H181">
        <v>3537</v>
      </c>
      <c r="I181" s="5">
        <f t="shared" si="17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3"/>
        <v>41350.208333333336</v>
      </c>
      <c r="O181" s="9">
        <f t="shared" si="14"/>
        <v>41351.208333333336</v>
      </c>
      <c r="P181" t="b">
        <v>0</v>
      </c>
      <c r="Q181" t="b">
        <v>1</v>
      </c>
      <c r="R181" t="s">
        <v>33</v>
      </c>
      <c r="S181" s="4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4">
        <f t="shared" si="12"/>
        <v>308.45714285714286</v>
      </c>
      <c r="H182">
        <v>2107</v>
      </c>
      <c r="I182" s="5">
        <f t="shared" si="17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3"/>
        <v>40259.208333333336</v>
      </c>
      <c r="O182" s="9">
        <f t="shared" si="14"/>
        <v>40264.208333333336</v>
      </c>
      <c r="P182" t="b">
        <v>0</v>
      </c>
      <c r="Q182" t="b">
        <v>0</v>
      </c>
      <c r="R182" t="s">
        <v>65</v>
      </c>
      <c r="S182" s="4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4">
        <f t="shared" si="12"/>
        <v>61.802325581395344</v>
      </c>
      <c r="H183">
        <v>136</v>
      </c>
      <c r="I183" s="5">
        <f t="shared" si="17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3"/>
        <v>43012.208333333328</v>
      </c>
      <c r="O183" s="9">
        <f t="shared" si="14"/>
        <v>43030.208333333328</v>
      </c>
      <c r="P183" t="b">
        <v>0</v>
      </c>
      <c r="Q183" t="b">
        <v>0</v>
      </c>
      <c r="R183" t="s">
        <v>28</v>
      </c>
      <c r="S183" s="4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4">
        <f t="shared" si="12"/>
        <v>722.32472324723244</v>
      </c>
      <c r="H184">
        <v>3318</v>
      </c>
      <c r="I184" s="5">
        <f t="shared" si="17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3"/>
        <v>43631.208333333328</v>
      </c>
      <c r="O184" s="9">
        <f t="shared" si="14"/>
        <v>43647.208333333328</v>
      </c>
      <c r="P184" t="b">
        <v>0</v>
      </c>
      <c r="Q184" t="b">
        <v>0</v>
      </c>
      <c r="R184" t="s">
        <v>33</v>
      </c>
      <c r="S184" s="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4">
        <f t="shared" si="12"/>
        <v>69.117647058823522</v>
      </c>
      <c r="H185">
        <v>86</v>
      </c>
      <c r="I185" s="5">
        <f t="shared" si="17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3"/>
        <v>40430.208333333336</v>
      </c>
      <c r="O185" s="9">
        <f t="shared" si="14"/>
        <v>40443.208333333336</v>
      </c>
      <c r="P185" t="b">
        <v>0</v>
      </c>
      <c r="Q185" t="b">
        <v>0</v>
      </c>
      <c r="R185" t="s">
        <v>23</v>
      </c>
      <c r="S185" s="4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4">
        <f t="shared" si="12"/>
        <v>293.05555555555554</v>
      </c>
      <c r="H186">
        <v>340</v>
      </c>
      <c r="I186" s="5">
        <f t="shared" si="17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3"/>
        <v>43588.208333333328</v>
      </c>
      <c r="O186" s="9">
        <f t="shared" si="14"/>
        <v>43589.208333333328</v>
      </c>
      <c r="P186" t="b">
        <v>0</v>
      </c>
      <c r="Q186" t="b">
        <v>0</v>
      </c>
      <c r="R186" t="s">
        <v>33</v>
      </c>
      <c r="S186" s="4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4">
        <f t="shared" si="12"/>
        <v>71.8</v>
      </c>
      <c r="H187">
        <v>19</v>
      </c>
      <c r="I187" s="5">
        <f t="shared" si="17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3"/>
        <v>43233.208333333328</v>
      </c>
      <c r="O187" s="9">
        <f t="shared" si="14"/>
        <v>43244.208333333328</v>
      </c>
      <c r="P187" t="b">
        <v>0</v>
      </c>
      <c r="Q187" t="b">
        <v>0</v>
      </c>
      <c r="R187" t="s">
        <v>269</v>
      </c>
      <c r="S187" s="4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4">
        <f t="shared" si="12"/>
        <v>31.934684684684683</v>
      </c>
      <c r="H188">
        <v>886</v>
      </c>
      <c r="I188" s="5">
        <f t="shared" si="17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3"/>
        <v>41782.208333333336</v>
      </c>
      <c r="O188" s="9">
        <f t="shared" si="14"/>
        <v>41797.208333333336</v>
      </c>
      <c r="P188" t="b">
        <v>0</v>
      </c>
      <c r="Q188" t="b">
        <v>0</v>
      </c>
      <c r="R188" t="s">
        <v>33</v>
      </c>
      <c r="S188" s="4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4">
        <f t="shared" si="12"/>
        <v>229.87375415282392</v>
      </c>
      <c r="H189">
        <v>1442</v>
      </c>
      <c r="I189" s="5">
        <f t="shared" si="17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3"/>
        <v>41328.25</v>
      </c>
      <c r="O189" s="9">
        <f t="shared" si="14"/>
        <v>41356.208333333336</v>
      </c>
      <c r="P189" t="b">
        <v>0</v>
      </c>
      <c r="Q189" t="b">
        <v>1</v>
      </c>
      <c r="R189" t="s">
        <v>100</v>
      </c>
      <c r="S189" s="4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4">
        <f t="shared" si="12"/>
        <v>32.012195121951223</v>
      </c>
      <c r="H190">
        <v>35</v>
      </c>
      <c r="I190" s="5">
        <f t="shared" si="17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3"/>
        <v>41975.25</v>
      </c>
      <c r="O190" s="9">
        <f t="shared" si="14"/>
        <v>41976.25</v>
      </c>
      <c r="P190" t="b">
        <v>0</v>
      </c>
      <c r="Q190" t="b">
        <v>0</v>
      </c>
      <c r="R190" t="s">
        <v>33</v>
      </c>
      <c r="S190" s="4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4">
        <f t="shared" si="12"/>
        <v>23.525352848928385</v>
      </c>
      <c r="H191">
        <v>441</v>
      </c>
      <c r="I191" s="5">
        <f t="shared" si="17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3"/>
        <v>42433.25</v>
      </c>
      <c r="O191" s="9">
        <f t="shared" si="14"/>
        <v>42433.25</v>
      </c>
      <c r="P191" t="b">
        <v>0</v>
      </c>
      <c r="Q191" t="b">
        <v>0</v>
      </c>
      <c r="R191" t="s">
        <v>33</v>
      </c>
      <c r="S191" s="4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4">
        <f t="shared" si="12"/>
        <v>68.594594594594597</v>
      </c>
      <c r="H192">
        <v>24</v>
      </c>
      <c r="I192" s="5">
        <f t="shared" si="17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3"/>
        <v>41429.208333333336</v>
      </c>
      <c r="O192" s="9">
        <f t="shared" si="14"/>
        <v>41430.208333333336</v>
      </c>
      <c r="P192" t="b">
        <v>0</v>
      </c>
      <c r="Q192" t="b">
        <v>1</v>
      </c>
      <c r="R192" t="s">
        <v>33</v>
      </c>
      <c r="S192" s="4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4">
        <f t="shared" si="12"/>
        <v>37.952380952380956</v>
      </c>
      <c r="H193">
        <v>86</v>
      </c>
      <c r="I193" s="5">
        <f t="shared" si="17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3"/>
        <v>43536.208333333328</v>
      </c>
      <c r="O193" s="9">
        <f t="shared" si="14"/>
        <v>43539.208333333328</v>
      </c>
      <c r="P193" t="b">
        <v>0</v>
      </c>
      <c r="Q193" t="b">
        <v>0</v>
      </c>
      <c r="R193" t="s">
        <v>33</v>
      </c>
      <c r="S193" s="4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4">
        <f t="shared" si="12"/>
        <v>19.992957746478872</v>
      </c>
      <c r="H194">
        <v>243</v>
      </c>
      <c r="I194" s="5">
        <f t="shared" si="17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3"/>
        <v>41817.208333333336</v>
      </c>
      <c r="O194" s="9">
        <f t="shared" si="14"/>
        <v>41821.208333333336</v>
      </c>
      <c r="P194" t="b">
        <v>0</v>
      </c>
      <c r="Q194" t="b">
        <v>0</v>
      </c>
      <c r="R194" t="s">
        <v>23</v>
      </c>
      <c r="S194" s="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4">
        <f t="shared" ref="G195:G258" si="18">(E195/D195)*100</f>
        <v>45.636363636363633</v>
      </c>
      <c r="H195">
        <v>65</v>
      </c>
      <c r="I195" s="5">
        <f t="shared" si="17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9">(((L195/60)/60)/24)+DATE(1970,1,1)</f>
        <v>43198.208333333328</v>
      </c>
      <c r="O195" s="9">
        <f t="shared" ref="O195:O258" si="20">(((M195/60)/60)/24)+DATE(1970,1,1)</f>
        <v>43202.208333333328</v>
      </c>
      <c r="P195" t="b">
        <v>1</v>
      </c>
      <c r="Q195" t="b">
        <v>0</v>
      </c>
      <c r="R195" t="s">
        <v>60</v>
      </c>
      <c r="S195" s="4" t="str">
        <f t="shared" ref="S195:S258" si="21">IFERROR(LEFT(R195, FIND("/", R195) - 1), R195)</f>
        <v>music</v>
      </c>
      <c r="T195" t="str">
        <f t="shared" ref="T195:T258" si="22">IFERROR(MID(R195,FIND("/",R195)+1,LEN(R195)),"")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4">
        <f t="shared" si="18"/>
        <v>122.7605633802817</v>
      </c>
      <c r="H196">
        <v>126</v>
      </c>
      <c r="I196" s="5">
        <f t="shared" ref="I196:I259" si="23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9"/>
        <v>42261.208333333328</v>
      </c>
      <c r="O196" s="9">
        <f t="shared" si="20"/>
        <v>42277.208333333328</v>
      </c>
      <c r="P196" t="b">
        <v>0</v>
      </c>
      <c r="Q196" t="b">
        <v>0</v>
      </c>
      <c r="R196" t="s">
        <v>148</v>
      </c>
      <c r="S196" s="4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4">
        <f t="shared" si="18"/>
        <v>361.75316455696202</v>
      </c>
      <c r="H197">
        <v>524</v>
      </c>
      <c r="I197" s="5">
        <f t="shared" si="2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9"/>
        <v>43310.208333333328</v>
      </c>
      <c r="O197" s="9">
        <f t="shared" si="20"/>
        <v>43317.208333333328</v>
      </c>
      <c r="P197" t="b">
        <v>0</v>
      </c>
      <c r="Q197" t="b">
        <v>0</v>
      </c>
      <c r="R197" t="s">
        <v>50</v>
      </c>
      <c r="S197" s="4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4">
        <f t="shared" si="18"/>
        <v>63.146341463414636</v>
      </c>
      <c r="H198">
        <v>100</v>
      </c>
      <c r="I198" s="5">
        <f t="shared" si="2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9"/>
        <v>42616.208333333328</v>
      </c>
      <c r="O198" s="9">
        <f t="shared" si="20"/>
        <v>42635.208333333328</v>
      </c>
      <c r="P198" t="b">
        <v>0</v>
      </c>
      <c r="Q198" t="b">
        <v>0</v>
      </c>
      <c r="R198" t="s">
        <v>65</v>
      </c>
      <c r="S198" s="4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4">
        <f t="shared" si="18"/>
        <v>298.20475319926874</v>
      </c>
      <c r="H199">
        <v>1989</v>
      </c>
      <c r="I199" s="5">
        <f t="shared" si="2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9"/>
        <v>42909.208333333328</v>
      </c>
      <c r="O199" s="9">
        <f t="shared" si="20"/>
        <v>42923.208333333328</v>
      </c>
      <c r="P199" t="b">
        <v>0</v>
      </c>
      <c r="Q199" t="b">
        <v>0</v>
      </c>
      <c r="R199" t="s">
        <v>53</v>
      </c>
      <c r="S199" s="4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4">
        <f t="shared" si="18"/>
        <v>9.5585443037974684</v>
      </c>
      <c r="H200">
        <v>168</v>
      </c>
      <c r="I200" s="5">
        <f t="shared" si="2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9"/>
        <v>40396.208333333336</v>
      </c>
      <c r="O200" s="9">
        <f t="shared" si="20"/>
        <v>40425.208333333336</v>
      </c>
      <c r="P200" t="b">
        <v>0</v>
      </c>
      <c r="Q200" t="b">
        <v>0</v>
      </c>
      <c r="R200" t="s">
        <v>50</v>
      </c>
      <c r="S200" s="4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4">
        <f t="shared" si="18"/>
        <v>53.777777777777779</v>
      </c>
      <c r="H201">
        <v>13</v>
      </c>
      <c r="I201" s="5">
        <f t="shared" si="2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9"/>
        <v>42192.208333333328</v>
      </c>
      <c r="O201" s="9">
        <f t="shared" si="20"/>
        <v>42196.208333333328</v>
      </c>
      <c r="P201" t="b">
        <v>0</v>
      </c>
      <c r="Q201" t="b">
        <v>0</v>
      </c>
      <c r="R201" t="s">
        <v>23</v>
      </c>
      <c r="S201" s="4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4">
        <f t="shared" si="18"/>
        <v>2</v>
      </c>
      <c r="H202">
        <v>1</v>
      </c>
      <c r="I202" s="5">
        <f t="shared" si="2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9"/>
        <v>40262.208333333336</v>
      </c>
      <c r="O202" s="9">
        <f t="shared" si="20"/>
        <v>40273.208333333336</v>
      </c>
      <c r="P202" t="b">
        <v>0</v>
      </c>
      <c r="Q202" t="b">
        <v>0</v>
      </c>
      <c r="R202" t="s">
        <v>33</v>
      </c>
      <c r="S202" s="4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4">
        <f t="shared" si="18"/>
        <v>681.19047619047615</v>
      </c>
      <c r="H203">
        <v>157</v>
      </c>
      <c r="I203" s="5">
        <f t="shared" si="2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9"/>
        <v>41845.208333333336</v>
      </c>
      <c r="O203" s="9">
        <f t="shared" si="20"/>
        <v>41863.208333333336</v>
      </c>
      <c r="P203" t="b">
        <v>0</v>
      </c>
      <c r="Q203" t="b">
        <v>0</v>
      </c>
      <c r="R203" t="s">
        <v>28</v>
      </c>
      <c r="S203" s="4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4">
        <f t="shared" si="18"/>
        <v>78.831325301204828</v>
      </c>
      <c r="H204">
        <v>82</v>
      </c>
      <c r="I204" s="5">
        <f t="shared" si="2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9"/>
        <v>40818.208333333336</v>
      </c>
      <c r="O204" s="9">
        <f t="shared" si="20"/>
        <v>40822.208333333336</v>
      </c>
      <c r="P204" t="b">
        <v>0</v>
      </c>
      <c r="Q204" t="b">
        <v>0</v>
      </c>
      <c r="R204" t="s">
        <v>17</v>
      </c>
      <c r="S204" s="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4">
        <f t="shared" si="18"/>
        <v>134.40792216817235</v>
      </c>
      <c r="H205">
        <v>4498</v>
      </c>
      <c r="I205" s="5">
        <f t="shared" si="2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9"/>
        <v>42752.25</v>
      </c>
      <c r="O205" s="9">
        <f t="shared" si="20"/>
        <v>42754.25</v>
      </c>
      <c r="P205" t="b">
        <v>0</v>
      </c>
      <c r="Q205" t="b">
        <v>0</v>
      </c>
      <c r="R205" t="s">
        <v>33</v>
      </c>
      <c r="S205" s="4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4">
        <f t="shared" si="18"/>
        <v>3.3719999999999999</v>
      </c>
      <c r="H206">
        <v>40</v>
      </c>
      <c r="I206" s="5">
        <f t="shared" si="2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9"/>
        <v>40636.208333333336</v>
      </c>
      <c r="O206" s="9">
        <f t="shared" si="20"/>
        <v>40646.208333333336</v>
      </c>
      <c r="P206" t="b">
        <v>0</v>
      </c>
      <c r="Q206" t="b">
        <v>0</v>
      </c>
      <c r="R206" t="s">
        <v>159</v>
      </c>
      <c r="S206" s="4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4">
        <f t="shared" si="18"/>
        <v>431.84615384615387</v>
      </c>
      <c r="H207">
        <v>80</v>
      </c>
      <c r="I207" s="5">
        <f t="shared" si="2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9"/>
        <v>43390.208333333328</v>
      </c>
      <c r="O207" s="9">
        <f t="shared" si="20"/>
        <v>43402.208333333328</v>
      </c>
      <c r="P207" t="b">
        <v>1</v>
      </c>
      <c r="Q207" t="b">
        <v>0</v>
      </c>
      <c r="R207" t="s">
        <v>33</v>
      </c>
      <c r="S207" s="4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4">
        <f t="shared" si="18"/>
        <v>38.844444444444441</v>
      </c>
      <c r="H208">
        <v>57</v>
      </c>
      <c r="I208" s="5">
        <f t="shared" si="2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9"/>
        <v>40236.25</v>
      </c>
      <c r="O208" s="9">
        <f t="shared" si="20"/>
        <v>40245.25</v>
      </c>
      <c r="P208" t="b">
        <v>0</v>
      </c>
      <c r="Q208" t="b">
        <v>0</v>
      </c>
      <c r="R208" t="s">
        <v>119</v>
      </c>
      <c r="S208" s="4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4">
        <f t="shared" si="18"/>
        <v>425.7</v>
      </c>
      <c r="H209">
        <v>43</v>
      </c>
      <c r="I209" s="5">
        <f t="shared" si="2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9"/>
        <v>43340.208333333328</v>
      </c>
      <c r="O209" s="9">
        <f t="shared" si="20"/>
        <v>43360.208333333328</v>
      </c>
      <c r="P209" t="b">
        <v>0</v>
      </c>
      <c r="Q209" t="b">
        <v>1</v>
      </c>
      <c r="R209" t="s">
        <v>23</v>
      </c>
      <c r="S209" s="4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4">
        <f t="shared" si="18"/>
        <v>101.12239715591672</v>
      </c>
      <c r="H210">
        <v>2053</v>
      </c>
      <c r="I210" s="5">
        <f t="shared" si="2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9"/>
        <v>43048.25</v>
      </c>
      <c r="O210" s="9">
        <f t="shared" si="20"/>
        <v>43072.25</v>
      </c>
      <c r="P210" t="b">
        <v>0</v>
      </c>
      <c r="Q210" t="b">
        <v>0</v>
      </c>
      <c r="R210" t="s">
        <v>42</v>
      </c>
      <c r="S210" s="4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4">
        <f t="shared" si="18"/>
        <v>21.188688946015425</v>
      </c>
      <c r="H211">
        <v>808</v>
      </c>
      <c r="I211" s="5">
        <f t="shared" si="2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9"/>
        <v>42496.208333333328</v>
      </c>
      <c r="O211" s="9">
        <f t="shared" si="20"/>
        <v>42503.208333333328</v>
      </c>
      <c r="P211" t="b">
        <v>0</v>
      </c>
      <c r="Q211" t="b">
        <v>0</v>
      </c>
      <c r="R211" t="s">
        <v>42</v>
      </c>
      <c r="S211" s="4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4">
        <f t="shared" si="18"/>
        <v>67.425531914893625</v>
      </c>
      <c r="H212">
        <v>226</v>
      </c>
      <c r="I212" s="5">
        <f t="shared" si="2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9"/>
        <v>42797.25</v>
      </c>
      <c r="O212" s="9">
        <f t="shared" si="20"/>
        <v>42824.208333333328</v>
      </c>
      <c r="P212" t="b">
        <v>0</v>
      </c>
      <c r="Q212" t="b">
        <v>0</v>
      </c>
      <c r="R212" t="s">
        <v>474</v>
      </c>
      <c r="S212" s="4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4">
        <f t="shared" si="18"/>
        <v>94.923371647509583</v>
      </c>
      <c r="H213">
        <v>1625</v>
      </c>
      <c r="I213" s="5">
        <f t="shared" si="2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9"/>
        <v>41513.208333333336</v>
      </c>
      <c r="O213" s="9">
        <f t="shared" si="20"/>
        <v>41537.208333333336</v>
      </c>
      <c r="P213" t="b">
        <v>0</v>
      </c>
      <c r="Q213" t="b">
        <v>0</v>
      </c>
      <c r="R213" t="s">
        <v>33</v>
      </c>
      <c r="S213" s="4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4">
        <f t="shared" si="18"/>
        <v>151.85185185185185</v>
      </c>
      <c r="H214">
        <v>168</v>
      </c>
      <c r="I214" s="5">
        <f t="shared" si="2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9"/>
        <v>43814.25</v>
      </c>
      <c r="O214" s="9">
        <f t="shared" si="20"/>
        <v>43860.25</v>
      </c>
      <c r="P214" t="b">
        <v>0</v>
      </c>
      <c r="Q214" t="b">
        <v>0</v>
      </c>
      <c r="R214" t="s">
        <v>33</v>
      </c>
      <c r="S214" s="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4">
        <f t="shared" si="18"/>
        <v>195.16382252559728</v>
      </c>
      <c r="H215">
        <v>4289</v>
      </c>
      <c r="I215" s="5">
        <f t="shared" si="2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9"/>
        <v>40488.208333333336</v>
      </c>
      <c r="O215" s="9">
        <f t="shared" si="20"/>
        <v>40496.25</v>
      </c>
      <c r="P215" t="b">
        <v>0</v>
      </c>
      <c r="Q215" t="b">
        <v>1</v>
      </c>
      <c r="R215" t="s">
        <v>60</v>
      </c>
      <c r="S215" s="4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4">
        <f t="shared" si="18"/>
        <v>1023.1428571428571</v>
      </c>
      <c r="H216">
        <v>165</v>
      </c>
      <c r="I216" s="5">
        <f t="shared" si="2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9"/>
        <v>40409.208333333336</v>
      </c>
      <c r="O216" s="9">
        <f t="shared" si="20"/>
        <v>40415.208333333336</v>
      </c>
      <c r="P216" t="b">
        <v>0</v>
      </c>
      <c r="Q216" t="b">
        <v>0</v>
      </c>
      <c r="R216" t="s">
        <v>23</v>
      </c>
      <c r="S216" s="4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4">
        <f t="shared" si="18"/>
        <v>3.841836734693878</v>
      </c>
      <c r="H217">
        <v>143</v>
      </c>
      <c r="I217" s="5">
        <f t="shared" si="2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9"/>
        <v>43509.25</v>
      </c>
      <c r="O217" s="9">
        <f t="shared" si="20"/>
        <v>43511.25</v>
      </c>
      <c r="P217" t="b">
        <v>0</v>
      </c>
      <c r="Q217" t="b">
        <v>0</v>
      </c>
      <c r="R217" t="s">
        <v>33</v>
      </c>
      <c r="S217" s="4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4">
        <f t="shared" si="18"/>
        <v>155.07066557107643</v>
      </c>
      <c r="H218">
        <v>1815</v>
      </c>
      <c r="I218" s="5">
        <f t="shared" si="2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9"/>
        <v>40869.25</v>
      </c>
      <c r="O218" s="9">
        <f t="shared" si="20"/>
        <v>40871.25</v>
      </c>
      <c r="P218" t="b">
        <v>0</v>
      </c>
      <c r="Q218" t="b">
        <v>0</v>
      </c>
      <c r="R218" t="s">
        <v>33</v>
      </c>
      <c r="S218" s="4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4">
        <f t="shared" si="18"/>
        <v>44.753477588871718</v>
      </c>
      <c r="H219">
        <v>934</v>
      </c>
      <c r="I219" s="5">
        <f t="shared" si="2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9"/>
        <v>43583.208333333328</v>
      </c>
      <c r="O219" s="9">
        <f t="shared" si="20"/>
        <v>43592.208333333328</v>
      </c>
      <c r="P219" t="b">
        <v>0</v>
      </c>
      <c r="Q219" t="b">
        <v>0</v>
      </c>
      <c r="R219" t="s">
        <v>474</v>
      </c>
      <c r="S219" s="4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4">
        <f t="shared" si="18"/>
        <v>215.94736842105263</v>
      </c>
      <c r="H220">
        <v>397</v>
      </c>
      <c r="I220" s="5">
        <f t="shared" si="2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9"/>
        <v>40858.25</v>
      </c>
      <c r="O220" s="9">
        <f t="shared" si="20"/>
        <v>40892.25</v>
      </c>
      <c r="P220" t="b">
        <v>0</v>
      </c>
      <c r="Q220" t="b">
        <v>1</v>
      </c>
      <c r="R220" t="s">
        <v>100</v>
      </c>
      <c r="S220" s="4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4">
        <f t="shared" si="18"/>
        <v>332.12709832134288</v>
      </c>
      <c r="H221">
        <v>1539</v>
      </c>
      <c r="I221" s="5">
        <f t="shared" si="2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9"/>
        <v>41137.208333333336</v>
      </c>
      <c r="O221" s="9">
        <f t="shared" si="20"/>
        <v>41149.208333333336</v>
      </c>
      <c r="P221" t="b">
        <v>0</v>
      </c>
      <c r="Q221" t="b">
        <v>0</v>
      </c>
      <c r="R221" t="s">
        <v>71</v>
      </c>
      <c r="S221" s="4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4">
        <f t="shared" si="18"/>
        <v>8.4430379746835449</v>
      </c>
      <c r="H222">
        <v>17</v>
      </c>
      <c r="I222" s="5">
        <f t="shared" si="2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9"/>
        <v>40725.208333333336</v>
      </c>
      <c r="O222" s="9">
        <f t="shared" si="20"/>
        <v>40743.208333333336</v>
      </c>
      <c r="P222" t="b">
        <v>1</v>
      </c>
      <c r="Q222" t="b">
        <v>0</v>
      </c>
      <c r="R222" t="s">
        <v>33</v>
      </c>
      <c r="S222" s="4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4">
        <f t="shared" si="18"/>
        <v>98.625514403292186</v>
      </c>
      <c r="H223">
        <v>2179</v>
      </c>
      <c r="I223" s="5">
        <f t="shared" si="2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9"/>
        <v>41081.208333333336</v>
      </c>
      <c r="O223" s="9">
        <f t="shared" si="20"/>
        <v>41083.208333333336</v>
      </c>
      <c r="P223" t="b">
        <v>1</v>
      </c>
      <c r="Q223" t="b">
        <v>0</v>
      </c>
      <c r="R223" t="s">
        <v>17</v>
      </c>
      <c r="S223" s="4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4">
        <f t="shared" si="18"/>
        <v>137.97916666666669</v>
      </c>
      <c r="H224">
        <v>138</v>
      </c>
      <c r="I224" s="5">
        <f t="shared" si="2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9"/>
        <v>41914.208333333336</v>
      </c>
      <c r="O224" s="9">
        <f t="shared" si="20"/>
        <v>41915.208333333336</v>
      </c>
      <c r="P224" t="b">
        <v>0</v>
      </c>
      <c r="Q224" t="b">
        <v>0</v>
      </c>
      <c r="R224" t="s">
        <v>122</v>
      </c>
      <c r="S224" s="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4">
        <f t="shared" si="18"/>
        <v>93.81099656357388</v>
      </c>
      <c r="H225">
        <v>931</v>
      </c>
      <c r="I225" s="5">
        <f t="shared" si="2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9"/>
        <v>42445.208333333328</v>
      </c>
      <c r="O225" s="9">
        <f t="shared" si="20"/>
        <v>42459.208333333328</v>
      </c>
      <c r="P225" t="b">
        <v>0</v>
      </c>
      <c r="Q225" t="b">
        <v>0</v>
      </c>
      <c r="R225" t="s">
        <v>33</v>
      </c>
      <c r="S225" s="4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4">
        <f t="shared" si="18"/>
        <v>403.63930885529157</v>
      </c>
      <c r="H226">
        <v>3594</v>
      </c>
      <c r="I226" s="5">
        <f t="shared" si="2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9"/>
        <v>41906.208333333336</v>
      </c>
      <c r="O226" s="9">
        <f t="shared" si="20"/>
        <v>41951.25</v>
      </c>
      <c r="P226" t="b">
        <v>0</v>
      </c>
      <c r="Q226" t="b">
        <v>0</v>
      </c>
      <c r="R226" t="s">
        <v>474</v>
      </c>
      <c r="S226" s="4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4">
        <f t="shared" si="18"/>
        <v>260.1740412979351</v>
      </c>
      <c r="H227">
        <v>5880</v>
      </c>
      <c r="I227" s="5">
        <f t="shared" si="2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9"/>
        <v>41762.208333333336</v>
      </c>
      <c r="O227" s="9">
        <f t="shared" si="20"/>
        <v>41762.208333333336</v>
      </c>
      <c r="P227" t="b">
        <v>1</v>
      </c>
      <c r="Q227" t="b">
        <v>0</v>
      </c>
      <c r="R227" t="s">
        <v>23</v>
      </c>
      <c r="S227" s="4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4">
        <f t="shared" si="18"/>
        <v>366.63333333333333</v>
      </c>
      <c r="H228">
        <v>112</v>
      </c>
      <c r="I228" s="5">
        <f t="shared" si="2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9"/>
        <v>40276.208333333336</v>
      </c>
      <c r="O228" s="9">
        <f t="shared" si="20"/>
        <v>40313.208333333336</v>
      </c>
      <c r="P228" t="b">
        <v>0</v>
      </c>
      <c r="Q228" t="b">
        <v>0</v>
      </c>
      <c r="R228" t="s">
        <v>122</v>
      </c>
      <c r="S228" s="4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4">
        <f t="shared" si="18"/>
        <v>168.72085385878489</v>
      </c>
      <c r="H229">
        <v>943</v>
      </c>
      <c r="I229" s="5">
        <f t="shared" si="2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9"/>
        <v>42139.208333333328</v>
      </c>
      <c r="O229" s="9">
        <f t="shared" si="20"/>
        <v>42145.208333333328</v>
      </c>
      <c r="P229" t="b">
        <v>0</v>
      </c>
      <c r="Q229" t="b">
        <v>0</v>
      </c>
      <c r="R229" t="s">
        <v>292</v>
      </c>
      <c r="S229" s="4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4">
        <f t="shared" si="18"/>
        <v>119.90717911530093</v>
      </c>
      <c r="H230">
        <v>2468</v>
      </c>
      <c r="I230" s="5">
        <f t="shared" si="2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9"/>
        <v>42613.208333333328</v>
      </c>
      <c r="O230" s="9">
        <f t="shared" si="20"/>
        <v>42638.208333333328</v>
      </c>
      <c r="P230" t="b">
        <v>0</v>
      </c>
      <c r="Q230" t="b">
        <v>0</v>
      </c>
      <c r="R230" t="s">
        <v>71</v>
      </c>
      <c r="S230" s="4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4">
        <f t="shared" si="18"/>
        <v>193.68925233644859</v>
      </c>
      <c r="H231">
        <v>2551</v>
      </c>
      <c r="I231" s="5">
        <f t="shared" si="2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9"/>
        <v>42887.208333333328</v>
      </c>
      <c r="O231" s="9">
        <f t="shared" si="20"/>
        <v>42935.208333333328</v>
      </c>
      <c r="P231" t="b">
        <v>0</v>
      </c>
      <c r="Q231" t="b">
        <v>1</v>
      </c>
      <c r="R231" t="s">
        <v>292</v>
      </c>
      <c r="S231" s="4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4">
        <f t="shared" si="18"/>
        <v>420.16666666666669</v>
      </c>
      <c r="H232">
        <v>101</v>
      </c>
      <c r="I232" s="5">
        <f t="shared" si="2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9"/>
        <v>43805.25</v>
      </c>
      <c r="O232" s="9">
        <f t="shared" si="20"/>
        <v>43805.25</v>
      </c>
      <c r="P232" t="b">
        <v>0</v>
      </c>
      <c r="Q232" t="b">
        <v>0</v>
      </c>
      <c r="R232" t="s">
        <v>89</v>
      </c>
      <c r="S232" s="4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4">
        <f t="shared" si="18"/>
        <v>76.708333333333329</v>
      </c>
      <c r="H233">
        <v>67</v>
      </c>
      <c r="I233" s="5">
        <f t="shared" si="2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9"/>
        <v>41415.208333333336</v>
      </c>
      <c r="O233" s="9">
        <f t="shared" si="20"/>
        <v>41473.208333333336</v>
      </c>
      <c r="P233" t="b">
        <v>0</v>
      </c>
      <c r="Q233" t="b">
        <v>0</v>
      </c>
      <c r="R233" t="s">
        <v>33</v>
      </c>
      <c r="S233" s="4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4">
        <f t="shared" si="18"/>
        <v>171.26470588235293</v>
      </c>
      <c r="H234">
        <v>92</v>
      </c>
      <c r="I234" s="5">
        <f t="shared" si="2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9"/>
        <v>42576.208333333328</v>
      </c>
      <c r="O234" s="9">
        <f t="shared" si="20"/>
        <v>42577.208333333328</v>
      </c>
      <c r="P234" t="b">
        <v>0</v>
      </c>
      <c r="Q234" t="b">
        <v>0</v>
      </c>
      <c r="R234" t="s">
        <v>33</v>
      </c>
      <c r="S234" s="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4">
        <f t="shared" si="18"/>
        <v>157.89473684210526</v>
      </c>
      <c r="H235">
        <v>62</v>
      </c>
      <c r="I235" s="5">
        <f t="shared" si="2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9"/>
        <v>40706.208333333336</v>
      </c>
      <c r="O235" s="9">
        <f t="shared" si="20"/>
        <v>40722.208333333336</v>
      </c>
      <c r="P235" t="b">
        <v>0</v>
      </c>
      <c r="Q235" t="b">
        <v>0</v>
      </c>
      <c r="R235" t="s">
        <v>71</v>
      </c>
      <c r="S235" s="4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4">
        <f t="shared" si="18"/>
        <v>109.08</v>
      </c>
      <c r="H236">
        <v>149</v>
      </c>
      <c r="I236" s="5">
        <f t="shared" si="2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9"/>
        <v>42969.208333333328</v>
      </c>
      <c r="O236" s="9">
        <f t="shared" si="20"/>
        <v>42976.208333333328</v>
      </c>
      <c r="P236" t="b">
        <v>0</v>
      </c>
      <c r="Q236" t="b">
        <v>1</v>
      </c>
      <c r="R236" t="s">
        <v>89</v>
      </c>
      <c r="S236" s="4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4">
        <f t="shared" si="18"/>
        <v>41.732558139534881</v>
      </c>
      <c r="H237">
        <v>92</v>
      </c>
      <c r="I237" s="5">
        <f t="shared" si="2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9"/>
        <v>42779.25</v>
      </c>
      <c r="O237" s="9">
        <f t="shared" si="20"/>
        <v>42784.25</v>
      </c>
      <c r="P237" t="b">
        <v>0</v>
      </c>
      <c r="Q237" t="b">
        <v>0</v>
      </c>
      <c r="R237" t="s">
        <v>71</v>
      </c>
      <c r="S237" s="4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4">
        <f t="shared" si="18"/>
        <v>10.944303797468354</v>
      </c>
      <c r="H238">
        <v>57</v>
      </c>
      <c r="I238" s="5">
        <f t="shared" si="2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9"/>
        <v>43641.208333333328</v>
      </c>
      <c r="O238" s="9">
        <f t="shared" si="20"/>
        <v>43648.208333333328</v>
      </c>
      <c r="P238" t="b">
        <v>0</v>
      </c>
      <c r="Q238" t="b">
        <v>1</v>
      </c>
      <c r="R238" t="s">
        <v>23</v>
      </c>
      <c r="S238" s="4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4">
        <f t="shared" si="18"/>
        <v>159.3763440860215</v>
      </c>
      <c r="H239">
        <v>329</v>
      </c>
      <c r="I239" s="5">
        <f t="shared" si="2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9"/>
        <v>41754.208333333336</v>
      </c>
      <c r="O239" s="9">
        <f t="shared" si="20"/>
        <v>41756.208333333336</v>
      </c>
      <c r="P239" t="b">
        <v>0</v>
      </c>
      <c r="Q239" t="b">
        <v>0</v>
      </c>
      <c r="R239" t="s">
        <v>71</v>
      </c>
      <c r="S239" s="4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4">
        <f t="shared" si="18"/>
        <v>422.41666666666669</v>
      </c>
      <c r="H240">
        <v>97</v>
      </c>
      <c r="I240" s="5">
        <f t="shared" si="2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9"/>
        <v>43083.25</v>
      </c>
      <c r="O240" s="9">
        <f t="shared" si="20"/>
        <v>43108.25</v>
      </c>
      <c r="P240" t="b">
        <v>0</v>
      </c>
      <c r="Q240" t="b">
        <v>1</v>
      </c>
      <c r="R240" t="s">
        <v>33</v>
      </c>
      <c r="S240" s="4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4">
        <f t="shared" si="18"/>
        <v>97.71875</v>
      </c>
      <c r="H241">
        <v>41</v>
      </c>
      <c r="I241" s="5">
        <f t="shared" si="2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9"/>
        <v>42245.208333333328</v>
      </c>
      <c r="O241" s="9">
        <f t="shared" si="20"/>
        <v>42249.208333333328</v>
      </c>
      <c r="P241" t="b">
        <v>0</v>
      </c>
      <c r="Q241" t="b">
        <v>0</v>
      </c>
      <c r="R241" t="s">
        <v>65</v>
      </c>
      <c r="S241" s="4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4">
        <f t="shared" si="18"/>
        <v>418.78911564625849</v>
      </c>
      <c r="H242">
        <v>1784</v>
      </c>
      <c r="I242" s="5">
        <f t="shared" si="2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9"/>
        <v>40396.208333333336</v>
      </c>
      <c r="O242" s="9">
        <f t="shared" si="20"/>
        <v>40397.208333333336</v>
      </c>
      <c r="P242" t="b">
        <v>0</v>
      </c>
      <c r="Q242" t="b">
        <v>0</v>
      </c>
      <c r="R242" t="s">
        <v>33</v>
      </c>
      <c r="S242" s="4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4">
        <f t="shared" si="18"/>
        <v>101.91632047477745</v>
      </c>
      <c r="H243">
        <v>1684</v>
      </c>
      <c r="I243" s="5">
        <f t="shared" si="2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9"/>
        <v>41742.208333333336</v>
      </c>
      <c r="O243" s="9">
        <f t="shared" si="20"/>
        <v>41752.208333333336</v>
      </c>
      <c r="P243" t="b">
        <v>0</v>
      </c>
      <c r="Q243" t="b">
        <v>1</v>
      </c>
      <c r="R243" t="s">
        <v>68</v>
      </c>
      <c r="S243" s="4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4">
        <f t="shared" si="18"/>
        <v>127.72619047619047</v>
      </c>
      <c r="H244">
        <v>250</v>
      </c>
      <c r="I244" s="5">
        <f t="shared" si="2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9"/>
        <v>42865.208333333328</v>
      </c>
      <c r="O244" s="9">
        <f t="shared" si="20"/>
        <v>42875.208333333328</v>
      </c>
      <c r="P244" t="b">
        <v>0</v>
      </c>
      <c r="Q244" t="b">
        <v>1</v>
      </c>
      <c r="R244" t="s">
        <v>23</v>
      </c>
      <c r="S244" s="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4">
        <f t="shared" si="18"/>
        <v>445.21739130434781</v>
      </c>
      <c r="H245">
        <v>238</v>
      </c>
      <c r="I245" s="5">
        <f t="shared" si="2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9"/>
        <v>43163.25</v>
      </c>
      <c r="O245" s="9">
        <f t="shared" si="20"/>
        <v>43166.25</v>
      </c>
      <c r="P245" t="b">
        <v>0</v>
      </c>
      <c r="Q245" t="b">
        <v>0</v>
      </c>
      <c r="R245" t="s">
        <v>33</v>
      </c>
      <c r="S245" s="4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4">
        <f t="shared" si="18"/>
        <v>569.71428571428578</v>
      </c>
      <c r="H246">
        <v>53</v>
      </c>
      <c r="I246" s="5">
        <f t="shared" si="2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9"/>
        <v>41834.208333333336</v>
      </c>
      <c r="O246" s="9">
        <f t="shared" si="20"/>
        <v>41886.208333333336</v>
      </c>
      <c r="P246" t="b">
        <v>0</v>
      </c>
      <c r="Q246" t="b">
        <v>0</v>
      </c>
      <c r="R246" t="s">
        <v>33</v>
      </c>
      <c r="S246" s="4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4">
        <f t="shared" si="18"/>
        <v>509.34482758620686</v>
      </c>
      <c r="H247">
        <v>214</v>
      </c>
      <c r="I247" s="5">
        <f t="shared" si="2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9"/>
        <v>41736.208333333336</v>
      </c>
      <c r="O247" s="9">
        <f t="shared" si="20"/>
        <v>41737.208333333336</v>
      </c>
      <c r="P247" t="b">
        <v>0</v>
      </c>
      <c r="Q247" t="b">
        <v>0</v>
      </c>
      <c r="R247" t="s">
        <v>33</v>
      </c>
      <c r="S247" s="4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4">
        <f t="shared" si="18"/>
        <v>325.5333333333333</v>
      </c>
      <c r="H248">
        <v>222</v>
      </c>
      <c r="I248" s="5">
        <f t="shared" si="2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9"/>
        <v>41491.208333333336</v>
      </c>
      <c r="O248" s="9">
        <f t="shared" si="20"/>
        <v>41495.208333333336</v>
      </c>
      <c r="P248" t="b">
        <v>0</v>
      </c>
      <c r="Q248" t="b">
        <v>0</v>
      </c>
      <c r="R248" t="s">
        <v>28</v>
      </c>
      <c r="S248" s="4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4">
        <f t="shared" si="18"/>
        <v>932.61616161616166</v>
      </c>
      <c r="H249">
        <v>1884</v>
      </c>
      <c r="I249" s="5">
        <f t="shared" si="2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9"/>
        <v>42726.25</v>
      </c>
      <c r="O249" s="9">
        <f t="shared" si="20"/>
        <v>42741.25</v>
      </c>
      <c r="P249" t="b">
        <v>0</v>
      </c>
      <c r="Q249" t="b">
        <v>1</v>
      </c>
      <c r="R249" t="s">
        <v>119</v>
      </c>
      <c r="S249" s="4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4">
        <f t="shared" si="18"/>
        <v>211.33870967741933</v>
      </c>
      <c r="H250">
        <v>218</v>
      </c>
      <c r="I250" s="5">
        <f t="shared" si="2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9"/>
        <v>42004.25</v>
      </c>
      <c r="O250" s="9">
        <f t="shared" si="20"/>
        <v>42009.25</v>
      </c>
      <c r="P250" t="b">
        <v>0</v>
      </c>
      <c r="Q250" t="b">
        <v>0</v>
      </c>
      <c r="R250" t="s">
        <v>292</v>
      </c>
      <c r="S250" s="4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4">
        <f t="shared" si="18"/>
        <v>273.32520325203251</v>
      </c>
      <c r="H251">
        <v>6465</v>
      </c>
      <c r="I251" s="5">
        <f t="shared" si="2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9"/>
        <v>42006.25</v>
      </c>
      <c r="O251" s="9">
        <f t="shared" si="20"/>
        <v>42013.25</v>
      </c>
      <c r="P251" t="b">
        <v>0</v>
      </c>
      <c r="Q251" t="b">
        <v>0</v>
      </c>
      <c r="R251" t="s">
        <v>206</v>
      </c>
      <c r="S251" s="4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4">
        <f t="shared" si="18"/>
        <v>3</v>
      </c>
      <c r="H252">
        <v>1</v>
      </c>
      <c r="I252" s="5">
        <f t="shared" si="2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9"/>
        <v>40203.25</v>
      </c>
      <c r="O252" s="9">
        <f t="shared" si="20"/>
        <v>40238.25</v>
      </c>
      <c r="P252" t="b">
        <v>0</v>
      </c>
      <c r="Q252" t="b">
        <v>0</v>
      </c>
      <c r="R252" t="s">
        <v>23</v>
      </c>
      <c r="S252" s="4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4">
        <f t="shared" si="18"/>
        <v>54.084507042253513</v>
      </c>
      <c r="H253">
        <v>101</v>
      </c>
      <c r="I253" s="5">
        <f t="shared" si="2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9"/>
        <v>41252.25</v>
      </c>
      <c r="O253" s="9">
        <f t="shared" si="20"/>
        <v>41254.25</v>
      </c>
      <c r="P253" t="b">
        <v>0</v>
      </c>
      <c r="Q253" t="b">
        <v>0</v>
      </c>
      <c r="R253" t="s">
        <v>33</v>
      </c>
      <c r="S253" s="4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4">
        <f t="shared" si="18"/>
        <v>626.29999999999995</v>
      </c>
      <c r="H254">
        <v>59</v>
      </c>
      <c r="I254" s="5">
        <f t="shared" si="2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9"/>
        <v>41572.208333333336</v>
      </c>
      <c r="O254" s="9">
        <f t="shared" si="20"/>
        <v>41577.208333333336</v>
      </c>
      <c r="P254" t="b">
        <v>0</v>
      </c>
      <c r="Q254" t="b">
        <v>0</v>
      </c>
      <c r="R254" t="s">
        <v>33</v>
      </c>
      <c r="S254" s="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4">
        <f t="shared" si="18"/>
        <v>89.021399176954731</v>
      </c>
      <c r="H255">
        <v>1335</v>
      </c>
      <c r="I255" s="5">
        <f t="shared" si="2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9"/>
        <v>40641.208333333336</v>
      </c>
      <c r="O255" s="9">
        <f t="shared" si="20"/>
        <v>40653.208333333336</v>
      </c>
      <c r="P255" t="b">
        <v>0</v>
      </c>
      <c r="Q255" t="b">
        <v>0</v>
      </c>
      <c r="R255" t="s">
        <v>53</v>
      </c>
      <c r="S255" s="4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4">
        <f t="shared" si="18"/>
        <v>184.89130434782609</v>
      </c>
      <c r="H256">
        <v>88</v>
      </c>
      <c r="I256" s="5">
        <f t="shared" si="2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9"/>
        <v>42787.25</v>
      </c>
      <c r="O256" s="9">
        <f t="shared" si="20"/>
        <v>42789.25</v>
      </c>
      <c r="P256" t="b">
        <v>0</v>
      </c>
      <c r="Q256" t="b">
        <v>0</v>
      </c>
      <c r="R256" t="s">
        <v>68</v>
      </c>
      <c r="S256" s="4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4">
        <f t="shared" si="18"/>
        <v>120.16770186335404</v>
      </c>
      <c r="H257">
        <v>1697</v>
      </c>
      <c r="I257" s="5">
        <f t="shared" si="2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9"/>
        <v>40590.25</v>
      </c>
      <c r="O257" s="9">
        <f t="shared" si="20"/>
        <v>40595.25</v>
      </c>
      <c r="P257" t="b">
        <v>0</v>
      </c>
      <c r="Q257" t="b">
        <v>1</v>
      </c>
      <c r="R257" t="s">
        <v>23</v>
      </c>
      <c r="S257" s="4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4">
        <f t="shared" si="18"/>
        <v>23.390243902439025</v>
      </c>
      <c r="H258">
        <v>15</v>
      </c>
      <c r="I258" s="5">
        <f t="shared" si="2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9"/>
        <v>42393.25</v>
      </c>
      <c r="O258" s="9">
        <f t="shared" si="20"/>
        <v>42430.25</v>
      </c>
      <c r="P258" t="b">
        <v>0</v>
      </c>
      <c r="Q258" t="b">
        <v>0</v>
      </c>
      <c r="R258" t="s">
        <v>23</v>
      </c>
      <c r="S258" s="4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4">
        <f t="shared" ref="G259:G322" si="24">(E259/D259)*100</f>
        <v>146</v>
      </c>
      <c r="H259">
        <v>92</v>
      </c>
      <c r="I259" s="5">
        <f t="shared" si="23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25">(((L259/60)/60)/24)+DATE(1970,1,1)</f>
        <v>41338.25</v>
      </c>
      <c r="O259" s="9">
        <f t="shared" ref="O259:O322" si="26">(((M259/60)/60)/24)+DATE(1970,1,1)</f>
        <v>41352.208333333336</v>
      </c>
      <c r="P259" t="b">
        <v>0</v>
      </c>
      <c r="Q259" t="b">
        <v>0</v>
      </c>
      <c r="R259" t="s">
        <v>33</v>
      </c>
      <c r="S259" s="4" t="str">
        <f t="shared" ref="S259:S322" si="27">IFERROR(LEFT(R259, FIND("/", R259) - 1), R259)</f>
        <v>theater</v>
      </c>
      <c r="T259" t="str">
        <f t="shared" ref="T259:T322" si="28">IFERROR(MID(R259,FIND("/",R259)+1,LEN(R259)),"")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4">
        <f t="shared" si="24"/>
        <v>268.48</v>
      </c>
      <c r="H260">
        <v>186</v>
      </c>
      <c r="I260" s="5">
        <f t="shared" ref="I260:I323" si="2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25"/>
        <v>42712.25</v>
      </c>
      <c r="O260" s="9">
        <f t="shared" si="26"/>
        <v>42732.25</v>
      </c>
      <c r="P260" t="b">
        <v>0</v>
      </c>
      <c r="Q260" t="b">
        <v>1</v>
      </c>
      <c r="R260" t="s">
        <v>33</v>
      </c>
      <c r="S260" s="4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4">
        <f t="shared" si="24"/>
        <v>597.5</v>
      </c>
      <c r="H261">
        <v>138</v>
      </c>
      <c r="I261" s="5">
        <f t="shared" si="2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25"/>
        <v>41251.25</v>
      </c>
      <c r="O261" s="9">
        <f t="shared" si="26"/>
        <v>41270.25</v>
      </c>
      <c r="P261" t="b">
        <v>1</v>
      </c>
      <c r="Q261" t="b">
        <v>0</v>
      </c>
      <c r="R261" t="s">
        <v>122</v>
      </c>
      <c r="S261" s="4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4">
        <f t="shared" si="24"/>
        <v>157.69841269841268</v>
      </c>
      <c r="H262">
        <v>261</v>
      </c>
      <c r="I262" s="5">
        <f t="shared" si="2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25"/>
        <v>41180.208333333336</v>
      </c>
      <c r="O262" s="9">
        <f t="shared" si="26"/>
        <v>41192.208333333336</v>
      </c>
      <c r="P262" t="b">
        <v>0</v>
      </c>
      <c r="Q262" t="b">
        <v>0</v>
      </c>
      <c r="R262" t="s">
        <v>23</v>
      </c>
      <c r="S262" s="4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4">
        <f t="shared" si="24"/>
        <v>31.201660735468568</v>
      </c>
      <c r="H263">
        <v>454</v>
      </c>
      <c r="I263" s="5">
        <f t="shared" si="2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25"/>
        <v>40415.208333333336</v>
      </c>
      <c r="O263" s="9">
        <f t="shared" si="26"/>
        <v>40419.208333333336</v>
      </c>
      <c r="P263" t="b">
        <v>0</v>
      </c>
      <c r="Q263" t="b">
        <v>1</v>
      </c>
      <c r="R263" t="s">
        <v>23</v>
      </c>
      <c r="S263" s="4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4">
        <f t="shared" si="24"/>
        <v>313.41176470588238</v>
      </c>
      <c r="H264">
        <v>107</v>
      </c>
      <c r="I264" s="5">
        <f t="shared" si="2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25"/>
        <v>40638.208333333336</v>
      </c>
      <c r="O264" s="9">
        <f t="shared" si="26"/>
        <v>40664.208333333336</v>
      </c>
      <c r="P264" t="b">
        <v>0</v>
      </c>
      <c r="Q264" t="b">
        <v>1</v>
      </c>
      <c r="R264" t="s">
        <v>60</v>
      </c>
      <c r="S264" s="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4">
        <f t="shared" si="24"/>
        <v>370.89655172413791</v>
      </c>
      <c r="H265">
        <v>199</v>
      </c>
      <c r="I265" s="5">
        <f t="shared" si="2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25"/>
        <v>40187.25</v>
      </c>
      <c r="O265" s="9">
        <f t="shared" si="26"/>
        <v>40187.25</v>
      </c>
      <c r="P265" t="b">
        <v>0</v>
      </c>
      <c r="Q265" t="b">
        <v>0</v>
      </c>
      <c r="R265" t="s">
        <v>122</v>
      </c>
      <c r="S265" s="4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4">
        <f t="shared" si="24"/>
        <v>362.66447368421052</v>
      </c>
      <c r="H266">
        <v>5512</v>
      </c>
      <c r="I266" s="5">
        <f t="shared" si="2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25"/>
        <v>41317.25</v>
      </c>
      <c r="O266" s="9">
        <f t="shared" si="26"/>
        <v>41333.25</v>
      </c>
      <c r="P266" t="b">
        <v>0</v>
      </c>
      <c r="Q266" t="b">
        <v>0</v>
      </c>
      <c r="R266" t="s">
        <v>33</v>
      </c>
      <c r="S266" s="4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4">
        <f t="shared" si="24"/>
        <v>123.08163265306122</v>
      </c>
      <c r="H267">
        <v>86</v>
      </c>
      <c r="I267" s="5">
        <f t="shared" si="2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25"/>
        <v>42372.25</v>
      </c>
      <c r="O267" s="9">
        <f t="shared" si="26"/>
        <v>42416.25</v>
      </c>
      <c r="P267" t="b">
        <v>0</v>
      </c>
      <c r="Q267" t="b">
        <v>0</v>
      </c>
      <c r="R267" t="s">
        <v>33</v>
      </c>
      <c r="S267" s="4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4">
        <f t="shared" si="24"/>
        <v>76.766756032171585</v>
      </c>
      <c r="H268">
        <v>3182</v>
      </c>
      <c r="I268" s="5">
        <f t="shared" si="2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25"/>
        <v>41950.25</v>
      </c>
      <c r="O268" s="9">
        <f t="shared" si="26"/>
        <v>41983.25</v>
      </c>
      <c r="P268" t="b">
        <v>0</v>
      </c>
      <c r="Q268" t="b">
        <v>1</v>
      </c>
      <c r="R268" t="s">
        <v>159</v>
      </c>
      <c r="S268" s="4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4">
        <f t="shared" si="24"/>
        <v>233.62012987012989</v>
      </c>
      <c r="H269">
        <v>2768</v>
      </c>
      <c r="I269" s="5">
        <f t="shared" si="2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25"/>
        <v>41206.208333333336</v>
      </c>
      <c r="O269" s="9">
        <f t="shared" si="26"/>
        <v>41222.25</v>
      </c>
      <c r="P269" t="b">
        <v>0</v>
      </c>
      <c r="Q269" t="b">
        <v>0</v>
      </c>
      <c r="R269" t="s">
        <v>33</v>
      </c>
      <c r="S269" s="4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4">
        <f t="shared" si="24"/>
        <v>180.53333333333333</v>
      </c>
      <c r="H270">
        <v>48</v>
      </c>
      <c r="I270" s="5">
        <f t="shared" si="2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25"/>
        <v>41186.208333333336</v>
      </c>
      <c r="O270" s="9">
        <f t="shared" si="26"/>
        <v>41232.25</v>
      </c>
      <c r="P270" t="b">
        <v>0</v>
      </c>
      <c r="Q270" t="b">
        <v>0</v>
      </c>
      <c r="R270" t="s">
        <v>42</v>
      </c>
      <c r="S270" s="4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4">
        <f t="shared" si="24"/>
        <v>252.62857142857143</v>
      </c>
      <c r="H271">
        <v>87</v>
      </c>
      <c r="I271" s="5">
        <f t="shared" si="2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25"/>
        <v>43496.25</v>
      </c>
      <c r="O271" s="9">
        <f t="shared" si="26"/>
        <v>43517.25</v>
      </c>
      <c r="P271" t="b">
        <v>0</v>
      </c>
      <c r="Q271" t="b">
        <v>0</v>
      </c>
      <c r="R271" t="s">
        <v>269</v>
      </c>
      <c r="S271" s="4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4">
        <f t="shared" si="24"/>
        <v>27.176538240368025</v>
      </c>
      <c r="H272">
        <v>1890</v>
      </c>
      <c r="I272" s="5">
        <f t="shared" si="2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25"/>
        <v>40514.25</v>
      </c>
      <c r="O272" s="9">
        <f t="shared" si="26"/>
        <v>40516.25</v>
      </c>
      <c r="P272" t="b">
        <v>0</v>
      </c>
      <c r="Q272" t="b">
        <v>0</v>
      </c>
      <c r="R272" t="s">
        <v>89</v>
      </c>
      <c r="S272" s="4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4">
        <f t="shared" si="24"/>
        <v>1.2706571242680547</v>
      </c>
      <c r="H273">
        <v>61</v>
      </c>
      <c r="I273" s="5">
        <f t="shared" si="2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25"/>
        <v>42345.25</v>
      </c>
      <c r="O273" s="9">
        <f t="shared" si="26"/>
        <v>42376.25</v>
      </c>
      <c r="P273" t="b">
        <v>0</v>
      </c>
      <c r="Q273" t="b">
        <v>0</v>
      </c>
      <c r="R273" t="s">
        <v>122</v>
      </c>
      <c r="S273" s="4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4">
        <f t="shared" si="24"/>
        <v>304.0097847358121</v>
      </c>
      <c r="H274">
        <v>1894</v>
      </c>
      <c r="I274" s="5">
        <f t="shared" si="2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25"/>
        <v>43656.208333333328</v>
      </c>
      <c r="O274" s="9">
        <f t="shared" si="26"/>
        <v>43681.208333333328</v>
      </c>
      <c r="P274" t="b">
        <v>0</v>
      </c>
      <c r="Q274" t="b">
        <v>1</v>
      </c>
      <c r="R274" t="s">
        <v>33</v>
      </c>
      <c r="S274" s="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4">
        <f t="shared" si="24"/>
        <v>137.23076923076923</v>
      </c>
      <c r="H275">
        <v>282</v>
      </c>
      <c r="I275" s="5">
        <f t="shared" si="2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25"/>
        <v>42995.208333333328</v>
      </c>
      <c r="O275" s="9">
        <f t="shared" si="26"/>
        <v>42998.208333333328</v>
      </c>
      <c r="P275" t="b">
        <v>0</v>
      </c>
      <c r="Q275" t="b">
        <v>0</v>
      </c>
      <c r="R275" t="s">
        <v>33</v>
      </c>
      <c r="S275" s="4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4">
        <f t="shared" si="24"/>
        <v>32.208333333333336</v>
      </c>
      <c r="H276">
        <v>15</v>
      </c>
      <c r="I276" s="5">
        <f t="shared" si="2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25"/>
        <v>43045.25</v>
      </c>
      <c r="O276" s="9">
        <f t="shared" si="26"/>
        <v>43050.25</v>
      </c>
      <c r="P276" t="b">
        <v>0</v>
      </c>
      <c r="Q276" t="b">
        <v>0</v>
      </c>
      <c r="R276" t="s">
        <v>33</v>
      </c>
      <c r="S276" s="4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4">
        <f t="shared" si="24"/>
        <v>241.51282051282053</v>
      </c>
      <c r="H277">
        <v>116</v>
      </c>
      <c r="I277" s="5">
        <f t="shared" si="2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25"/>
        <v>43561.208333333328</v>
      </c>
      <c r="O277" s="9">
        <f t="shared" si="26"/>
        <v>43569.208333333328</v>
      </c>
      <c r="P277" t="b">
        <v>0</v>
      </c>
      <c r="Q277" t="b">
        <v>0</v>
      </c>
      <c r="R277" t="s">
        <v>206</v>
      </c>
      <c r="S277" s="4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4">
        <f t="shared" si="24"/>
        <v>96.8</v>
      </c>
      <c r="H278">
        <v>133</v>
      </c>
      <c r="I278" s="5">
        <f t="shared" si="2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25"/>
        <v>41018.208333333336</v>
      </c>
      <c r="O278" s="9">
        <f t="shared" si="26"/>
        <v>41023.208333333336</v>
      </c>
      <c r="P278" t="b">
        <v>0</v>
      </c>
      <c r="Q278" t="b">
        <v>1</v>
      </c>
      <c r="R278" t="s">
        <v>89</v>
      </c>
      <c r="S278" s="4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4">
        <f t="shared" si="24"/>
        <v>1066.4285714285716</v>
      </c>
      <c r="H279">
        <v>83</v>
      </c>
      <c r="I279" s="5">
        <f t="shared" si="2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25"/>
        <v>40378.208333333336</v>
      </c>
      <c r="O279" s="9">
        <f t="shared" si="26"/>
        <v>40380.208333333336</v>
      </c>
      <c r="P279" t="b">
        <v>0</v>
      </c>
      <c r="Q279" t="b">
        <v>0</v>
      </c>
      <c r="R279" t="s">
        <v>33</v>
      </c>
      <c r="S279" s="4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4">
        <f t="shared" si="24"/>
        <v>325.88888888888891</v>
      </c>
      <c r="H280">
        <v>91</v>
      </c>
      <c r="I280" s="5">
        <f t="shared" si="2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25"/>
        <v>41239.25</v>
      </c>
      <c r="O280" s="9">
        <f t="shared" si="26"/>
        <v>41264.25</v>
      </c>
      <c r="P280" t="b">
        <v>0</v>
      </c>
      <c r="Q280" t="b">
        <v>0</v>
      </c>
      <c r="R280" t="s">
        <v>28</v>
      </c>
      <c r="S280" s="4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4">
        <f t="shared" si="24"/>
        <v>170.70000000000002</v>
      </c>
      <c r="H281">
        <v>546</v>
      </c>
      <c r="I281" s="5">
        <f t="shared" si="2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25"/>
        <v>43346.208333333328</v>
      </c>
      <c r="O281" s="9">
        <f t="shared" si="26"/>
        <v>43349.208333333328</v>
      </c>
      <c r="P281" t="b">
        <v>0</v>
      </c>
      <c r="Q281" t="b">
        <v>0</v>
      </c>
      <c r="R281" t="s">
        <v>33</v>
      </c>
      <c r="S281" s="4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4">
        <f t="shared" si="24"/>
        <v>581.44000000000005</v>
      </c>
      <c r="H282">
        <v>393</v>
      </c>
      <c r="I282" s="5">
        <f t="shared" si="2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25"/>
        <v>43060.25</v>
      </c>
      <c r="O282" s="9">
        <f t="shared" si="26"/>
        <v>43066.25</v>
      </c>
      <c r="P282" t="b">
        <v>0</v>
      </c>
      <c r="Q282" t="b">
        <v>0</v>
      </c>
      <c r="R282" t="s">
        <v>71</v>
      </c>
      <c r="S282" s="4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4">
        <f t="shared" si="24"/>
        <v>91.520972644376897</v>
      </c>
      <c r="H283">
        <v>2062</v>
      </c>
      <c r="I283" s="5">
        <f t="shared" si="2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25"/>
        <v>40979.25</v>
      </c>
      <c r="O283" s="9">
        <f t="shared" si="26"/>
        <v>41000.208333333336</v>
      </c>
      <c r="P283" t="b">
        <v>0</v>
      </c>
      <c r="Q283" t="b">
        <v>1</v>
      </c>
      <c r="R283" t="s">
        <v>33</v>
      </c>
      <c r="S283" s="4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4">
        <f t="shared" si="24"/>
        <v>108.04761904761904</v>
      </c>
      <c r="H284">
        <v>133</v>
      </c>
      <c r="I284" s="5">
        <f t="shared" si="2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25"/>
        <v>42701.25</v>
      </c>
      <c r="O284" s="9">
        <f t="shared" si="26"/>
        <v>42707.25</v>
      </c>
      <c r="P284" t="b">
        <v>0</v>
      </c>
      <c r="Q284" t="b">
        <v>1</v>
      </c>
      <c r="R284" t="s">
        <v>269</v>
      </c>
      <c r="S284" s="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4">
        <f t="shared" si="24"/>
        <v>18.728395061728396</v>
      </c>
      <c r="H285">
        <v>29</v>
      </c>
      <c r="I285" s="5">
        <f t="shared" si="2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25"/>
        <v>42520.208333333328</v>
      </c>
      <c r="O285" s="9">
        <f t="shared" si="26"/>
        <v>42525.208333333328</v>
      </c>
      <c r="P285" t="b">
        <v>0</v>
      </c>
      <c r="Q285" t="b">
        <v>0</v>
      </c>
      <c r="R285" t="s">
        <v>23</v>
      </c>
      <c r="S285" s="4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4">
        <f t="shared" si="24"/>
        <v>83.193877551020407</v>
      </c>
      <c r="H286">
        <v>132</v>
      </c>
      <c r="I286" s="5">
        <f t="shared" si="2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25"/>
        <v>41030.208333333336</v>
      </c>
      <c r="O286" s="9">
        <f t="shared" si="26"/>
        <v>41035.208333333336</v>
      </c>
      <c r="P286" t="b">
        <v>0</v>
      </c>
      <c r="Q286" t="b">
        <v>0</v>
      </c>
      <c r="R286" t="s">
        <v>28</v>
      </c>
      <c r="S286" s="4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4">
        <f t="shared" si="24"/>
        <v>706.33333333333337</v>
      </c>
      <c r="H287">
        <v>254</v>
      </c>
      <c r="I287" s="5">
        <f t="shared" si="2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25"/>
        <v>42623.208333333328</v>
      </c>
      <c r="O287" s="9">
        <f t="shared" si="26"/>
        <v>42661.208333333328</v>
      </c>
      <c r="P287" t="b">
        <v>0</v>
      </c>
      <c r="Q287" t="b">
        <v>0</v>
      </c>
      <c r="R287" t="s">
        <v>33</v>
      </c>
      <c r="S287" s="4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4">
        <f t="shared" si="24"/>
        <v>17.446030330062445</v>
      </c>
      <c r="H288">
        <v>184</v>
      </c>
      <c r="I288" s="5">
        <f t="shared" si="2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25"/>
        <v>42697.25</v>
      </c>
      <c r="O288" s="9">
        <f t="shared" si="26"/>
        <v>42704.25</v>
      </c>
      <c r="P288" t="b">
        <v>0</v>
      </c>
      <c r="Q288" t="b">
        <v>0</v>
      </c>
      <c r="R288" t="s">
        <v>33</v>
      </c>
      <c r="S288" s="4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4">
        <f t="shared" si="24"/>
        <v>209.73015873015873</v>
      </c>
      <c r="H289">
        <v>176</v>
      </c>
      <c r="I289" s="5">
        <f t="shared" si="2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25"/>
        <v>42122.208333333328</v>
      </c>
      <c r="O289" s="9">
        <f t="shared" si="26"/>
        <v>42122.208333333328</v>
      </c>
      <c r="P289" t="b">
        <v>0</v>
      </c>
      <c r="Q289" t="b">
        <v>0</v>
      </c>
      <c r="R289" t="s">
        <v>50</v>
      </c>
      <c r="S289" s="4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4">
        <f t="shared" si="24"/>
        <v>97.785714285714292</v>
      </c>
      <c r="H290">
        <v>137</v>
      </c>
      <c r="I290" s="5">
        <f t="shared" si="2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25"/>
        <v>40982.208333333336</v>
      </c>
      <c r="O290" s="9">
        <f t="shared" si="26"/>
        <v>40983.208333333336</v>
      </c>
      <c r="P290" t="b">
        <v>0</v>
      </c>
      <c r="Q290" t="b">
        <v>1</v>
      </c>
      <c r="R290" t="s">
        <v>148</v>
      </c>
      <c r="S290" s="4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4">
        <f t="shared" si="24"/>
        <v>1684.25</v>
      </c>
      <c r="H291">
        <v>337</v>
      </c>
      <c r="I291" s="5">
        <f t="shared" si="2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25"/>
        <v>42219.208333333328</v>
      </c>
      <c r="O291" s="9">
        <f t="shared" si="26"/>
        <v>42222.208333333328</v>
      </c>
      <c r="P291" t="b">
        <v>0</v>
      </c>
      <c r="Q291" t="b">
        <v>0</v>
      </c>
      <c r="R291" t="s">
        <v>33</v>
      </c>
      <c r="S291" s="4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4">
        <f t="shared" si="24"/>
        <v>54.402135231316727</v>
      </c>
      <c r="H292">
        <v>908</v>
      </c>
      <c r="I292" s="5">
        <f t="shared" si="2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25"/>
        <v>41404.208333333336</v>
      </c>
      <c r="O292" s="9">
        <f t="shared" si="26"/>
        <v>41436.208333333336</v>
      </c>
      <c r="P292" t="b">
        <v>0</v>
      </c>
      <c r="Q292" t="b">
        <v>1</v>
      </c>
      <c r="R292" t="s">
        <v>42</v>
      </c>
      <c r="S292" s="4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4">
        <f t="shared" si="24"/>
        <v>456.61111111111109</v>
      </c>
      <c r="H293">
        <v>107</v>
      </c>
      <c r="I293" s="5">
        <f t="shared" si="2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25"/>
        <v>40831.208333333336</v>
      </c>
      <c r="O293" s="9">
        <f t="shared" si="26"/>
        <v>40835.208333333336</v>
      </c>
      <c r="P293" t="b">
        <v>1</v>
      </c>
      <c r="Q293" t="b">
        <v>0</v>
      </c>
      <c r="R293" t="s">
        <v>28</v>
      </c>
      <c r="S293" s="4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4">
        <f t="shared" si="24"/>
        <v>9.8219178082191778</v>
      </c>
      <c r="H294">
        <v>10</v>
      </c>
      <c r="I294" s="5">
        <f t="shared" si="29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25"/>
        <v>40984.208333333336</v>
      </c>
      <c r="O294" s="9">
        <f t="shared" si="26"/>
        <v>41002.208333333336</v>
      </c>
      <c r="P294" t="b">
        <v>0</v>
      </c>
      <c r="Q294" t="b">
        <v>0</v>
      </c>
      <c r="R294" t="s">
        <v>17</v>
      </c>
      <c r="S294" s="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4">
        <f t="shared" si="24"/>
        <v>16.384615384615383</v>
      </c>
      <c r="H295">
        <v>32</v>
      </c>
      <c r="I295" s="5">
        <f t="shared" si="2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25"/>
        <v>40456.208333333336</v>
      </c>
      <c r="O295" s="9">
        <f t="shared" si="26"/>
        <v>40465.208333333336</v>
      </c>
      <c r="P295" t="b">
        <v>0</v>
      </c>
      <c r="Q295" t="b">
        <v>0</v>
      </c>
      <c r="R295" t="s">
        <v>33</v>
      </c>
      <c r="S295" s="4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4">
        <f t="shared" si="24"/>
        <v>1339.6666666666667</v>
      </c>
      <c r="H296">
        <v>183</v>
      </c>
      <c r="I296" s="5">
        <f t="shared" si="2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25"/>
        <v>43399.208333333328</v>
      </c>
      <c r="O296" s="9">
        <f t="shared" si="26"/>
        <v>43411.25</v>
      </c>
      <c r="P296" t="b">
        <v>0</v>
      </c>
      <c r="Q296" t="b">
        <v>0</v>
      </c>
      <c r="R296" t="s">
        <v>33</v>
      </c>
      <c r="S296" s="4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4">
        <f t="shared" si="24"/>
        <v>35.650077760497666</v>
      </c>
      <c r="H297">
        <v>1910</v>
      </c>
      <c r="I297" s="5">
        <f t="shared" si="2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25"/>
        <v>41562.208333333336</v>
      </c>
      <c r="O297" s="9">
        <f t="shared" si="26"/>
        <v>41587.25</v>
      </c>
      <c r="P297" t="b">
        <v>0</v>
      </c>
      <c r="Q297" t="b">
        <v>0</v>
      </c>
      <c r="R297" t="s">
        <v>33</v>
      </c>
      <c r="S297" s="4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4">
        <f t="shared" si="24"/>
        <v>54.950819672131146</v>
      </c>
      <c r="H298">
        <v>38</v>
      </c>
      <c r="I298" s="5">
        <f t="shared" si="2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25"/>
        <v>43493.25</v>
      </c>
      <c r="O298" s="9">
        <f t="shared" si="26"/>
        <v>43515.25</v>
      </c>
      <c r="P298" t="b">
        <v>0</v>
      </c>
      <c r="Q298" t="b">
        <v>0</v>
      </c>
      <c r="R298" t="s">
        <v>33</v>
      </c>
      <c r="S298" s="4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4">
        <f t="shared" si="24"/>
        <v>94.236111111111114</v>
      </c>
      <c r="H299">
        <v>104</v>
      </c>
      <c r="I299" s="5">
        <f t="shared" si="2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25"/>
        <v>41653.25</v>
      </c>
      <c r="O299" s="9">
        <f t="shared" si="26"/>
        <v>41662.25</v>
      </c>
      <c r="P299" t="b">
        <v>0</v>
      </c>
      <c r="Q299" t="b">
        <v>1</v>
      </c>
      <c r="R299" t="s">
        <v>33</v>
      </c>
      <c r="S299" s="4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4">
        <f t="shared" si="24"/>
        <v>143.91428571428571</v>
      </c>
      <c r="H300">
        <v>72</v>
      </c>
      <c r="I300" s="5">
        <f t="shared" si="2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25"/>
        <v>42426.25</v>
      </c>
      <c r="O300" s="9">
        <f t="shared" si="26"/>
        <v>42444.208333333328</v>
      </c>
      <c r="P300" t="b">
        <v>0</v>
      </c>
      <c r="Q300" t="b">
        <v>1</v>
      </c>
      <c r="R300" t="s">
        <v>23</v>
      </c>
      <c r="S300" s="4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4">
        <f t="shared" si="24"/>
        <v>51.421052631578945</v>
      </c>
      <c r="H301">
        <v>49</v>
      </c>
      <c r="I301" s="5">
        <f t="shared" si="2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25"/>
        <v>42432.25</v>
      </c>
      <c r="O301" s="9">
        <f t="shared" si="26"/>
        <v>42488.208333333328</v>
      </c>
      <c r="P301" t="b">
        <v>0</v>
      </c>
      <c r="Q301" t="b">
        <v>0</v>
      </c>
      <c r="R301" t="s">
        <v>17</v>
      </c>
      <c r="S301" s="4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4">
        <f t="shared" si="24"/>
        <v>5</v>
      </c>
      <c r="H302">
        <v>1</v>
      </c>
      <c r="I302" s="5">
        <f t="shared" si="29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25"/>
        <v>42977.208333333328</v>
      </c>
      <c r="O302" s="9">
        <f t="shared" si="26"/>
        <v>42978.208333333328</v>
      </c>
      <c r="P302" t="b">
        <v>0</v>
      </c>
      <c r="Q302" t="b">
        <v>1</v>
      </c>
      <c r="R302" t="s">
        <v>68</v>
      </c>
      <c r="S302" s="4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4">
        <f t="shared" si="24"/>
        <v>1344.6666666666667</v>
      </c>
      <c r="H303">
        <v>295</v>
      </c>
      <c r="I303" s="5">
        <f t="shared" si="2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25"/>
        <v>42061.25</v>
      </c>
      <c r="O303" s="9">
        <f t="shared" si="26"/>
        <v>42078.208333333328</v>
      </c>
      <c r="P303" t="b">
        <v>0</v>
      </c>
      <c r="Q303" t="b">
        <v>0</v>
      </c>
      <c r="R303" t="s">
        <v>42</v>
      </c>
      <c r="S303" s="4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4">
        <f t="shared" si="24"/>
        <v>31.844940867279899</v>
      </c>
      <c r="H304">
        <v>245</v>
      </c>
      <c r="I304" s="5">
        <f t="shared" si="2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25"/>
        <v>43345.208333333328</v>
      </c>
      <c r="O304" s="9">
        <f t="shared" si="26"/>
        <v>43359.208333333328</v>
      </c>
      <c r="P304" t="b">
        <v>0</v>
      </c>
      <c r="Q304" t="b">
        <v>0</v>
      </c>
      <c r="R304" t="s">
        <v>33</v>
      </c>
      <c r="S304" s="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4">
        <f t="shared" si="24"/>
        <v>82.617647058823536</v>
      </c>
      <c r="H305">
        <v>32</v>
      </c>
      <c r="I305" s="5">
        <f t="shared" si="29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25"/>
        <v>42376.25</v>
      </c>
      <c r="O305" s="9">
        <f t="shared" si="26"/>
        <v>42381.25</v>
      </c>
      <c r="P305" t="b">
        <v>0</v>
      </c>
      <c r="Q305" t="b">
        <v>0</v>
      </c>
      <c r="R305" t="s">
        <v>60</v>
      </c>
      <c r="S305" s="4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4">
        <f t="shared" si="24"/>
        <v>546.14285714285722</v>
      </c>
      <c r="H306">
        <v>142</v>
      </c>
      <c r="I306" s="5">
        <f t="shared" si="2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25"/>
        <v>42589.208333333328</v>
      </c>
      <c r="O306" s="9">
        <f t="shared" si="26"/>
        <v>42630.208333333328</v>
      </c>
      <c r="P306" t="b">
        <v>0</v>
      </c>
      <c r="Q306" t="b">
        <v>0</v>
      </c>
      <c r="R306" t="s">
        <v>42</v>
      </c>
      <c r="S306" s="4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4">
        <f t="shared" si="24"/>
        <v>286.21428571428572</v>
      </c>
      <c r="H307">
        <v>85</v>
      </c>
      <c r="I307" s="5">
        <f t="shared" si="2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25"/>
        <v>42448.208333333328</v>
      </c>
      <c r="O307" s="9">
        <f t="shared" si="26"/>
        <v>42489.208333333328</v>
      </c>
      <c r="P307" t="b">
        <v>0</v>
      </c>
      <c r="Q307" t="b">
        <v>0</v>
      </c>
      <c r="R307" t="s">
        <v>33</v>
      </c>
      <c r="S307" s="4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4">
        <f t="shared" si="24"/>
        <v>7.9076923076923071</v>
      </c>
      <c r="H308">
        <v>7</v>
      </c>
      <c r="I308" s="5">
        <f t="shared" si="2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25"/>
        <v>42930.208333333328</v>
      </c>
      <c r="O308" s="9">
        <f t="shared" si="26"/>
        <v>42933.208333333328</v>
      </c>
      <c r="P308" t="b">
        <v>0</v>
      </c>
      <c r="Q308" t="b">
        <v>1</v>
      </c>
      <c r="R308" t="s">
        <v>33</v>
      </c>
      <c r="S308" s="4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4">
        <f t="shared" si="24"/>
        <v>132.13677811550153</v>
      </c>
      <c r="H309">
        <v>659</v>
      </c>
      <c r="I309" s="5">
        <f t="shared" si="2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25"/>
        <v>41066.208333333336</v>
      </c>
      <c r="O309" s="9">
        <f t="shared" si="26"/>
        <v>41086.208333333336</v>
      </c>
      <c r="P309" t="b">
        <v>0</v>
      </c>
      <c r="Q309" t="b">
        <v>1</v>
      </c>
      <c r="R309" t="s">
        <v>119</v>
      </c>
      <c r="S309" s="4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4">
        <f t="shared" si="24"/>
        <v>74.077834179357026</v>
      </c>
      <c r="H310">
        <v>803</v>
      </c>
      <c r="I310" s="5">
        <f t="shared" si="2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25"/>
        <v>40651.208333333336</v>
      </c>
      <c r="O310" s="9">
        <f t="shared" si="26"/>
        <v>40652.208333333336</v>
      </c>
      <c r="P310" t="b">
        <v>0</v>
      </c>
      <c r="Q310" t="b">
        <v>0</v>
      </c>
      <c r="R310" t="s">
        <v>33</v>
      </c>
      <c r="S310" s="4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4">
        <f t="shared" si="24"/>
        <v>75.292682926829272</v>
      </c>
      <c r="H311">
        <v>75</v>
      </c>
      <c r="I311" s="5">
        <f t="shared" si="29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25"/>
        <v>40807.208333333336</v>
      </c>
      <c r="O311" s="9">
        <f t="shared" si="26"/>
        <v>40827.208333333336</v>
      </c>
      <c r="P311" t="b">
        <v>0</v>
      </c>
      <c r="Q311" t="b">
        <v>1</v>
      </c>
      <c r="R311" t="s">
        <v>60</v>
      </c>
      <c r="S311" s="4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4">
        <f t="shared" si="24"/>
        <v>20.333333333333332</v>
      </c>
      <c r="H312">
        <v>16</v>
      </c>
      <c r="I312" s="5">
        <f t="shared" si="29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25"/>
        <v>40277.208333333336</v>
      </c>
      <c r="O312" s="9">
        <f t="shared" si="26"/>
        <v>40293.208333333336</v>
      </c>
      <c r="P312" t="b">
        <v>0</v>
      </c>
      <c r="Q312" t="b">
        <v>0</v>
      </c>
      <c r="R312" t="s">
        <v>89</v>
      </c>
      <c r="S312" s="4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4">
        <f t="shared" si="24"/>
        <v>203.36507936507937</v>
      </c>
      <c r="H313">
        <v>121</v>
      </c>
      <c r="I313" s="5">
        <f t="shared" si="2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25"/>
        <v>40590.25</v>
      </c>
      <c r="O313" s="9">
        <f t="shared" si="26"/>
        <v>40602.25</v>
      </c>
      <c r="P313" t="b">
        <v>0</v>
      </c>
      <c r="Q313" t="b">
        <v>0</v>
      </c>
      <c r="R313" t="s">
        <v>33</v>
      </c>
      <c r="S313" s="4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4">
        <f t="shared" si="24"/>
        <v>310.2284263959391</v>
      </c>
      <c r="H314">
        <v>3742</v>
      </c>
      <c r="I314" s="5">
        <f t="shared" si="2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25"/>
        <v>41572.208333333336</v>
      </c>
      <c r="O314" s="9">
        <f t="shared" si="26"/>
        <v>41579.208333333336</v>
      </c>
      <c r="P314" t="b">
        <v>0</v>
      </c>
      <c r="Q314" t="b">
        <v>0</v>
      </c>
      <c r="R314" t="s">
        <v>33</v>
      </c>
      <c r="S314" s="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4">
        <f t="shared" si="24"/>
        <v>395.31818181818181</v>
      </c>
      <c r="H315">
        <v>223</v>
      </c>
      <c r="I315" s="5">
        <f t="shared" si="29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25"/>
        <v>40966.25</v>
      </c>
      <c r="O315" s="9">
        <f t="shared" si="26"/>
        <v>40968.25</v>
      </c>
      <c r="P315" t="b">
        <v>0</v>
      </c>
      <c r="Q315" t="b">
        <v>0</v>
      </c>
      <c r="R315" t="s">
        <v>23</v>
      </c>
      <c r="S315" s="4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4">
        <f t="shared" si="24"/>
        <v>294.71428571428572</v>
      </c>
      <c r="H316">
        <v>133</v>
      </c>
      <c r="I316" s="5">
        <f t="shared" si="2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25"/>
        <v>43536.208333333328</v>
      </c>
      <c r="O316" s="9">
        <f t="shared" si="26"/>
        <v>43541.208333333328</v>
      </c>
      <c r="P316" t="b">
        <v>0</v>
      </c>
      <c r="Q316" t="b">
        <v>1</v>
      </c>
      <c r="R316" t="s">
        <v>42</v>
      </c>
      <c r="S316" s="4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4">
        <f t="shared" si="24"/>
        <v>33.89473684210526</v>
      </c>
      <c r="H317">
        <v>31</v>
      </c>
      <c r="I317" s="5">
        <f t="shared" si="2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25"/>
        <v>41783.208333333336</v>
      </c>
      <c r="O317" s="9">
        <f t="shared" si="26"/>
        <v>41812.208333333336</v>
      </c>
      <c r="P317" t="b">
        <v>0</v>
      </c>
      <c r="Q317" t="b">
        <v>0</v>
      </c>
      <c r="R317" t="s">
        <v>33</v>
      </c>
      <c r="S317" s="4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4">
        <f t="shared" si="24"/>
        <v>66.677083333333329</v>
      </c>
      <c r="H318">
        <v>108</v>
      </c>
      <c r="I318" s="5">
        <f t="shared" si="2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25"/>
        <v>43788.25</v>
      </c>
      <c r="O318" s="9">
        <f t="shared" si="26"/>
        <v>43789.25</v>
      </c>
      <c r="P318" t="b">
        <v>0</v>
      </c>
      <c r="Q318" t="b">
        <v>1</v>
      </c>
      <c r="R318" t="s">
        <v>17</v>
      </c>
      <c r="S318" s="4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4">
        <f t="shared" si="24"/>
        <v>19.227272727272727</v>
      </c>
      <c r="H319">
        <v>30</v>
      </c>
      <c r="I319" s="5">
        <f t="shared" si="29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25"/>
        <v>42869.208333333328</v>
      </c>
      <c r="O319" s="9">
        <f t="shared" si="26"/>
        <v>42882.208333333328</v>
      </c>
      <c r="P319" t="b">
        <v>0</v>
      </c>
      <c r="Q319" t="b">
        <v>0</v>
      </c>
      <c r="R319" t="s">
        <v>33</v>
      </c>
      <c r="S319" s="4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4">
        <f t="shared" si="24"/>
        <v>15.842105263157894</v>
      </c>
      <c r="H320">
        <v>17</v>
      </c>
      <c r="I320" s="5">
        <f t="shared" si="2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25"/>
        <v>41684.25</v>
      </c>
      <c r="O320" s="9">
        <f t="shared" si="26"/>
        <v>41686.25</v>
      </c>
      <c r="P320" t="b">
        <v>0</v>
      </c>
      <c r="Q320" t="b">
        <v>0</v>
      </c>
      <c r="R320" t="s">
        <v>23</v>
      </c>
      <c r="S320" s="4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4">
        <f t="shared" si="24"/>
        <v>38.702380952380956</v>
      </c>
      <c r="H321">
        <v>64</v>
      </c>
      <c r="I321" s="5">
        <f t="shared" si="29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25"/>
        <v>40402.208333333336</v>
      </c>
      <c r="O321" s="9">
        <f t="shared" si="26"/>
        <v>40426.208333333336</v>
      </c>
      <c r="P321" t="b">
        <v>0</v>
      </c>
      <c r="Q321" t="b">
        <v>0</v>
      </c>
      <c r="R321" t="s">
        <v>28</v>
      </c>
      <c r="S321" s="4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4">
        <f t="shared" si="24"/>
        <v>9.5876777251184837</v>
      </c>
      <c r="H322">
        <v>80</v>
      </c>
      <c r="I322" s="5">
        <f t="shared" si="29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25"/>
        <v>40673.208333333336</v>
      </c>
      <c r="O322" s="9">
        <f t="shared" si="26"/>
        <v>40682.208333333336</v>
      </c>
      <c r="P322" t="b">
        <v>0</v>
      </c>
      <c r="Q322" t="b">
        <v>0</v>
      </c>
      <c r="R322" t="s">
        <v>119</v>
      </c>
      <c r="S322" s="4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4">
        <f t="shared" ref="G323:G386" si="30">(E323/D323)*100</f>
        <v>94.144366197183089</v>
      </c>
      <c r="H323">
        <v>2468</v>
      </c>
      <c r="I323" s="5">
        <f t="shared" si="2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31">(((L323/60)/60)/24)+DATE(1970,1,1)</f>
        <v>40634.208333333336</v>
      </c>
      <c r="O323" s="9">
        <f t="shared" ref="O323:O386" si="32">(((M323/60)/60)/24)+DATE(1970,1,1)</f>
        <v>40642.208333333336</v>
      </c>
      <c r="P323" t="b">
        <v>0</v>
      </c>
      <c r="Q323" t="b">
        <v>0</v>
      </c>
      <c r="R323" t="s">
        <v>100</v>
      </c>
      <c r="S323" s="4" t="str">
        <f t="shared" ref="S323:S386" si="33">IFERROR(LEFT(R323, FIND("/", R323) - 1), R323)</f>
        <v>film &amp; video</v>
      </c>
      <c r="T323" t="str">
        <f t="shared" ref="T323:T386" si="34">IFERROR(MID(R323,FIND("/",R323)+1,LEN(R323)),"")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4">
        <f t="shared" si="30"/>
        <v>166.56234096692114</v>
      </c>
      <c r="H324">
        <v>5168</v>
      </c>
      <c r="I324" s="5">
        <f t="shared" ref="I324:I387" si="35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31"/>
        <v>40507.25</v>
      </c>
      <c r="O324" s="9">
        <f t="shared" si="32"/>
        <v>40520.25</v>
      </c>
      <c r="P324" t="b">
        <v>0</v>
      </c>
      <c r="Q324" t="b">
        <v>0</v>
      </c>
      <c r="R324" t="s">
        <v>33</v>
      </c>
      <c r="S324" s="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4">
        <f t="shared" si="30"/>
        <v>24.134831460674157</v>
      </c>
      <c r="H325">
        <v>26</v>
      </c>
      <c r="I325" s="5">
        <f t="shared" si="35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31"/>
        <v>41725.208333333336</v>
      </c>
      <c r="O325" s="9">
        <f t="shared" si="32"/>
        <v>41727.208333333336</v>
      </c>
      <c r="P325" t="b">
        <v>0</v>
      </c>
      <c r="Q325" t="b">
        <v>0</v>
      </c>
      <c r="R325" t="s">
        <v>42</v>
      </c>
      <c r="S325" s="4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4">
        <f t="shared" si="30"/>
        <v>164.05633802816902</v>
      </c>
      <c r="H326">
        <v>307</v>
      </c>
      <c r="I326" s="5">
        <f t="shared" si="35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31"/>
        <v>42176.208333333328</v>
      </c>
      <c r="O326" s="9">
        <f t="shared" si="32"/>
        <v>42188.208333333328</v>
      </c>
      <c r="P326" t="b">
        <v>0</v>
      </c>
      <c r="Q326" t="b">
        <v>1</v>
      </c>
      <c r="R326" t="s">
        <v>33</v>
      </c>
      <c r="S326" s="4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4">
        <f t="shared" si="30"/>
        <v>90.723076923076931</v>
      </c>
      <c r="H327">
        <v>73</v>
      </c>
      <c r="I327" s="5">
        <f t="shared" si="35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31"/>
        <v>43267.208333333328</v>
      </c>
      <c r="O327" s="9">
        <f t="shared" si="32"/>
        <v>43290.208333333328</v>
      </c>
      <c r="P327" t="b">
        <v>0</v>
      </c>
      <c r="Q327" t="b">
        <v>1</v>
      </c>
      <c r="R327" t="s">
        <v>33</v>
      </c>
      <c r="S327" s="4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4">
        <f t="shared" si="30"/>
        <v>46.194444444444443</v>
      </c>
      <c r="H328">
        <v>128</v>
      </c>
      <c r="I328" s="5">
        <f t="shared" si="35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31"/>
        <v>42364.25</v>
      </c>
      <c r="O328" s="9">
        <f t="shared" si="32"/>
        <v>42370.25</v>
      </c>
      <c r="P328" t="b">
        <v>0</v>
      </c>
      <c r="Q328" t="b">
        <v>0</v>
      </c>
      <c r="R328" t="s">
        <v>71</v>
      </c>
      <c r="S328" s="4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4">
        <f t="shared" si="30"/>
        <v>38.53846153846154</v>
      </c>
      <c r="H329">
        <v>33</v>
      </c>
      <c r="I329" s="5">
        <f t="shared" si="35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31"/>
        <v>43705.208333333328</v>
      </c>
      <c r="O329" s="9">
        <f t="shared" si="32"/>
        <v>43709.208333333328</v>
      </c>
      <c r="P329" t="b">
        <v>0</v>
      </c>
      <c r="Q329" t="b">
        <v>1</v>
      </c>
      <c r="R329" t="s">
        <v>33</v>
      </c>
      <c r="S329" s="4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4">
        <f t="shared" si="30"/>
        <v>133.56231003039514</v>
      </c>
      <c r="H330">
        <v>2441</v>
      </c>
      <c r="I330" s="5">
        <f t="shared" si="35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31"/>
        <v>43434.25</v>
      </c>
      <c r="O330" s="9">
        <f t="shared" si="32"/>
        <v>43445.25</v>
      </c>
      <c r="P330" t="b">
        <v>0</v>
      </c>
      <c r="Q330" t="b">
        <v>0</v>
      </c>
      <c r="R330" t="s">
        <v>23</v>
      </c>
      <c r="S330" s="4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4">
        <f t="shared" si="30"/>
        <v>22.896588486140725</v>
      </c>
      <c r="H331">
        <v>211</v>
      </c>
      <c r="I331" s="5">
        <f t="shared" si="35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31"/>
        <v>42716.25</v>
      </c>
      <c r="O331" s="9">
        <f t="shared" si="32"/>
        <v>42727.25</v>
      </c>
      <c r="P331" t="b">
        <v>0</v>
      </c>
      <c r="Q331" t="b">
        <v>0</v>
      </c>
      <c r="R331" t="s">
        <v>89</v>
      </c>
      <c r="S331" s="4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4">
        <f t="shared" si="30"/>
        <v>184.95548961424333</v>
      </c>
      <c r="H332">
        <v>1385</v>
      </c>
      <c r="I332" s="5">
        <f t="shared" si="35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31"/>
        <v>43077.25</v>
      </c>
      <c r="O332" s="9">
        <f t="shared" si="32"/>
        <v>43078.25</v>
      </c>
      <c r="P332" t="b">
        <v>0</v>
      </c>
      <c r="Q332" t="b">
        <v>0</v>
      </c>
      <c r="R332" t="s">
        <v>42</v>
      </c>
      <c r="S332" s="4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4">
        <f t="shared" si="30"/>
        <v>443.72727272727275</v>
      </c>
      <c r="H333">
        <v>190</v>
      </c>
      <c r="I333" s="5">
        <f t="shared" si="35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31"/>
        <v>40896.25</v>
      </c>
      <c r="O333" s="9">
        <f t="shared" si="32"/>
        <v>40897.25</v>
      </c>
      <c r="P333" t="b">
        <v>0</v>
      </c>
      <c r="Q333" t="b">
        <v>0</v>
      </c>
      <c r="R333" t="s">
        <v>17</v>
      </c>
      <c r="S333" s="4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4">
        <f t="shared" si="30"/>
        <v>199.9806763285024</v>
      </c>
      <c r="H334">
        <v>470</v>
      </c>
      <c r="I334" s="5">
        <f t="shared" si="35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31"/>
        <v>41361.208333333336</v>
      </c>
      <c r="O334" s="9">
        <f t="shared" si="32"/>
        <v>41362.208333333336</v>
      </c>
      <c r="P334" t="b">
        <v>0</v>
      </c>
      <c r="Q334" t="b">
        <v>0</v>
      </c>
      <c r="R334" t="s">
        <v>65</v>
      </c>
      <c r="S334" s="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4">
        <f t="shared" si="30"/>
        <v>123.95833333333333</v>
      </c>
      <c r="H335">
        <v>253</v>
      </c>
      <c r="I335" s="5">
        <f t="shared" si="35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31"/>
        <v>43424.25</v>
      </c>
      <c r="O335" s="9">
        <f t="shared" si="32"/>
        <v>43452.25</v>
      </c>
      <c r="P335" t="b">
        <v>0</v>
      </c>
      <c r="Q335" t="b">
        <v>0</v>
      </c>
      <c r="R335" t="s">
        <v>33</v>
      </c>
      <c r="S335" s="4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4">
        <f t="shared" si="30"/>
        <v>186.61329305135951</v>
      </c>
      <c r="H336">
        <v>1113</v>
      </c>
      <c r="I336" s="5">
        <f t="shared" si="35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31"/>
        <v>43110.25</v>
      </c>
      <c r="O336" s="9">
        <f t="shared" si="32"/>
        <v>43117.25</v>
      </c>
      <c r="P336" t="b">
        <v>0</v>
      </c>
      <c r="Q336" t="b">
        <v>0</v>
      </c>
      <c r="R336" t="s">
        <v>23</v>
      </c>
      <c r="S336" s="4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4">
        <f t="shared" si="30"/>
        <v>114.28538550057536</v>
      </c>
      <c r="H337">
        <v>2283</v>
      </c>
      <c r="I337" s="5">
        <f t="shared" si="35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31"/>
        <v>43784.25</v>
      </c>
      <c r="O337" s="9">
        <f t="shared" si="32"/>
        <v>43797.25</v>
      </c>
      <c r="P337" t="b">
        <v>0</v>
      </c>
      <c r="Q337" t="b">
        <v>0</v>
      </c>
      <c r="R337" t="s">
        <v>23</v>
      </c>
      <c r="S337" s="4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4">
        <f t="shared" si="30"/>
        <v>97.032531824611041</v>
      </c>
      <c r="H338">
        <v>1072</v>
      </c>
      <c r="I338" s="5">
        <f t="shared" si="35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31"/>
        <v>40527.25</v>
      </c>
      <c r="O338" s="9">
        <f t="shared" si="32"/>
        <v>40528.25</v>
      </c>
      <c r="P338" t="b">
        <v>0</v>
      </c>
      <c r="Q338" t="b">
        <v>1</v>
      </c>
      <c r="R338" t="s">
        <v>23</v>
      </c>
      <c r="S338" s="4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4">
        <f t="shared" si="30"/>
        <v>122.81904761904762</v>
      </c>
      <c r="H339">
        <v>1095</v>
      </c>
      <c r="I339" s="5">
        <f t="shared" si="35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31"/>
        <v>43780.25</v>
      </c>
      <c r="O339" s="9">
        <f t="shared" si="32"/>
        <v>43781.25</v>
      </c>
      <c r="P339" t="b">
        <v>0</v>
      </c>
      <c r="Q339" t="b">
        <v>0</v>
      </c>
      <c r="R339" t="s">
        <v>33</v>
      </c>
      <c r="S339" s="4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4">
        <f t="shared" si="30"/>
        <v>179.14326647564468</v>
      </c>
      <c r="H340">
        <v>1690</v>
      </c>
      <c r="I340" s="5">
        <f t="shared" si="35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31"/>
        <v>40821.208333333336</v>
      </c>
      <c r="O340" s="9">
        <f t="shared" si="32"/>
        <v>40851.208333333336</v>
      </c>
      <c r="P340" t="b">
        <v>0</v>
      </c>
      <c r="Q340" t="b">
        <v>0</v>
      </c>
      <c r="R340" t="s">
        <v>33</v>
      </c>
      <c r="S340" s="4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4">
        <f t="shared" si="30"/>
        <v>79.951577402787962</v>
      </c>
      <c r="H341">
        <v>1297</v>
      </c>
      <c r="I341" s="5">
        <f t="shared" si="35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31"/>
        <v>42949.208333333328</v>
      </c>
      <c r="O341" s="9">
        <f t="shared" si="32"/>
        <v>42963.208333333328</v>
      </c>
      <c r="P341" t="b">
        <v>0</v>
      </c>
      <c r="Q341" t="b">
        <v>0</v>
      </c>
      <c r="R341" t="s">
        <v>33</v>
      </c>
      <c r="S341" s="4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4">
        <f t="shared" si="30"/>
        <v>94.242587601078171</v>
      </c>
      <c r="H342">
        <v>393</v>
      </c>
      <c r="I342" s="5">
        <f t="shared" si="35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31"/>
        <v>40889.25</v>
      </c>
      <c r="O342" s="9">
        <f t="shared" si="32"/>
        <v>40890.25</v>
      </c>
      <c r="P342" t="b">
        <v>0</v>
      </c>
      <c r="Q342" t="b">
        <v>0</v>
      </c>
      <c r="R342" t="s">
        <v>122</v>
      </c>
      <c r="S342" s="4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4">
        <f t="shared" si="30"/>
        <v>84.669291338582681</v>
      </c>
      <c r="H343">
        <v>1257</v>
      </c>
      <c r="I343" s="5">
        <f t="shared" si="35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31"/>
        <v>42244.208333333328</v>
      </c>
      <c r="O343" s="9">
        <f t="shared" si="32"/>
        <v>42251.208333333328</v>
      </c>
      <c r="P343" t="b">
        <v>0</v>
      </c>
      <c r="Q343" t="b">
        <v>0</v>
      </c>
      <c r="R343" t="s">
        <v>60</v>
      </c>
      <c r="S343" s="4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4">
        <f t="shared" si="30"/>
        <v>66.521920668058456</v>
      </c>
      <c r="H344">
        <v>328</v>
      </c>
      <c r="I344" s="5">
        <f t="shared" si="35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31"/>
        <v>41475.208333333336</v>
      </c>
      <c r="O344" s="9">
        <f t="shared" si="32"/>
        <v>41487.208333333336</v>
      </c>
      <c r="P344" t="b">
        <v>0</v>
      </c>
      <c r="Q344" t="b">
        <v>0</v>
      </c>
      <c r="R344" t="s">
        <v>33</v>
      </c>
      <c r="S344" s="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4">
        <f t="shared" si="30"/>
        <v>53.922222222222224</v>
      </c>
      <c r="H345">
        <v>147</v>
      </c>
      <c r="I345" s="5">
        <f t="shared" si="35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31"/>
        <v>41597.25</v>
      </c>
      <c r="O345" s="9">
        <f t="shared" si="32"/>
        <v>41650.25</v>
      </c>
      <c r="P345" t="b">
        <v>0</v>
      </c>
      <c r="Q345" t="b">
        <v>0</v>
      </c>
      <c r="R345" t="s">
        <v>33</v>
      </c>
      <c r="S345" s="4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4">
        <f t="shared" si="30"/>
        <v>41.983299595141702</v>
      </c>
      <c r="H346">
        <v>830</v>
      </c>
      <c r="I346" s="5">
        <f t="shared" si="35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31"/>
        <v>43122.25</v>
      </c>
      <c r="O346" s="9">
        <f t="shared" si="32"/>
        <v>43162.25</v>
      </c>
      <c r="P346" t="b">
        <v>0</v>
      </c>
      <c r="Q346" t="b">
        <v>0</v>
      </c>
      <c r="R346" t="s">
        <v>89</v>
      </c>
      <c r="S346" s="4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4">
        <f t="shared" si="30"/>
        <v>14.69479695431472</v>
      </c>
      <c r="H347">
        <v>331</v>
      </c>
      <c r="I347" s="5">
        <f t="shared" si="35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31"/>
        <v>42194.208333333328</v>
      </c>
      <c r="O347" s="9">
        <f t="shared" si="32"/>
        <v>42195.208333333328</v>
      </c>
      <c r="P347" t="b">
        <v>0</v>
      </c>
      <c r="Q347" t="b">
        <v>0</v>
      </c>
      <c r="R347" t="s">
        <v>53</v>
      </c>
      <c r="S347" s="4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4">
        <f t="shared" si="30"/>
        <v>34.475000000000001</v>
      </c>
      <c r="H348">
        <v>25</v>
      </c>
      <c r="I348" s="5">
        <f t="shared" si="35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31"/>
        <v>42971.208333333328</v>
      </c>
      <c r="O348" s="9">
        <f t="shared" si="32"/>
        <v>43026.208333333328</v>
      </c>
      <c r="P348" t="b">
        <v>0</v>
      </c>
      <c r="Q348" t="b">
        <v>1</v>
      </c>
      <c r="R348" t="s">
        <v>60</v>
      </c>
      <c r="S348" s="4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4">
        <f t="shared" si="30"/>
        <v>1400.7777777777778</v>
      </c>
      <c r="H349">
        <v>191</v>
      </c>
      <c r="I349" s="5">
        <f t="shared" si="35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31"/>
        <v>42046.25</v>
      </c>
      <c r="O349" s="9">
        <f t="shared" si="32"/>
        <v>42070.25</v>
      </c>
      <c r="P349" t="b">
        <v>0</v>
      </c>
      <c r="Q349" t="b">
        <v>0</v>
      </c>
      <c r="R349" t="s">
        <v>28</v>
      </c>
      <c r="S349" s="4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4">
        <f t="shared" si="30"/>
        <v>71.770351758793964</v>
      </c>
      <c r="H350">
        <v>3483</v>
      </c>
      <c r="I350" s="5">
        <f t="shared" si="35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31"/>
        <v>42782.25</v>
      </c>
      <c r="O350" s="9">
        <f t="shared" si="32"/>
        <v>42795.25</v>
      </c>
      <c r="P350" t="b">
        <v>0</v>
      </c>
      <c r="Q350" t="b">
        <v>0</v>
      </c>
      <c r="R350" t="s">
        <v>17</v>
      </c>
      <c r="S350" s="4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4">
        <f t="shared" si="30"/>
        <v>53.074115044247783</v>
      </c>
      <c r="H351">
        <v>923</v>
      </c>
      <c r="I351" s="5">
        <f t="shared" si="35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31"/>
        <v>42930.208333333328</v>
      </c>
      <c r="O351" s="9">
        <f t="shared" si="32"/>
        <v>42960.208333333328</v>
      </c>
      <c r="P351" t="b">
        <v>0</v>
      </c>
      <c r="Q351" t="b">
        <v>0</v>
      </c>
      <c r="R351" t="s">
        <v>33</v>
      </c>
      <c r="S351" s="4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4">
        <f t="shared" si="30"/>
        <v>5</v>
      </c>
      <c r="H352">
        <v>1</v>
      </c>
      <c r="I352" s="5">
        <f t="shared" si="35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31"/>
        <v>42144.208333333328</v>
      </c>
      <c r="O352" s="9">
        <f t="shared" si="32"/>
        <v>42162.208333333328</v>
      </c>
      <c r="P352" t="b">
        <v>0</v>
      </c>
      <c r="Q352" t="b">
        <v>1</v>
      </c>
      <c r="R352" t="s">
        <v>159</v>
      </c>
      <c r="S352" s="4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4">
        <f t="shared" si="30"/>
        <v>127.70715249662618</v>
      </c>
      <c r="H353">
        <v>2013</v>
      </c>
      <c r="I353" s="5">
        <f t="shared" si="35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31"/>
        <v>42240.208333333328</v>
      </c>
      <c r="O353" s="9">
        <f t="shared" si="32"/>
        <v>42254.208333333328</v>
      </c>
      <c r="P353" t="b">
        <v>0</v>
      </c>
      <c r="Q353" t="b">
        <v>0</v>
      </c>
      <c r="R353" t="s">
        <v>23</v>
      </c>
      <c r="S353" s="4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4">
        <f t="shared" si="30"/>
        <v>34.892857142857139</v>
      </c>
      <c r="H354">
        <v>33</v>
      </c>
      <c r="I354" s="5">
        <f t="shared" si="35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31"/>
        <v>42315.25</v>
      </c>
      <c r="O354" s="9">
        <f t="shared" si="32"/>
        <v>42323.25</v>
      </c>
      <c r="P354" t="b">
        <v>0</v>
      </c>
      <c r="Q354" t="b">
        <v>0</v>
      </c>
      <c r="R354" t="s">
        <v>33</v>
      </c>
      <c r="S354" s="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4">
        <f t="shared" si="30"/>
        <v>410.59821428571428</v>
      </c>
      <c r="H355">
        <v>1703</v>
      </c>
      <c r="I355" s="5">
        <f t="shared" si="35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31"/>
        <v>43651.208333333328</v>
      </c>
      <c r="O355" s="9">
        <f t="shared" si="32"/>
        <v>43652.208333333328</v>
      </c>
      <c r="P355" t="b">
        <v>0</v>
      </c>
      <c r="Q355" t="b">
        <v>0</v>
      </c>
      <c r="R355" t="s">
        <v>33</v>
      </c>
      <c r="S355" s="4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4">
        <f t="shared" si="30"/>
        <v>123.73770491803278</v>
      </c>
      <c r="H356">
        <v>80</v>
      </c>
      <c r="I356" s="5">
        <f t="shared" si="35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31"/>
        <v>41520.208333333336</v>
      </c>
      <c r="O356" s="9">
        <f t="shared" si="32"/>
        <v>41527.208333333336</v>
      </c>
      <c r="P356" t="b">
        <v>0</v>
      </c>
      <c r="Q356" t="b">
        <v>0</v>
      </c>
      <c r="R356" t="s">
        <v>42</v>
      </c>
      <c r="S356" s="4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4">
        <f t="shared" si="30"/>
        <v>58.973684210526315</v>
      </c>
      <c r="H357">
        <v>86</v>
      </c>
      <c r="I357" s="5">
        <f t="shared" si="35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31"/>
        <v>42757.25</v>
      </c>
      <c r="O357" s="9">
        <f t="shared" si="32"/>
        <v>42797.25</v>
      </c>
      <c r="P357" t="b">
        <v>0</v>
      </c>
      <c r="Q357" t="b">
        <v>0</v>
      </c>
      <c r="R357" t="s">
        <v>65</v>
      </c>
      <c r="S357" s="4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4">
        <f t="shared" si="30"/>
        <v>36.892473118279568</v>
      </c>
      <c r="H358">
        <v>40</v>
      </c>
      <c r="I358" s="5">
        <f t="shared" si="35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31"/>
        <v>40922.25</v>
      </c>
      <c r="O358" s="9">
        <f t="shared" si="32"/>
        <v>40931.25</v>
      </c>
      <c r="P358" t="b">
        <v>0</v>
      </c>
      <c r="Q358" t="b">
        <v>0</v>
      </c>
      <c r="R358" t="s">
        <v>33</v>
      </c>
      <c r="S358" s="4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4">
        <f t="shared" si="30"/>
        <v>184.91304347826087</v>
      </c>
      <c r="H359">
        <v>41</v>
      </c>
      <c r="I359" s="5">
        <f t="shared" si="35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31"/>
        <v>42250.208333333328</v>
      </c>
      <c r="O359" s="9">
        <f t="shared" si="32"/>
        <v>42275.208333333328</v>
      </c>
      <c r="P359" t="b">
        <v>0</v>
      </c>
      <c r="Q359" t="b">
        <v>0</v>
      </c>
      <c r="R359" t="s">
        <v>89</v>
      </c>
      <c r="S359" s="4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4">
        <f t="shared" si="30"/>
        <v>11.814432989690722</v>
      </c>
      <c r="H360">
        <v>23</v>
      </c>
      <c r="I360" s="5">
        <f t="shared" si="35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31"/>
        <v>43322.208333333328</v>
      </c>
      <c r="O360" s="9">
        <f t="shared" si="32"/>
        <v>43325.208333333328</v>
      </c>
      <c r="P360" t="b">
        <v>1</v>
      </c>
      <c r="Q360" t="b">
        <v>0</v>
      </c>
      <c r="R360" t="s">
        <v>122</v>
      </c>
      <c r="S360" s="4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4">
        <f t="shared" si="30"/>
        <v>298.7</v>
      </c>
      <c r="H361">
        <v>187</v>
      </c>
      <c r="I361" s="5">
        <f t="shared" si="35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31"/>
        <v>40782.208333333336</v>
      </c>
      <c r="O361" s="9">
        <f t="shared" si="32"/>
        <v>40789.208333333336</v>
      </c>
      <c r="P361" t="b">
        <v>0</v>
      </c>
      <c r="Q361" t="b">
        <v>0</v>
      </c>
      <c r="R361" t="s">
        <v>71</v>
      </c>
      <c r="S361" s="4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4">
        <f t="shared" si="30"/>
        <v>226.35175879396985</v>
      </c>
      <c r="H362">
        <v>2875</v>
      </c>
      <c r="I362" s="5">
        <f t="shared" si="35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31"/>
        <v>40544.25</v>
      </c>
      <c r="O362" s="9">
        <f t="shared" si="32"/>
        <v>40558.25</v>
      </c>
      <c r="P362" t="b">
        <v>0</v>
      </c>
      <c r="Q362" t="b">
        <v>1</v>
      </c>
      <c r="R362" t="s">
        <v>33</v>
      </c>
      <c r="S362" s="4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4">
        <f t="shared" si="30"/>
        <v>173.56363636363636</v>
      </c>
      <c r="H363">
        <v>88</v>
      </c>
      <c r="I363" s="5">
        <f t="shared" si="35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31"/>
        <v>43015.208333333328</v>
      </c>
      <c r="O363" s="9">
        <f t="shared" si="32"/>
        <v>43039.208333333328</v>
      </c>
      <c r="P363" t="b">
        <v>0</v>
      </c>
      <c r="Q363" t="b">
        <v>0</v>
      </c>
      <c r="R363" t="s">
        <v>33</v>
      </c>
      <c r="S363" s="4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4">
        <f t="shared" si="30"/>
        <v>371.75675675675677</v>
      </c>
      <c r="H364">
        <v>191</v>
      </c>
      <c r="I364" s="5">
        <f t="shared" si="35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31"/>
        <v>40570.25</v>
      </c>
      <c r="O364" s="9">
        <f t="shared" si="32"/>
        <v>40608.25</v>
      </c>
      <c r="P364" t="b">
        <v>0</v>
      </c>
      <c r="Q364" t="b">
        <v>0</v>
      </c>
      <c r="R364" t="s">
        <v>23</v>
      </c>
      <c r="S364" s="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4">
        <f t="shared" si="30"/>
        <v>160.19230769230771</v>
      </c>
      <c r="H365">
        <v>139</v>
      </c>
      <c r="I365" s="5">
        <f t="shared" si="35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31"/>
        <v>40904.25</v>
      </c>
      <c r="O365" s="9">
        <f t="shared" si="32"/>
        <v>40905.25</v>
      </c>
      <c r="P365" t="b">
        <v>0</v>
      </c>
      <c r="Q365" t="b">
        <v>0</v>
      </c>
      <c r="R365" t="s">
        <v>23</v>
      </c>
      <c r="S365" s="4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4">
        <f t="shared" si="30"/>
        <v>1616.3333333333335</v>
      </c>
      <c r="H366">
        <v>186</v>
      </c>
      <c r="I366" s="5">
        <f t="shared" si="35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31"/>
        <v>43164.25</v>
      </c>
      <c r="O366" s="9">
        <f t="shared" si="32"/>
        <v>43194.208333333328</v>
      </c>
      <c r="P366" t="b">
        <v>0</v>
      </c>
      <c r="Q366" t="b">
        <v>0</v>
      </c>
      <c r="R366" t="s">
        <v>60</v>
      </c>
      <c r="S366" s="4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4">
        <f t="shared" si="30"/>
        <v>733.4375</v>
      </c>
      <c r="H367">
        <v>112</v>
      </c>
      <c r="I367" s="5">
        <f t="shared" si="35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31"/>
        <v>42733.25</v>
      </c>
      <c r="O367" s="9">
        <f t="shared" si="32"/>
        <v>42760.25</v>
      </c>
      <c r="P367" t="b">
        <v>0</v>
      </c>
      <c r="Q367" t="b">
        <v>0</v>
      </c>
      <c r="R367" t="s">
        <v>33</v>
      </c>
      <c r="S367" s="4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4">
        <f t="shared" si="30"/>
        <v>592.11111111111109</v>
      </c>
      <c r="H368">
        <v>101</v>
      </c>
      <c r="I368" s="5">
        <f t="shared" si="35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31"/>
        <v>40546.25</v>
      </c>
      <c r="O368" s="9">
        <f t="shared" si="32"/>
        <v>40547.25</v>
      </c>
      <c r="P368" t="b">
        <v>0</v>
      </c>
      <c r="Q368" t="b">
        <v>1</v>
      </c>
      <c r="R368" t="s">
        <v>33</v>
      </c>
      <c r="S368" s="4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4">
        <f t="shared" si="30"/>
        <v>18.888888888888889</v>
      </c>
      <c r="H369">
        <v>75</v>
      </c>
      <c r="I369" s="5">
        <f t="shared" si="35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31"/>
        <v>41930.208333333336</v>
      </c>
      <c r="O369" s="9">
        <f t="shared" si="32"/>
        <v>41954.25</v>
      </c>
      <c r="P369" t="b">
        <v>0</v>
      </c>
      <c r="Q369" t="b">
        <v>1</v>
      </c>
      <c r="R369" t="s">
        <v>33</v>
      </c>
      <c r="S369" s="4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4">
        <f t="shared" si="30"/>
        <v>276.80769230769232</v>
      </c>
      <c r="H370">
        <v>206</v>
      </c>
      <c r="I370" s="5">
        <f t="shared" si="35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31"/>
        <v>40464.208333333336</v>
      </c>
      <c r="O370" s="9">
        <f t="shared" si="32"/>
        <v>40487.208333333336</v>
      </c>
      <c r="P370" t="b">
        <v>0</v>
      </c>
      <c r="Q370" t="b">
        <v>1</v>
      </c>
      <c r="R370" t="s">
        <v>42</v>
      </c>
      <c r="S370" s="4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4">
        <f t="shared" si="30"/>
        <v>273.01851851851848</v>
      </c>
      <c r="H371">
        <v>154</v>
      </c>
      <c r="I371" s="5">
        <f t="shared" si="35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31"/>
        <v>41308.25</v>
      </c>
      <c r="O371" s="9">
        <f t="shared" si="32"/>
        <v>41347.208333333336</v>
      </c>
      <c r="P371" t="b">
        <v>0</v>
      </c>
      <c r="Q371" t="b">
        <v>1</v>
      </c>
      <c r="R371" t="s">
        <v>269</v>
      </c>
      <c r="S371" s="4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4">
        <f t="shared" si="30"/>
        <v>159.36331255565449</v>
      </c>
      <c r="H372">
        <v>5966</v>
      </c>
      <c r="I372" s="5">
        <f t="shared" si="35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31"/>
        <v>43570.208333333328</v>
      </c>
      <c r="O372" s="9">
        <f t="shared" si="32"/>
        <v>43576.208333333328</v>
      </c>
      <c r="P372" t="b">
        <v>0</v>
      </c>
      <c r="Q372" t="b">
        <v>0</v>
      </c>
      <c r="R372" t="s">
        <v>33</v>
      </c>
      <c r="S372" s="4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4">
        <f t="shared" si="30"/>
        <v>67.869978858350947</v>
      </c>
      <c r="H373">
        <v>2176</v>
      </c>
      <c r="I373" s="5">
        <f t="shared" si="35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31"/>
        <v>42043.25</v>
      </c>
      <c r="O373" s="9">
        <f t="shared" si="32"/>
        <v>42094.208333333328</v>
      </c>
      <c r="P373" t="b">
        <v>0</v>
      </c>
      <c r="Q373" t="b">
        <v>0</v>
      </c>
      <c r="R373" t="s">
        <v>33</v>
      </c>
      <c r="S373" s="4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4">
        <f t="shared" si="30"/>
        <v>1591.5555555555554</v>
      </c>
      <c r="H374">
        <v>169</v>
      </c>
      <c r="I374" s="5">
        <f t="shared" si="35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31"/>
        <v>42012.25</v>
      </c>
      <c r="O374" s="9">
        <f t="shared" si="32"/>
        <v>42032.25</v>
      </c>
      <c r="P374" t="b">
        <v>0</v>
      </c>
      <c r="Q374" t="b">
        <v>1</v>
      </c>
      <c r="R374" t="s">
        <v>42</v>
      </c>
      <c r="S374" s="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4">
        <f t="shared" si="30"/>
        <v>730.18222222222221</v>
      </c>
      <c r="H375">
        <v>2106</v>
      </c>
      <c r="I375" s="5">
        <f t="shared" si="35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31"/>
        <v>42964.208333333328</v>
      </c>
      <c r="O375" s="9">
        <f t="shared" si="32"/>
        <v>42972.208333333328</v>
      </c>
      <c r="P375" t="b">
        <v>0</v>
      </c>
      <c r="Q375" t="b">
        <v>0</v>
      </c>
      <c r="R375" t="s">
        <v>33</v>
      </c>
      <c r="S375" s="4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4">
        <f t="shared" si="30"/>
        <v>13.185782556750297</v>
      </c>
      <c r="H376">
        <v>441</v>
      </c>
      <c r="I376" s="5">
        <f t="shared" si="35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31"/>
        <v>43476.25</v>
      </c>
      <c r="O376" s="9">
        <f t="shared" si="32"/>
        <v>43481.25</v>
      </c>
      <c r="P376" t="b">
        <v>0</v>
      </c>
      <c r="Q376" t="b">
        <v>1</v>
      </c>
      <c r="R376" t="s">
        <v>42</v>
      </c>
      <c r="S376" s="4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4">
        <f t="shared" si="30"/>
        <v>54.777777777777779</v>
      </c>
      <c r="H377">
        <v>25</v>
      </c>
      <c r="I377" s="5">
        <f t="shared" si="35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31"/>
        <v>42293.208333333328</v>
      </c>
      <c r="O377" s="9">
        <f t="shared" si="32"/>
        <v>42350.25</v>
      </c>
      <c r="P377" t="b">
        <v>0</v>
      </c>
      <c r="Q377" t="b">
        <v>0</v>
      </c>
      <c r="R377" t="s">
        <v>60</v>
      </c>
      <c r="S377" s="4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4">
        <f t="shared" si="30"/>
        <v>361.02941176470591</v>
      </c>
      <c r="H378">
        <v>131</v>
      </c>
      <c r="I378" s="5">
        <f t="shared" si="35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31"/>
        <v>41826.208333333336</v>
      </c>
      <c r="O378" s="9">
        <f t="shared" si="32"/>
        <v>41832.208333333336</v>
      </c>
      <c r="P378" t="b">
        <v>0</v>
      </c>
      <c r="Q378" t="b">
        <v>0</v>
      </c>
      <c r="R378" t="s">
        <v>23</v>
      </c>
      <c r="S378" s="4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4">
        <f t="shared" si="30"/>
        <v>10.257545271629779</v>
      </c>
      <c r="H379">
        <v>127</v>
      </c>
      <c r="I379" s="5">
        <f t="shared" si="35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31"/>
        <v>43760.208333333328</v>
      </c>
      <c r="O379" s="9">
        <f t="shared" si="32"/>
        <v>43774.25</v>
      </c>
      <c r="P379" t="b">
        <v>0</v>
      </c>
      <c r="Q379" t="b">
        <v>0</v>
      </c>
      <c r="R379" t="s">
        <v>33</v>
      </c>
      <c r="S379" s="4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4">
        <f t="shared" si="30"/>
        <v>13.962962962962964</v>
      </c>
      <c r="H380">
        <v>355</v>
      </c>
      <c r="I380" s="5">
        <f t="shared" si="35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31"/>
        <v>43241.208333333328</v>
      </c>
      <c r="O380" s="9">
        <f t="shared" si="32"/>
        <v>43279.208333333328</v>
      </c>
      <c r="P380" t="b">
        <v>0</v>
      </c>
      <c r="Q380" t="b">
        <v>0</v>
      </c>
      <c r="R380" t="s">
        <v>42</v>
      </c>
      <c r="S380" s="4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4">
        <f t="shared" si="30"/>
        <v>40.444444444444443</v>
      </c>
      <c r="H381">
        <v>44</v>
      </c>
      <c r="I381" s="5">
        <f t="shared" si="35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31"/>
        <v>40843.208333333336</v>
      </c>
      <c r="O381" s="9">
        <f t="shared" si="32"/>
        <v>40857.25</v>
      </c>
      <c r="P381" t="b">
        <v>0</v>
      </c>
      <c r="Q381" t="b">
        <v>0</v>
      </c>
      <c r="R381" t="s">
        <v>33</v>
      </c>
      <c r="S381" s="4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4">
        <f t="shared" si="30"/>
        <v>160.32</v>
      </c>
      <c r="H382">
        <v>84</v>
      </c>
      <c r="I382" s="5">
        <f t="shared" si="35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31"/>
        <v>41448.208333333336</v>
      </c>
      <c r="O382" s="9">
        <f t="shared" si="32"/>
        <v>41453.208333333336</v>
      </c>
      <c r="P382" t="b">
        <v>0</v>
      </c>
      <c r="Q382" t="b">
        <v>0</v>
      </c>
      <c r="R382" t="s">
        <v>33</v>
      </c>
      <c r="S382" s="4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4">
        <f t="shared" si="30"/>
        <v>183.9433962264151</v>
      </c>
      <c r="H383">
        <v>155</v>
      </c>
      <c r="I383" s="5">
        <f t="shared" si="35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31"/>
        <v>42163.208333333328</v>
      </c>
      <c r="O383" s="9">
        <f t="shared" si="32"/>
        <v>42209.208333333328</v>
      </c>
      <c r="P383" t="b">
        <v>0</v>
      </c>
      <c r="Q383" t="b">
        <v>0</v>
      </c>
      <c r="R383" t="s">
        <v>33</v>
      </c>
      <c r="S383" s="4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4">
        <f t="shared" si="30"/>
        <v>63.769230769230766</v>
      </c>
      <c r="H384">
        <v>67</v>
      </c>
      <c r="I384" s="5">
        <f t="shared" si="35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31"/>
        <v>43024.208333333328</v>
      </c>
      <c r="O384" s="9">
        <f t="shared" si="32"/>
        <v>43043.208333333328</v>
      </c>
      <c r="P384" t="b">
        <v>0</v>
      </c>
      <c r="Q384" t="b">
        <v>0</v>
      </c>
      <c r="R384" t="s">
        <v>122</v>
      </c>
      <c r="S384" s="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4">
        <f t="shared" si="30"/>
        <v>225.38095238095238</v>
      </c>
      <c r="H385">
        <v>189</v>
      </c>
      <c r="I385" s="5">
        <f t="shared" si="35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31"/>
        <v>43509.25</v>
      </c>
      <c r="O385" s="9">
        <f t="shared" si="32"/>
        <v>43515.25</v>
      </c>
      <c r="P385" t="b">
        <v>0</v>
      </c>
      <c r="Q385" t="b">
        <v>1</v>
      </c>
      <c r="R385" t="s">
        <v>17</v>
      </c>
      <c r="S385" s="4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4">
        <f t="shared" si="30"/>
        <v>172.00961538461539</v>
      </c>
      <c r="H386">
        <v>4799</v>
      </c>
      <c r="I386" s="5">
        <f t="shared" si="35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31"/>
        <v>42776.25</v>
      </c>
      <c r="O386" s="9">
        <f t="shared" si="32"/>
        <v>42803.25</v>
      </c>
      <c r="P386" t="b">
        <v>1</v>
      </c>
      <c r="Q386" t="b">
        <v>1</v>
      </c>
      <c r="R386" t="s">
        <v>42</v>
      </c>
      <c r="S386" s="4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4">
        <f t="shared" ref="G387:G450" si="36">(E387/D387)*100</f>
        <v>146.16709511568124</v>
      </c>
      <c r="H387">
        <v>1137</v>
      </c>
      <c r="I387" s="5">
        <f t="shared" si="3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37">(((L387/60)/60)/24)+DATE(1970,1,1)</f>
        <v>43553.208333333328</v>
      </c>
      <c r="O387" s="9">
        <f t="shared" ref="O387:O450" si="38">(((M387/60)/60)/24)+DATE(1970,1,1)</f>
        <v>43585.208333333328</v>
      </c>
      <c r="P387" t="b">
        <v>0</v>
      </c>
      <c r="Q387" t="b">
        <v>0</v>
      </c>
      <c r="R387" t="s">
        <v>68</v>
      </c>
      <c r="S387" s="4" t="str">
        <f t="shared" ref="S387:S450" si="39">IFERROR(LEFT(R387, FIND("/", R387) - 1), R387)</f>
        <v>publishing</v>
      </c>
      <c r="T387" t="str">
        <f t="shared" ref="T387:T450" si="40">IFERROR(MID(R387,FIND("/",R387)+1,LEN(R387)),"")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4">
        <f t="shared" si="36"/>
        <v>76.42361623616236</v>
      </c>
      <c r="H388">
        <v>1068</v>
      </c>
      <c r="I388" s="5">
        <f t="shared" ref="I388:I451" si="41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37"/>
        <v>40355.208333333336</v>
      </c>
      <c r="O388" s="9">
        <f t="shared" si="38"/>
        <v>40367.208333333336</v>
      </c>
      <c r="P388" t="b">
        <v>0</v>
      </c>
      <c r="Q388" t="b">
        <v>0</v>
      </c>
      <c r="R388" t="s">
        <v>33</v>
      </c>
      <c r="S388" s="4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4">
        <f t="shared" si="36"/>
        <v>39.261467889908261</v>
      </c>
      <c r="H389">
        <v>424</v>
      </c>
      <c r="I389" s="5">
        <f t="shared" si="41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37"/>
        <v>41072.208333333336</v>
      </c>
      <c r="O389" s="9">
        <f t="shared" si="38"/>
        <v>41077.208333333336</v>
      </c>
      <c r="P389" t="b">
        <v>0</v>
      </c>
      <c r="Q389" t="b">
        <v>0</v>
      </c>
      <c r="R389" t="s">
        <v>65</v>
      </c>
      <c r="S389" s="4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4">
        <f t="shared" si="36"/>
        <v>11.270034843205574</v>
      </c>
      <c r="H390">
        <v>145</v>
      </c>
      <c r="I390" s="5">
        <f t="shared" si="41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37"/>
        <v>40912.25</v>
      </c>
      <c r="O390" s="9">
        <f t="shared" si="38"/>
        <v>40914.25</v>
      </c>
      <c r="P390" t="b">
        <v>0</v>
      </c>
      <c r="Q390" t="b">
        <v>0</v>
      </c>
      <c r="R390" t="s">
        <v>60</v>
      </c>
      <c r="S390" s="4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4">
        <f t="shared" si="36"/>
        <v>122.11084337349398</v>
      </c>
      <c r="H391">
        <v>1152</v>
      </c>
      <c r="I391" s="5">
        <f t="shared" si="41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37"/>
        <v>40479.208333333336</v>
      </c>
      <c r="O391" s="9">
        <f t="shared" si="38"/>
        <v>40506.25</v>
      </c>
      <c r="P391" t="b">
        <v>0</v>
      </c>
      <c r="Q391" t="b">
        <v>0</v>
      </c>
      <c r="R391" t="s">
        <v>33</v>
      </c>
      <c r="S391" s="4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4">
        <f t="shared" si="36"/>
        <v>186.54166666666669</v>
      </c>
      <c r="H392">
        <v>50</v>
      </c>
      <c r="I392" s="5">
        <f t="shared" si="41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37"/>
        <v>41530.208333333336</v>
      </c>
      <c r="O392" s="9">
        <f t="shared" si="38"/>
        <v>41545.208333333336</v>
      </c>
      <c r="P392" t="b">
        <v>0</v>
      </c>
      <c r="Q392" t="b">
        <v>0</v>
      </c>
      <c r="R392" t="s">
        <v>122</v>
      </c>
      <c r="S392" s="4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4">
        <f t="shared" si="36"/>
        <v>7.2731788079470201</v>
      </c>
      <c r="H393">
        <v>151</v>
      </c>
      <c r="I393" s="5">
        <f t="shared" si="41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37"/>
        <v>41653.25</v>
      </c>
      <c r="O393" s="9">
        <f t="shared" si="38"/>
        <v>41655.25</v>
      </c>
      <c r="P393" t="b">
        <v>0</v>
      </c>
      <c r="Q393" t="b">
        <v>0</v>
      </c>
      <c r="R393" t="s">
        <v>68</v>
      </c>
      <c r="S393" s="4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4">
        <f t="shared" si="36"/>
        <v>65.642371234207957</v>
      </c>
      <c r="H394">
        <v>1608</v>
      </c>
      <c r="I394" s="5">
        <f t="shared" si="41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37"/>
        <v>40549.25</v>
      </c>
      <c r="O394" s="9">
        <f t="shared" si="38"/>
        <v>40551.25</v>
      </c>
      <c r="P394" t="b">
        <v>0</v>
      </c>
      <c r="Q394" t="b">
        <v>0</v>
      </c>
      <c r="R394" t="s">
        <v>65</v>
      </c>
      <c r="S394" s="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4">
        <f t="shared" si="36"/>
        <v>228.96178343949046</v>
      </c>
      <c r="H395">
        <v>3059</v>
      </c>
      <c r="I395" s="5">
        <f t="shared" si="41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37"/>
        <v>42933.208333333328</v>
      </c>
      <c r="O395" s="9">
        <f t="shared" si="38"/>
        <v>42934.208333333328</v>
      </c>
      <c r="P395" t="b">
        <v>0</v>
      </c>
      <c r="Q395" t="b">
        <v>0</v>
      </c>
      <c r="R395" t="s">
        <v>159</v>
      </c>
      <c r="S395" s="4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4">
        <f t="shared" si="36"/>
        <v>469.37499999999994</v>
      </c>
      <c r="H396">
        <v>34</v>
      </c>
      <c r="I396" s="5">
        <f t="shared" si="41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37"/>
        <v>41484.208333333336</v>
      </c>
      <c r="O396" s="9">
        <f t="shared" si="38"/>
        <v>41494.208333333336</v>
      </c>
      <c r="P396" t="b">
        <v>0</v>
      </c>
      <c r="Q396" t="b">
        <v>1</v>
      </c>
      <c r="R396" t="s">
        <v>42</v>
      </c>
      <c r="S396" s="4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4">
        <f t="shared" si="36"/>
        <v>130.11267605633802</v>
      </c>
      <c r="H397">
        <v>220</v>
      </c>
      <c r="I397" s="5">
        <f t="shared" si="41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37"/>
        <v>40885.25</v>
      </c>
      <c r="O397" s="9">
        <f t="shared" si="38"/>
        <v>40886.25</v>
      </c>
      <c r="P397" t="b">
        <v>1</v>
      </c>
      <c r="Q397" t="b">
        <v>0</v>
      </c>
      <c r="R397" t="s">
        <v>33</v>
      </c>
      <c r="S397" s="4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4">
        <f t="shared" si="36"/>
        <v>167.05422993492408</v>
      </c>
      <c r="H398">
        <v>1604</v>
      </c>
      <c r="I398" s="5">
        <f t="shared" si="41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37"/>
        <v>43378.208333333328</v>
      </c>
      <c r="O398" s="9">
        <f t="shared" si="38"/>
        <v>43386.208333333328</v>
      </c>
      <c r="P398" t="b">
        <v>0</v>
      </c>
      <c r="Q398" t="b">
        <v>0</v>
      </c>
      <c r="R398" t="s">
        <v>53</v>
      </c>
      <c r="S398" s="4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4">
        <f t="shared" si="36"/>
        <v>173.8641975308642</v>
      </c>
      <c r="H399">
        <v>454</v>
      </c>
      <c r="I399" s="5">
        <f t="shared" si="41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37"/>
        <v>41417.208333333336</v>
      </c>
      <c r="O399" s="9">
        <f t="shared" si="38"/>
        <v>41423.208333333336</v>
      </c>
      <c r="P399" t="b">
        <v>0</v>
      </c>
      <c r="Q399" t="b">
        <v>0</v>
      </c>
      <c r="R399" t="s">
        <v>23</v>
      </c>
      <c r="S399" s="4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4">
        <f t="shared" si="36"/>
        <v>717.76470588235293</v>
      </c>
      <c r="H400">
        <v>123</v>
      </c>
      <c r="I400" s="5">
        <f t="shared" si="41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37"/>
        <v>43228.208333333328</v>
      </c>
      <c r="O400" s="9">
        <f t="shared" si="38"/>
        <v>43230.208333333328</v>
      </c>
      <c r="P400" t="b">
        <v>0</v>
      </c>
      <c r="Q400" t="b">
        <v>1</v>
      </c>
      <c r="R400" t="s">
        <v>71</v>
      </c>
      <c r="S400" s="4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4">
        <f t="shared" si="36"/>
        <v>63.850976361767728</v>
      </c>
      <c r="H401">
        <v>941</v>
      </c>
      <c r="I401" s="5">
        <f t="shared" si="41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37"/>
        <v>40576.25</v>
      </c>
      <c r="O401" s="9">
        <f t="shared" si="38"/>
        <v>40583.25</v>
      </c>
      <c r="P401" t="b">
        <v>0</v>
      </c>
      <c r="Q401" t="b">
        <v>0</v>
      </c>
      <c r="R401" t="s">
        <v>60</v>
      </c>
      <c r="S401" s="4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4">
        <f t="shared" si="36"/>
        <v>2</v>
      </c>
      <c r="H402">
        <v>1</v>
      </c>
      <c r="I402" s="5">
        <f t="shared" si="41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37"/>
        <v>41502.208333333336</v>
      </c>
      <c r="O402" s="9">
        <f t="shared" si="38"/>
        <v>41524.208333333336</v>
      </c>
      <c r="P402" t="b">
        <v>0</v>
      </c>
      <c r="Q402" t="b">
        <v>1</v>
      </c>
      <c r="R402" t="s">
        <v>122</v>
      </c>
      <c r="S402" s="4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4">
        <f t="shared" si="36"/>
        <v>1530.2222222222222</v>
      </c>
      <c r="H403">
        <v>299</v>
      </c>
      <c r="I403" s="5">
        <f t="shared" si="41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37"/>
        <v>43765.208333333328</v>
      </c>
      <c r="O403" s="9">
        <f t="shared" si="38"/>
        <v>43765.208333333328</v>
      </c>
      <c r="P403" t="b">
        <v>0</v>
      </c>
      <c r="Q403" t="b">
        <v>0</v>
      </c>
      <c r="R403" t="s">
        <v>33</v>
      </c>
      <c r="S403" s="4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4">
        <f t="shared" si="36"/>
        <v>40.356164383561641</v>
      </c>
      <c r="H404">
        <v>40</v>
      </c>
      <c r="I404" s="5">
        <f t="shared" si="41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37"/>
        <v>40914.25</v>
      </c>
      <c r="O404" s="9">
        <f t="shared" si="38"/>
        <v>40961.25</v>
      </c>
      <c r="P404" t="b">
        <v>0</v>
      </c>
      <c r="Q404" t="b">
        <v>1</v>
      </c>
      <c r="R404" t="s">
        <v>100</v>
      </c>
      <c r="S404" s="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4">
        <f t="shared" si="36"/>
        <v>86.220633299284984</v>
      </c>
      <c r="H405">
        <v>3015</v>
      </c>
      <c r="I405" s="5">
        <f t="shared" si="41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37"/>
        <v>40310.208333333336</v>
      </c>
      <c r="O405" s="9">
        <f t="shared" si="38"/>
        <v>40346.208333333336</v>
      </c>
      <c r="P405" t="b">
        <v>0</v>
      </c>
      <c r="Q405" t="b">
        <v>1</v>
      </c>
      <c r="R405" t="s">
        <v>33</v>
      </c>
      <c r="S405" s="4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4">
        <f t="shared" si="36"/>
        <v>315.58486707566465</v>
      </c>
      <c r="H406">
        <v>2237</v>
      </c>
      <c r="I406" s="5">
        <f t="shared" si="41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37"/>
        <v>43053.25</v>
      </c>
      <c r="O406" s="9">
        <f t="shared" si="38"/>
        <v>43056.25</v>
      </c>
      <c r="P406" t="b">
        <v>0</v>
      </c>
      <c r="Q406" t="b">
        <v>0</v>
      </c>
      <c r="R406" t="s">
        <v>33</v>
      </c>
      <c r="S406" s="4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4">
        <f t="shared" si="36"/>
        <v>89.618243243243242</v>
      </c>
      <c r="H407">
        <v>435</v>
      </c>
      <c r="I407" s="5">
        <f t="shared" si="41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37"/>
        <v>43255.208333333328</v>
      </c>
      <c r="O407" s="9">
        <f t="shared" si="38"/>
        <v>43305.208333333328</v>
      </c>
      <c r="P407" t="b">
        <v>0</v>
      </c>
      <c r="Q407" t="b">
        <v>0</v>
      </c>
      <c r="R407" t="s">
        <v>33</v>
      </c>
      <c r="S407" s="4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4">
        <f t="shared" si="36"/>
        <v>182.14503816793894</v>
      </c>
      <c r="H408">
        <v>645</v>
      </c>
      <c r="I408" s="5">
        <f t="shared" si="41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37"/>
        <v>41304.25</v>
      </c>
      <c r="O408" s="9">
        <f t="shared" si="38"/>
        <v>41316.25</v>
      </c>
      <c r="P408" t="b">
        <v>1</v>
      </c>
      <c r="Q408" t="b">
        <v>0</v>
      </c>
      <c r="R408" t="s">
        <v>42</v>
      </c>
      <c r="S408" s="4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4">
        <f t="shared" si="36"/>
        <v>355.88235294117646</v>
      </c>
      <c r="H409">
        <v>484</v>
      </c>
      <c r="I409" s="5">
        <f t="shared" si="41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37"/>
        <v>43751.208333333328</v>
      </c>
      <c r="O409" s="9">
        <f t="shared" si="38"/>
        <v>43758.208333333328</v>
      </c>
      <c r="P409" t="b">
        <v>0</v>
      </c>
      <c r="Q409" t="b">
        <v>0</v>
      </c>
      <c r="R409" t="s">
        <v>33</v>
      </c>
      <c r="S409" s="4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4">
        <f t="shared" si="36"/>
        <v>131.83695652173913</v>
      </c>
      <c r="H410">
        <v>154</v>
      </c>
      <c r="I410" s="5">
        <f t="shared" si="41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37"/>
        <v>42541.208333333328</v>
      </c>
      <c r="O410" s="9">
        <f t="shared" si="38"/>
        <v>42561.208333333328</v>
      </c>
      <c r="P410" t="b">
        <v>0</v>
      </c>
      <c r="Q410" t="b">
        <v>0</v>
      </c>
      <c r="R410" t="s">
        <v>42</v>
      </c>
      <c r="S410" s="4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4">
        <f t="shared" si="36"/>
        <v>46.315634218289084</v>
      </c>
      <c r="H411">
        <v>714</v>
      </c>
      <c r="I411" s="5">
        <f t="shared" si="41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37"/>
        <v>42843.208333333328</v>
      </c>
      <c r="O411" s="9">
        <f t="shared" si="38"/>
        <v>42847.208333333328</v>
      </c>
      <c r="P411" t="b">
        <v>0</v>
      </c>
      <c r="Q411" t="b">
        <v>0</v>
      </c>
      <c r="R411" t="s">
        <v>23</v>
      </c>
      <c r="S411" s="4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4">
        <f t="shared" si="36"/>
        <v>36.132726089785294</v>
      </c>
      <c r="H412">
        <v>1111</v>
      </c>
      <c r="I412" s="5">
        <f t="shared" si="41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37"/>
        <v>42122.208333333328</v>
      </c>
      <c r="O412" s="9">
        <f t="shared" si="38"/>
        <v>42122.208333333328</v>
      </c>
      <c r="P412" t="b">
        <v>0</v>
      </c>
      <c r="Q412" t="b">
        <v>0</v>
      </c>
      <c r="R412" t="s">
        <v>292</v>
      </c>
      <c r="S412" s="4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4">
        <f t="shared" si="36"/>
        <v>104.62820512820512</v>
      </c>
      <c r="H413">
        <v>82</v>
      </c>
      <c r="I413" s="5">
        <f t="shared" si="41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37"/>
        <v>42884.208333333328</v>
      </c>
      <c r="O413" s="9">
        <f t="shared" si="38"/>
        <v>42886.208333333328</v>
      </c>
      <c r="P413" t="b">
        <v>0</v>
      </c>
      <c r="Q413" t="b">
        <v>0</v>
      </c>
      <c r="R413" t="s">
        <v>33</v>
      </c>
      <c r="S413" s="4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4">
        <f t="shared" si="36"/>
        <v>668.85714285714289</v>
      </c>
      <c r="H414">
        <v>134</v>
      </c>
      <c r="I414" s="5">
        <f t="shared" si="41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37"/>
        <v>41642.25</v>
      </c>
      <c r="O414" s="9">
        <f t="shared" si="38"/>
        <v>41652.25</v>
      </c>
      <c r="P414" t="b">
        <v>0</v>
      </c>
      <c r="Q414" t="b">
        <v>0</v>
      </c>
      <c r="R414" t="s">
        <v>119</v>
      </c>
      <c r="S414" s="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4">
        <f t="shared" si="36"/>
        <v>62.072823218997364</v>
      </c>
      <c r="H415">
        <v>1089</v>
      </c>
      <c r="I415" s="5">
        <f t="shared" si="41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37"/>
        <v>43431.25</v>
      </c>
      <c r="O415" s="9">
        <f t="shared" si="38"/>
        <v>43458.25</v>
      </c>
      <c r="P415" t="b">
        <v>0</v>
      </c>
      <c r="Q415" t="b">
        <v>0</v>
      </c>
      <c r="R415" t="s">
        <v>71</v>
      </c>
      <c r="S415" s="4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4">
        <f t="shared" si="36"/>
        <v>84.699787460148784</v>
      </c>
      <c r="H416">
        <v>5497</v>
      </c>
      <c r="I416" s="5">
        <f t="shared" si="41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37"/>
        <v>40288.208333333336</v>
      </c>
      <c r="O416" s="9">
        <f t="shared" si="38"/>
        <v>40296.208333333336</v>
      </c>
      <c r="P416" t="b">
        <v>0</v>
      </c>
      <c r="Q416" t="b">
        <v>1</v>
      </c>
      <c r="R416" t="s">
        <v>17</v>
      </c>
      <c r="S416" s="4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4">
        <f t="shared" si="36"/>
        <v>11.059030837004405</v>
      </c>
      <c r="H417">
        <v>418</v>
      </c>
      <c r="I417" s="5">
        <f t="shared" si="41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37"/>
        <v>40921.25</v>
      </c>
      <c r="O417" s="9">
        <f t="shared" si="38"/>
        <v>40938.25</v>
      </c>
      <c r="P417" t="b">
        <v>0</v>
      </c>
      <c r="Q417" t="b">
        <v>0</v>
      </c>
      <c r="R417" t="s">
        <v>33</v>
      </c>
      <c r="S417" s="4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4">
        <f t="shared" si="36"/>
        <v>43.838781575037146</v>
      </c>
      <c r="H418">
        <v>1439</v>
      </c>
      <c r="I418" s="5">
        <f t="shared" si="41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37"/>
        <v>40560.25</v>
      </c>
      <c r="O418" s="9">
        <f t="shared" si="38"/>
        <v>40569.25</v>
      </c>
      <c r="P418" t="b">
        <v>0</v>
      </c>
      <c r="Q418" t="b">
        <v>1</v>
      </c>
      <c r="R418" t="s">
        <v>42</v>
      </c>
      <c r="S418" s="4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4">
        <f t="shared" si="36"/>
        <v>55.470588235294116</v>
      </c>
      <c r="H419">
        <v>15</v>
      </c>
      <c r="I419" s="5">
        <f t="shared" si="41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37"/>
        <v>43407.208333333328</v>
      </c>
      <c r="O419" s="9">
        <f t="shared" si="38"/>
        <v>43431.25</v>
      </c>
      <c r="P419" t="b">
        <v>0</v>
      </c>
      <c r="Q419" t="b">
        <v>0</v>
      </c>
      <c r="R419" t="s">
        <v>33</v>
      </c>
      <c r="S419" s="4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4">
        <f t="shared" si="36"/>
        <v>57.399511301160658</v>
      </c>
      <c r="H420">
        <v>1999</v>
      </c>
      <c r="I420" s="5">
        <f t="shared" si="41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37"/>
        <v>41035.208333333336</v>
      </c>
      <c r="O420" s="9">
        <f t="shared" si="38"/>
        <v>41036.208333333336</v>
      </c>
      <c r="P420" t="b">
        <v>0</v>
      </c>
      <c r="Q420" t="b">
        <v>0</v>
      </c>
      <c r="R420" t="s">
        <v>42</v>
      </c>
      <c r="S420" s="4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4">
        <f t="shared" si="36"/>
        <v>123.43497363796135</v>
      </c>
      <c r="H421">
        <v>5203</v>
      </c>
      <c r="I421" s="5">
        <f t="shared" si="41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37"/>
        <v>40899.25</v>
      </c>
      <c r="O421" s="9">
        <f t="shared" si="38"/>
        <v>40905.25</v>
      </c>
      <c r="P421" t="b">
        <v>0</v>
      </c>
      <c r="Q421" t="b">
        <v>0</v>
      </c>
      <c r="R421" t="s">
        <v>28</v>
      </c>
      <c r="S421" s="4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4">
        <f t="shared" si="36"/>
        <v>128.46</v>
      </c>
      <c r="H422">
        <v>94</v>
      </c>
      <c r="I422" s="5">
        <f t="shared" si="41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37"/>
        <v>42911.208333333328</v>
      </c>
      <c r="O422" s="9">
        <f t="shared" si="38"/>
        <v>42925.208333333328</v>
      </c>
      <c r="P422" t="b">
        <v>0</v>
      </c>
      <c r="Q422" t="b">
        <v>0</v>
      </c>
      <c r="R422" t="s">
        <v>33</v>
      </c>
      <c r="S422" s="4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4">
        <f t="shared" si="36"/>
        <v>63.989361702127653</v>
      </c>
      <c r="H423">
        <v>118</v>
      </c>
      <c r="I423" s="5">
        <f t="shared" si="41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37"/>
        <v>42915.208333333328</v>
      </c>
      <c r="O423" s="9">
        <f t="shared" si="38"/>
        <v>42945.208333333328</v>
      </c>
      <c r="P423" t="b">
        <v>0</v>
      </c>
      <c r="Q423" t="b">
        <v>1</v>
      </c>
      <c r="R423" t="s">
        <v>65</v>
      </c>
      <c r="S423" s="4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4">
        <f t="shared" si="36"/>
        <v>127.29885057471265</v>
      </c>
      <c r="H424">
        <v>205</v>
      </c>
      <c r="I424" s="5">
        <f t="shared" si="41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37"/>
        <v>40285.208333333336</v>
      </c>
      <c r="O424" s="9">
        <f t="shared" si="38"/>
        <v>40305.208333333336</v>
      </c>
      <c r="P424" t="b">
        <v>0</v>
      </c>
      <c r="Q424" t="b">
        <v>1</v>
      </c>
      <c r="R424" t="s">
        <v>33</v>
      </c>
      <c r="S424" s="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4">
        <f t="shared" si="36"/>
        <v>10.638024357239512</v>
      </c>
      <c r="H425">
        <v>162</v>
      </c>
      <c r="I425" s="5">
        <f t="shared" si="41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37"/>
        <v>40808.208333333336</v>
      </c>
      <c r="O425" s="9">
        <f t="shared" si="38"/>
        <v>40810.208333333336</v>
      </c>
      <c r="P425" t="b">
        <v>0</v>
      </c>
      <c r="Q425" t="b">
        <v>1</v>
      </c>
      <c r="R425" t="s">
        <v>17</v>
      </c>
      <c r="S425" s="4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4">
        <f t="shared" si="36"/>
        <v>40.470588235294116</v>
      </c>
      <c r="H426">
        <v>83</v>
      </c>
      <c r="I426" s="5">
        <f t="shared" si="41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37"/>
        <v>43208.208333333328</v>
      </c>
      <c r="O426" s="9">
        <f t="shared" si="38"/>
        <v>43214.208333333328</v>
      </c>
      <c r="P426" t="b">
        <v>0</v>
      </c>
      <c r="Q426" t="b">
        <v>0</v>
      </c>
      <c r="R426" t="s">
        <v>60</v>
      </c>
      <c r="S426" s="4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4">
        <f t="shared" si="36"/>
        <v>287.66666666666663</v>
      </c>
      <c r="H427">
        <v>92</v>
      </c>
      <c r="I427" s="5">
        <f t="shared" si="41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37"/>
        <v>42213.208333333328</v>
      </c>
      <c r="O427" s="9">
        <f t="shared" si="38"/>
        <v>42219.208333333328</v>
      </c>
      <c r="P427" t="b">
        <v>0</v>
      </c>
      <c r="Q427" t="b">
        <v>0</v>
      </c>
      <c r="R427" t="s">
        <v>122</v>
      </c>
      <c r="S427" s="4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4">
        <f t="shared" si="36"/>
        <v>572.94444444444446</v>
      </c>
      <c r="H428">
        <v>219</v>
      </c>
      <c r="I428" s="5">
        <f t="shared" si="41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37"/>
        <v>41332.25</v>
      </c>
      <c r="O428" s="9">
        <f t="shared" si="38"/>
        <v>41339.25</v>
      </c>
      <c r="P428" t="b">
        <v>0</v>
      </c>
      <c r="Q428" t="b">
        <v>0</v>
      </c>
      <c r="R428" t="s">
        <v>33</v>
      </c>
      <c r="S428" s="4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4">
        <f t="shared" si="36"/>
        <v>112.90429799426933</v>
      </c>
      <c r="H429">
        <v>2526</v>
      </c>
      <c r="I429" s="5">
        <f t="shared" si="41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37"/>
        <v>41895.208333333336</v>
      </c>
      <c r="O429" s="9">
        <f t="shared" si="38"/>
        <v>41927.208333333336</v>
      </c>
      <c r="P429" t="b">
        <v>0</v>
      </c>
      <c r="Q429" t="b">
        <v>1</v>
      </c>
      <c r="R429" t="s">
        <v>33</v>
      </c>
      <c r="S429" s="4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4">
        <f t="shared" si="36"/>
        <v>46.387573964497044</v>
      </c>
      <c r="H430">
        <v>747</v>
      </c>
      <c r="I430" s="5">
        <f t="shared" si="41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37"/>
        <v>40585.25</v>
      </c>
      <c r="O430" s="9">
        <f t="shared" si="38"/>
        <v>40592.25</v>
      </c>
      <c r="P430" t="b">
        <v>0</v>
      </c>
      <c r="Q430" t="b">
        <v>0</v>
      </c>
      <c r="R430" t="s">
        <v>71</v>
      </c>
      <c r="S430" s="4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4">
        <f t="shared" si="36"/>
        <v>90.675916230366497</v>
      </c>
      <c r="H431">
        <v>2138</v>
      </c>
      <c r="I431" s="5">
        <f t="shared" si="41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37"/>
        <v>41680.25</v>
      </c>
      <c r="O431" s="9">
        <f t="shared" si="38"/>
        <v>41708.208333333336</v>
      </c>
      <c r="P431" t="b">
        <v>0</v>
      </c>
      <c r="Q431" t="b">
        <v>1</v>
      </c>
      <c r="R431" t="s">
        <v>122</v>
      </c>
      <c r="S431" s="4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4">
        <f t="shared" si="36"/>
        <v>67.740740740740748</v>
      </c>
      <c r="H432">
        <v>84</v>
      </c>
      <c r="I432" s="5">
        <f t="shared" si="41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37"/>
        <v>43737.208333333328</v>
      </c>
      <c r="O432" s="9">
        <f t="shared" si="38"/>
        <v>43771.208333333328</v>
      </c>
      <c r="P432" t="b">
        <v>0</v>
      </c>
      <c r="Q432" t="b">
        <v>0</v>
      </c>
      <c r="R432" t="s">
        <v>33</v>
      </c>
      <c r="S432" s="4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4">
        <f t="shared" si="36"/>
        <v>192.49019607843135</v>
      </c>
      <c r="H433">
        <v>94</v>
      </c>
      <c r="I433" s="5">
        <f t="shared" si="41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37"/>
        <v>43273.208333333328</v>
      </c>
      <c r="O433" s="9">
        <f t="shared" si="38"/>
        <v>43290.208333333328</v>
      </c>
      <c r="P433" t="b">
        <v>1</v>
      </c>
      <c r="Q433" t="b">
        <v>0</v>
      </c>
      <c r="R433" t="s">
        <v>33</v>
      </c>
      <c r="S433" s="4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4">
        <f t="shared" si="36"/>
        <v>82.714285714285722</v>
      </c>
      <c r="H434">
        <v>91</v>
      </c>
      <c r="I434" s="5">
        <f t="shared" si="41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37"/>
        <v>41761.208333333336</v>
      </c>
      <c r="O434" s="9">
        <f t="shared" si="38"/>
        <v>41781.208333333336</v>
      </c>
      <c r="P434" t="b">
        <v>0</v>
      </c>
      <c r="Q434" t="b">
        <v>0</v>
      </c>
      <c r="R434" t="s">
        <v>33</v>
      </c>
      <c r="S434" s="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4">
        <f t="shared" si="36"/>
        <v>54.163920922570021</v>
      </c>
      <c r="H435">
        <v>792</v>
      </c>
      <c r="I435" s="5">
        <f t="shared" si="41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37"/>
        <v>41603.25</v>
      </c>
      <c r="O435" s="9">
        <f t="shared" si="38"/>
        <v>41619.25</v>
      </c>
      <c r="P435" t="b">
        <v>0</v>
      </c>
      <c r="Q435" t="b">
        <v>1</v>
      </c>
      <c r="R435" t="s">
        <v>42</v>
      </c>
      <c r="S435" s="4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4">
        <f t="shared" si="36"/>
        <v>16.722222222222221</v>
      </c>
      <c r="H436">
        <v>10</v>
      </c>
      <c r="I436" s="5">
        <f t="shared" si="41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37"/>
        <v>42705.25</v>
      </c>
      <c r="O436" s="9">
        <f t="shared" si="38"/>
        <v>42719.25</v>
      </c>
      <c r="P436" t="b">
        <v>1</v>
      </c>
      <c r="Q436" t="b">
        <v>0</v>
      </c>
      <c r="R436" t="s">
        <v>33</v>
      </c>
      <c r="S436" s="4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4">
        <f t="shared" si="36"/>
        <v>116.87664041994749</v>
      </c>
      <c r="H437">
        <v>1713</v>
      </c>
      <c r="I437" s="5">
        <f t="shared" si="41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37"/>
        <v>41988.25</v>
      </c>
      <c r="O437" s="9">
        <f t="shared" si="38"/>
        <v>42000.25</v>
      </c>
      <c r="P437" t="b">
        <v>0</v>
      </c>
      <c r="Q437" t="b">
        <v>1</v>
      </c>
      <c r="R437" t="s">
        <v>33</v>
      </c>
      <c r="S437" s="4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4">
        <f t="shared" si="36"/>
        <v>1052.1538461538462</v>
      </c>
      <c r="H438">
        <v>249</v>
      </c>
      <c r="I438" s="5">
        <f t="shared" si="41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37"/>
        <v>43575.208333333328</v>
      </c>
      <c r="O438" s="9">
        <f t="shared" si="38"/>
        <v>43576.208333333328</v>
      </c>
      <c r="P438" t="b">
        <v>0</v>
      </c>
      <c r="Q438" t="b">
        <v>0</v>
      </c>
      <c r="R438" t="s">
        <v>159</v>
      </c>
      <c r="S438" s="4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4">
        <f t="shared" si="36"/>
        <v>123.07407407407408</v>
      </c>
      <c r="H439">
        <v>192</v>
      </c>
      <c r="I439" s="5">
        <f t="shared" si="41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37"/>
        <v>42260.208333333328</v>
      </c>
      <c r="O439" s="9">
        <f t="shared" si="38"/>
        <v>42263.208333333328</v>
      </c>
      <c r="P439" t="b">
        <v>0</v>
      </c>
      <c r="Q439" t="b">
        <v>1</v>
      </c>
      <c r="R439" t="s">
        <v>71</v>
      </c>
      <c r="S439" s="4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4">
        <f t="shared" si="36"/>
        <v>178.63855421686748</v>
      </c>
      <c r="H440">
        <v>247</v>
      </c>
      <c r="I440" s="5">
        <f t="shared" si="41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37"/>
        <v>41337.25</v>
      </c>
      <c r="O440" s="9">
        <f t="shared" si="38"/>
        <v>41367.208333333336</v>
      </c>
      <c r="P440" t="b">
        <v>0</v>
      </c>
      <c r="Q440" t="b">
        <v>0</v>
      </c>
      <c r="R440" t="s">
        <v>33</v>
      </c>
      <c r="S440" s="4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4">
        <f t="shared" si="36"/>
        <v>355.28169014084506</v>
      </c>
      <c r="H441">
        <v>2293</v>
      </c>
      <c r="I441" s="5">
        <f t="shared" si="41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37"/>
        <v>42680.208333333328</v>
      </c>
      <c r="O441" s="9">
        <f t="shared" si="38"/>
        <v>42687.25</v>
      </c>
      <c r="P441" t="b">
        <v>0</v>
      </c>
      <c r="Q441" t="b">
        <v>0</v>
      </c>
      <c r="R441" t="s">
        <v>474</v>
      </c>
      <c r="S441" s="4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4">
        <f t="shared" si="36"/>
        <v>161.90634146341463</v>
      </c>
      <c r="H442">
        <v>3131</v>
      </c>
      <c r="I442" s="5">
        <f t="shared" si="41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37"/>
        <v>42916.208333333328</v>
      </c>
      <c r="O442" s="9">
        <f t="shared" si="38"/>
        <v>42926.208333333328</v>
      </c>
      <c r="P442" t="b">
        <v>0</v>
      </c>
      <c r="Q442" t="b">
        <v>0</v>
      </c>
      <c r="R442" t="s">
        <v>269</v>
      </c>
      <c r="S442" s="4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4">
        <f t="shared" si="36"/>
        <v>24.914285714285715</v>
      </c>
      <c r="H443">
        <v>32</v>
      </c>
      <c r="I443" s="5">
        <f t="shared" si="41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37"/>
        <v>41025.208333333336</v>
      </c>
      <c r="O443" s="9">
        <f t="shared" si="38"/>
        <v>41053.208333333336</v>
      </c>
      <c r="P443" t="b">
        <v>0</v>
      </c>
      <c r="Q443" t="b">
        <v>0</v>
      </c>
      <c r="R443" t="s">
        <v>65</v>
      </c>
      <c r="S443" s="4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4">
        <f t="shared" si="36"/>
        <v>198.72222222222223</v>
      </c>
      <c r="H444">
        <v>143</v>
      </c>
      <c r="I444" s="5">
        <f t="shared" si="41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37"/>
        <v>42980.208333333328</v>
      </c>
      <c r="O444" s="9">
        <f t="shared" si="38"/>
        <v>42996.208333333328</v>
      </c>
      <c r="P444" t="b">
        <v>0</v>
      </c>
      <c r="Q444" t="b">
        <v>0</v>
      </c>
      <c r="R444" t="s">
        <v>33</v>
      </c>
      <c r="S444" s="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4">
        <f t="shared" si="36"/>
        <v>34.752688172043008</v>
      </c>
      <c r="H445">
        <v>90</v>
      </c>
      <c r="I445" s="5">
        <f t="shared" si="41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37"/>
        <v>40451.208333333336</v>
      </c>
      <c r="O445" s="9">
        <f t="shared" si="38"/>
        <v>40470.208333333336</v>
      </c>
      <c r="P445" t="b">
        <v>0</v>
      </c>
      <c r="Q445" t="b">
        <v>0</v>
      </c>
      <c r="R445" t="s">
        <v>33</v>
      </c>
      <c r="S445" s="4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4">
        <f t="shared" si="36"/>
        <v>176.41935483870967</v>
      </c>
      <c r="H446">
        <v>296</v>
      </c>
      <c r="I446" s="5">
        <f t="shared" si="41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37"/>
        <v>40748.208333333336</v>
      </c>
      <c r="O446" s="9">
        <f t="shared" si="38"/>
        <v>40750.208333333336</v>
      </c>
      <c r="P446" t="b">
        <v>0</v>
      </c>
      <c r="Q446" t="b">
        <v>1</v>
      </c>
      <c r="R446" t="s">
        <v>60</v>
      </c>
      <c r="S446" s="4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4">
        <f t="shared" si="36"/>
        <v>511.38095238095235</v>
      </c>
      <c r="H447">
        <v>170</v>
      </c>
      <c r="I447" s="5">
        <f t="shared" si="41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37"/>
        <v>40515.25</v>
      </c>
      <c r="O447" s="9">
        <f t="shared" si="38"/>
        <v>40536.25</v>
      </c>
      <c r="P447" t="b">
        <v>0</v>
      </c>
      <c r="Q447" t="b">
        <v>1</v>
      </c>
      <c r="R447" t="s">
        <v>33</v>
      </c>
      <c r="S447" s="4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4">
        <f t="shared" si="36"/>
        <v>82.044117647058826</v>
      </c>
      <c r="H448">
        <v>186</v>
      </c>
      <c r="I448" s="5">
        <f t="shared" si="41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37"/>
        <v>41261.25</v>
      </c>
      <c r="O448" s="9">
        <f t="shared" si="38"/>
        <v>41263.25</v>
      </c>
      <c r="P448" t="b">
        <v>0</v>
      </c>
      <c r="Q448" t="b">
        <v>0</v>
      </c>
      <c r="R448" t="s">
        <v>65</v>
      </c>
      <c r="S448" s="4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4">
        <f t="shared" si="36"/>
        <v>24.326030927835053</v>
      </c>
      <c r="H449">
        <v>439</v>
      </c>
      <c r="I449" s="5">
        <f t="shared" si="41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37"/>
        <v>43088.25</v>
      </c>
      <c r="O449" s="9">
        <f t="shared" si="38"/>
        <v>43104.25</v>
      </c>
      <c r="P449" t="b">
        <v>0</v>
      </c>
      <c r="Q449" t="b">
        <v>0</v>
      </c>
      <c r="R449" t="s">
        <v>269</v>
      </c>
      <c r="S449" s="4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4">
        <f t="shared" si="36"/>
        <v>50.482758620689658</v>
      </c>
      <c r="H450">
        <v>605</v>
      </c>
      <c r="I450" s="5">
        <f t="shared" si="41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37"/>
        <v>41378.208333333336</v>
      </c>
      <c r="O450" s="9">
        <f t="shared" si="38"/>
        <v>41380.208333333336</v>
      </c>
      <c r="P450" t="b">
        <v>0</v>
      </c>
      <c r="Q450" t="b">
        <v>1</v>
      </c>
      <c r="R450" t="s">
        <v>89</v>
      </c>
      <c r="S450" s="4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4">
        <f t="shared" ref="G451:G514" si="42">(E451/D451)*100</f>
        <v>967</v>
      </c>
      <c r="H451">
        <v>86</v>
      </c>
      <c r="I451" s="5">
        <f t="shared" si="41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43">(((L451/60)/60)/24)+DATE(1970,1,1)</f>
        <v>43530.25</v>
      </c>
      <c r="O451" s="9">
        <f t="shared" ref="O451:O514" si="44">(((M451/60)/60)/24)+DATE(1970,1,1)</f>
        <v>43547.208333333328</v>
      </c>
      <c r="P451" t="b">
        <v>0</v>
      </c>
      <c r="Q451" t="b">
        <v>0</v>
      </c>
      <c r="R451" t="s">
        <v>89</v>
      </c>
      <c r="S451" s="4" t="str">
        <f t="shared" ref="S451:S514" si="45">IFERROR(LEFT(R451, FIND("/", R451) - 1), R451)</f>
        <v>games</v>
      </c>
      <c r="T451" t="str">
        <f t="shared" ref="T451:T514" si="46">IFERROR(MID(R451,FIND("/",R451)+1,LEN(R451)),"")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4">
        <f t="shared" si="42"/>
        <v>4</v>
      </c>
      <c r="H452">
        <v>1</v>
      </c>
      <c r="I452" s="5">
        <f t="shared" ref="I452:I515" si="47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43"/>
        <v>43394.208333333328</v>
      </c>
      <c r="O452" s="9">
        <f t="shared" si="44"/>
        <v>43417.25</v>
      </c>
      <c r="P452" t="b">
        <v>0</v>
      </c>
      <c r="Q452" t="b">
        <v>0</v>
      </c>
      <c r="R452" t="s">
        <v>71</v>
      </c>
      <c r="S452" s="4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4">
        <f t="shared" si="42"/>
        <v>122.84501347708894</v>
      </c>
      <c r="H453">
        <v>6286</v>
      </c>
      <c r="I453" s="5">
        <f t="shared" si="47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43"/>
        <v>42935.208333333328</v>
      </c>
      <c r="O453" s="9">
        <f t="shared" si="44"/>
        <v>42966.208333333328</v>
      </c>
      <c r="P453" t="b">
        <v>0</v>
      </c>
      <c r="Q453" t="b">
        <v>0</v>
      </c>
      <c r="R453" t="s">
        <v>23</v>
      </c>
      <c r="S453" s="4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4">
        <f t="shared" si="42"/>
        <v>63.4375</v>
      </c>
      <c r="H454">
        <v>31</v>
      </c>
      <c r="I454" s="5">
        <f t="shared" si="47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43"/>
        <v>40365.208333333336</v>
      </c>
      <c r="O454" s="9">
        <f t="shared" si="44"/>
        <v>40366.208333333336</v>
      </c>
      <c r="P454" t="b">
        <v>0</v>
      </c>
      <c r="Q454" t="b">
        <v>0</v>
      </c>
      <c r="R454" t="s">
        <v>53</v>
      </c>
      <c r="S454" s="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4">
        <f t="shared" si="42"/>
        <v>56.331688596491226</v>
      </c>
      <c r="H455">
        <v>1181</v>
      </c>
      <c r="I455" s="5">
        <f t="shared" si="47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43"/>
        <v>42705.25</v>
      </c>
      <c r="O455" s="9">
        <f t="shared" si="44"/>
        <v>42746.25</v>
      </c>
      <c r="P455" t="b">
        <v>0</v>
      </c>
      <c r="Q455" t="b">
        <v>0</v>
      </c>
      <c r="R455" t="s">
        <v>474</v>
      </c>
      <c r="S455" s="4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4">
        <f t="shared" si="42"/>
        <v>44.074999999999996</v>
      </c>
      <c r="H456">
        <v>39</v>
      </c>
      <c r="I456" s="5">
        <f t="shared" si="47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43"/>
        <v>41568.208333333336</v>
      </c>
      <c r="O456" s="9">
        <f t="shared" si="44"/>
        <v>41604.25</v>
      </c>
      <c r="P456" t="b">
        <v>0</v>
      </c>
      <c r="Q456" t="b">
        <v>1</v>
      </c>
      <c r="R456" t="s">
        <v>53</v>
      </c>
      <c r="S456" s="4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4">
        <f t="shared" si="42"/>
        <v>118.37253218884121</v>
      </c>
      <c r="H457">
        <v>3727</v>
      </c>
      <c r="I457" s="5">
        <f t="shared" si="47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43"/>
        <v>40809.208333333336</v>
      </c>
      <c r="O457" s="9">
        <f t="shared" si="44"/>
        <v>40832.208333333336</v>
      </c>
      <c r="P457" t="b">
        <v>0</v>
      </c>
      <c r="Q457" t="b">
        <v>0</v>
      </c>
      <c r="R457" t="s">
        <v>33</v>
      </c>
      <c r="S457" s="4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4">
        <f t="shared" si="42"/>
        <v>104.1243169398907</v>
      </c>
      <c r="H458">
        <v>1605</v>
      </c>
      <c r="I458" s="5">
        <f t="shared" si="47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43"/>
        <v>43141.25</v>
      </c>
      <c r="O458" s="9">
        <f t="shared" si="44"/>
        <v>43141.25</v>
      </c>
      <c r="P458" t="b">
        <v>0</v>
      </c>
      <c r="Q458" t="b">
        <v>1</v>
      </c>
      <c r="R458" t="s">
        <v>60</v>
      </c>
      <c r="S458" s="4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4">
        <f t="shared" si="42"/>
        <v>26.640000000000004</v>
      </c>
      <c r="H459">
        <v>46</v>
      </c>
      <c r="I459" s="5">
        <f t="shared" si="47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43"/>
        <v>42657.208333333328</v>
      </c>
      <c r="O459" s="9">
        <f t="shared" si="44"/>
        <v>42659.208333333328</v>
      </c>
      <c r="P459" t="b">
        <v>0</v>
      </c>
      <c r="Q459" t="b">
        <v>0</v>
      </c>
      <c r="R459" t="s">
        <v>33</v>
      </c>
      <c r="S459" s="4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4">
        <f t="shared" si="42"/>
        <v>351.20118343195264</v>
      </c>
      <c r="H460">
        <v>2120</v>
      </c>
      <c r="I460" s="5">
        <f t="shared" si="47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43"/>
        <v>40265.208333333336</v>
      </c>
      <c r="O460" s="9">
        <f t="shared" si="44"/>
        <v>40309.208333333336</v>
      </c>
      <c r="P460" t="b">
        <v>0</v>
      </c>
      <c r="Q460" t="b">
        <v>0</v>
      </c>
      <c r="R460" t="s">
        <v>33</v>
      </c>
      <c r="S460" s="4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4">
        <f t="shared" si="42"/>
        <v>90.063492063492063</v>
      </c>
      <c r="H461">
        <v>105</v>
      </c>
      <c r="I461" s="5">
        <f t="shared" si="47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43"/>
        <v>42001.25</v>
      </c>
      <c r="O461" s="9">
        <f t="shared" si="44"/>
        <v>42026.25</v>
      </c>
      <c r="P461" t="b">
        <v>0</v>
      </c>
      <c r="Q461" t="b">
        <v>0</v>
      </c>
      <c r="R461" t="s">
        <v>42</v>
      </c>
      <c r="S461" s="4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4">
        <f t="shared" si="42"/>
        <v>171.625</v>
      </c>
      <c r="H462">
        <v>50</v>
      </c>
      <c r="I462" s="5">
        <f t="shared" si="47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43"/>
        <v>40399.208333333336</v>
      </c>
      <c r="O462" s="9">
        <f t="shared" si="44"/>
        <v>40402.208333333336</v>
      </c>
      <c r="P462" t="b">
        <v>0</v>
      </c>
      <c r="Q462" t="b">
        <v>0</v>
      </c>
      <c r="R462" t="s">
        <v>33</v>
      </c>
      <c r="S462" s="4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4">
        <f t="shared" si="42"/>
        <v>141.04655870445345</v>
      </c>
      <c r="H463">
        <v>2080</v>
      </c>
      <c r="I463" s="5">
        <f t="shared" si="47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43"/>
        <v>41757.208333333336</v>
      </c>
      <c r="O463" s="9">
        <f t="shared" si="44"/>
        <v>41777.208333333336</v>
      </c>
      <c r="P463" t="b">
        <v>0</v>
      </c>
      <c r="Q463" t="b">
        <v>0</v>
      </c>
      <c r="R463" t="s">
        <v>53</v>
      </c>
      <c r="S463" s="4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4">
        <f t="shared" si="42"/>
        <v>30.57944915254237</v>
      </c>
      <c r="H464">
        <v>535</v>
      </c>
      <c r="I464" s="5">
        <f t="shared" si="47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43"/>
        <v>41304.25</v>
      </c>
      <c r="O464" s="9">
        <f t="shared" si="44"/>
        <v>41342.25</v>
      </c>
      <c r="P464" t="b">
        <v>0</v>
      </c>
      <c r="Q464" t="b">
        <v>0</v>
      </c>
      <c r="R464" t="s">
        <v>292</v>
      </c>
      <c r="S464" s="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4">
        <f t="shared" si="42"/>
        <v>108.16455696202532</v>
      </c>
      <c r="H465">
        <v>2105</v>
      </c>
      <c r="I465" s="5">
        <f t="shared" si="47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43"/>
        <v>41639.25</v>
      </c>
      <c r="O465" s="9">
        <f t="shared" si="44"/>
        <v>41643.25</v>
      </c>
      <c r="P465" t="b">
        <v>0</v>
      </c>
      <c r="Q465" t="b">
        <v>0</v>
      </c>
      <c r="R465" t="s">
        <v>71</v>
      </c>
      <c r="S465" s="4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4">
        <f t="shared" si="42"/>
        <v>133.45505617977528</v>
      </c>
      <c r="H466">
        <v>2436</v>
      </c>
      <c r="I466" s="5">
        <f t="shared" si="47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43"/>
        <v>43142.25</v>
      </c>
      <c r="O466" s="9">
        <f t="shared" si="44"/>
        <v>43156.25</v>
      </c>
      <c r="P466" t="b">
        <v>0</v>
      </c>
      <c r="Q466" t="b">
        <v>0</v>
      </c>
      <c r="R466" t="s">
        <v>33</v>
      </c>
      <c r="S466" s="4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4">
        <f t="shared" si="42"/>
        <v>187.85106382978722</v>
      </c>
      <c r="H467">
        <v>80</v>
      </c>
      <c r="I467" s="5">
        <f t="shared" si="47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43"/>
        <v>43127.25</v>
      </c>
      <c r="O467" s="9">
        <f t="shared" si="44"/>
        <v>43136.25</v>
      </c>
      <c r="P467" t="b">
        <v>0</v>
      </c>
      <c r="Q467" t="b">
        <v>0</v>
      </c>
      <c r="R467" t="s">
        <v>206</v>
      </c>
      <c r="S467" s="4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4">
        <f t="shared" si="42"/>
        <v>332</v>
      </c>
      <c r="H468">
        <v>42</v>
      </c>
      <c r="I468" s="5">
        <f t="shared" si="47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43"/>
        <v>41409.208333333336</v>
      </c>
      <c r="O468" s="9">
        <f t="shared" si="44"/>
        <v>41432.208333333336</v>
      </c>
      <c r="P468" t="b">
        <v>0</v>
      </c>
      <c r="Q468" t="b">
        <v>1</v>
      </c>
      <c r="R468" t="s">
        <v>65</v>
      </c>
      <c r="S468" s="4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4">
        <f t="shared" si="42"/>
        <v>575.21428571428578</v>
      </c>
      <c r="H469">
        <v>139</v>
      </c>
      <c r="I469" s="5">
        <f t="shared" si="47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43"/>
        <v>42331.25</v>
      </c>
      <c r="O469" s="9">
        <f t="shared" si="44"/>
        <v>42338.25</v>
      </c>
      <c r="P469" t="b">
        <v>0</v>
      </c>
      <c r="Q469" t="b">
        <v>1</v>
      </c>
      <c r="R469" t="s">
        <v>28</v>
      </c>
      <c r="S469" s="4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4">
        <f t="shared" si="42"/>
        <v>40.5</v>
      </c>
      <c r="H470">
        <v>16</v>
      </c>
      <c r="I470" s="5">
        <f t="shared" si="47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43"/>
        <v>43569.208333333328</v>
      </c>
      <c r="O470" s="9">
        <f t="shared" si="44"/>
        <v>43585.208333333328</v>
      </c>
      <c r="P470" t="b">
        <v>0</v>
      </c>
      <c r="Q470" t="b">
        <v>0</v>
      </c>
      <c r="R470" t="s">
        <v>33</v>
      </c>
      <c r="S470" s="4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4">
        <f t="shared" si="42"/>
        <v>184.42857142857144</v>
      </c>
      <c r="H471">
        <v>159</v>
      </c>
      <c r="I471" s="5">
        <f t="shared" si="47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43"/>
        <v>42142.208333333328</v>
      </c>
      <c r="O471" s="9">
        <f t="shared" si="44"/>
        <v>42144.208333333328</v>
      </c>
      <c r="P471" t="b">
        <v>0</v>
      </c>
      <c r="Q471" t="b">
        <v>0</v>
      </c>
      <c r="R471" t="s">
        <v>53</v>
      </c>
      <c r="S471" s="4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4">
        <f t="shared" si="42"/>
        <v>285.80555555555554</v>
      </c>
      <c r="H472">
        <v>381</v>
      </c>
      <c r="I472" s="5">
        <f t="shared" si="47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43"/>
        <v>42716.25</v>
      </c>
      <c r="O472" s="9">
        <f t="shared" si="44"/>
        <v>42723.25</v>
      </c>
      <c r="P472" t="b">
        <v>0</v>
      </c>
      <c r="Q472" t="b">
        <v>0</v>
      </c>
      <c r="R472" t="s">
        <v>65</v>
      </c>
      <c r="S472" s="4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4">
        <f t="shared" si="42"/>
        <v>319</v>
      </c>
      <c r="H473">
        <v>194</v>
      </c>
      <c r="I473" s="5">
        <f t="shared" si="47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43"/>
        <v>41031.208333333336</v>
      </c>
      <c r="O473" s="9">
        <f t="shared" si="44"/>
        <v>41031.208333333336</v>
      </c>
      <c r="P473" t="b">
        <v>0</v>
      </c>
      <c r="Q473" t="b">
        <v>1</v>
      </c>
      <c r="R473" t="s">
        <v>17</v>
      </c>
      <c r="S473" s="4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4">
        <f t="shared" si="42"/>
        <v>39.234070221066318</v>
      </c>
      <c r="H474">
        <v>575</v>
      </c>
      <c r="I474" s="5">
        <f t="shared" si="47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43"/>
        <v>43535.208333333328</v>
      </c>
      <c r="O474" s="9">
        <f t="shared" si="44"/>
        <v>43589.208333333328</v>
      </c>
      <c r="P474" t="b">
        <v>0</v>
      </c>
      <c r="Q474" t="b">
        <v>0</v>
      </c>
      <c r="R474" t="s">
        <v>23</v>
      </c>
      <c r="S474" s="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4">
        <f t="shared" si="42"/>
        <v>178.14000000000001</v>
      </c>
      <c r="H475">
        <v>106</v>
      </c>
      <c r="I475" s="5">
        <f t="shared" si="47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43"/>
        <v>43277.208333333328</v>
      </c>
      <c r="O475" s="9">
        <f t="shared" si="44"/>
        <v>43278.208333333328</v>
      </c>
      <c r="P475" t="b">
        <v>0</v>
      </c>
      <c r="Q475" t="b">
        <v>0</v>
      </c>
      <c r="R475" t="s">
        <v>50</v>
      </c>
      <c r="S475" s="4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4">
        <f t="shared" si="42"/>
        <v>365.15</v>
      </c>
      <c r="H476">
        <v>142</v>
      </c>
      <c r="I476" s="5">
        <f t="shared" si="47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43"/>
        <v>41989.25</v>
      </c>
      <c r="O476" s="9">
        <f t="shared" si="44"/>
        <v>41990.25</v>
      </c>
      <c r="P476" t="b">
        <v>0</v>
      </c>
      <c r="Q476" t="b">
        <v>0</v>
      </c>
      <c r="R476" t="s">
        <v>269</v>
      </c>
      <c r="S476" s="4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4">
        <f t="shared" si="42"/>
        <v>113.94594594594594</v>
      </c>
      <c r="H477">
        <v>211</v>
      </c>
      <c r="I477" s="5">
        <f t="shared" si="47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43"/>
        <v>41450.208333333336</v>
      </c>
      <c r="O477" s="9">
        <f t="shared" si="44"/>
        <v>41454.208333333336</v>
      </c>
      <c r="P477" t="b">
        <v>0</v>
      </c>
      <c r="Q477" t="b">
        <v>1</v>
      </c>
      <c r="R477" t="s">
        <v>206</v>
      </c>
      <c r="S477" s="4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4">
        <f t="shared" si="42"/>
        <v>29.828720626631856</v>
      </c>
      <c r="H478">
        <v>1120</v>
      </c>
      <c r="I478" s="5">
        <f t="shared" si="47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43"/>
        <v>43322.208333333328</v>
      </c>
      <c r="O478" s="9">
        <f t="shared" si="44"/>
        <v>43328.208333333328</v>
      </c>
      <c r="P478" t="b">
        <v>0</v>
      </c>
      <c r="Q478" t="b">
        <v>0</v>
      </c>
      <c r="R478" t="s">
        <v>119</v>
      </c>
      <c r="S478" s="4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4">
        <f t="shared" si="42"/>
        <v>54.270588235294113</v>
      </c>
      <c r="H479">
        <v>113</v>
      </c>
      <c r="I479" s="5">
        <f t="shared" si="47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43"/>
        <v>40720.208333333336</v>
      </c>
      <c r="O479" s="9">
        <f t="shared" si="44"/>
        <v>40747.208333333336</v>
      </c>
      <c r="P479" t="b">
        <v>0</v>
      </c>
      <c r="Q479" t="b">
        <v>0</v>
      </c>
      <c r="R479" t="s">
        <v>474</v>
      </c>
      <c r="S479" s="4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4">
        <f t="shared" si="42"/>
        <v>236.34156976744185</v>
      </c>
      <c r="H480">
        <v>2756</v>
      </c>
      <c r="I480" s="5">
        <f t="shared" si="47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43"/>
        <v>42072.208333333328</v>
      </c>
      <c r="O480" s="9">
        <f t="shared" si="44"/>
        <v>42084.208333333328</v>
      </c>
      <c r="P480" t="b">
        <v>0</v>
      </c>
      <c r="Q480" t="b">
        <v>0</v>
      </c>
      <c r="R480" t="s">
        <v>65</v>
      </c>
      <c r="S480" s="4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4">
        <f t="shared" si="42"/>
        <v>512.91666666666663</v>
      </c>
      <c r="H481">
        <v>173</v>
      </c>
      <c r="I481" s="5">
        <f t="shared" si="47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43"/>
        <v>42945.208333333328</v>
      </c>
      <c r="O481" s="9">
        <f t="shared" si="44"/>
        <v>42947.208333333328</v>
      </c>
      <c r="P481" t="b">
        <v>0</v>
      </c>
      <c r="Q481" t="b">
        <v>0</v>
      </c>
      <c r="R481" t="s">
        <v>17</v>
      </c>
      <c r="S481" s="4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4">
        <f t="shared" si="42"/>
        <v>100.65116279069768</v>
      </c>
      <c r="H482">
        <v>87</v>
      </c>
      <c r="I482" s="5">
        <f t="shared" si="47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43"/>
        <v>40248.25</v>
      </c>
      <c r="O482" s="9">
        <f t="shared" si="44"/>
        <v>40257.208333333336</v>
      </c>
      <c r="P482" t="b">
        <v>0</v>
      </c>
      <c r="Q482" t="b">
        <v>1</v>
      </c>
      <c r="R482" t="s">
        <v>122</v>
      </c>
      <c r="S482" s="4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4">
        <f t="shared" si="42"/>
        <v>81.348423194303152</v>
      </c>
      <c r="H483">
        <v>1538</v>
      </c>
      <c r="I483" s="5">
        <f t="shared" si="47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43"/>
        <v>41913.208333333336</v>
      </c>
      <c r="O483" s="9">
        <f t="shared" si="44"/>
        <v>41955.25</v>
      </c>
      <c r="P483" t="b">
        <v>0</v>
      </c>
      <c r="Q483" t="b">
        <v>1</v>
      </c>
      <c r="R483" t="s">
        <v>33</v>
      </c>
      <c r="S483" s="4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4">
        <f t="shared" si="42"/>
        <v>16.404761904761905</v>
      </c>
      <c r="H484">
        <v>9</v>
      </c>
      <c r="I484" s="5">
        <f t="shared" si="47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43"/>
        <v>40963.25</v>
      </c>
      <c r="O484" s="9">
        <f t="shared" si="44"/>
        <v>40974.25</v>
      </c>
      <c r="P484" t="b">
        <v>0</v>
      </c>
      <c r="Q484" t="b">
        <v>1</v>
      </c>
      <c r="R484" t="s">
        <v>119</v>
      </c>
      <c r="S484" s="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4">
        <f t="shared" si="42"/>
        <v>52.774617067833695</v>
      </c>
      <c r="H485">
        <v>554</v>
      </c>
      <c r="I485" s="5">
        <f t="shared" si="47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43"/>
        <v>43811.25</v>
      </c>
      <c r="O485" s="9">
        <f t="shared" si="44"/>
        <v>43818.25</v>
      </c>
      <c r="P485" t="b">
        <v>0</v>
      </c>
      <c r="Q485" t="b">
        <v>0</v>
      </c>
      <c r="R485" t="s">
        <v>33</v>
      </c>
      <c r="S485" s="4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4">
        <f t="shared" si="42"/>
        <v>260.20608108108109</v>
      </c>
      <c r="H486">
        <v>1572</v>
      </c>
      <c r="I486" s="5">
        <f t="shared" si="47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43"/>
        <v>41855.208333333336</v>
      </c>
      <c r="O486" s="9">
        <f t="shared" si="44"/>
        <v>41904.208333333336</v>
      </c>
      <c r="P486" t="b">
        <v>0</v>
      </c>
      <c r="Q486" t="b">
        <v>1</v>
      </c>
      <c r="R486" t="s">
        <v>17</v>
      </c>
      <c r="S486" s="4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4">
        <f t="shared" si="42"/>
        <v>30.73289183222958</v>
      </c>
      <c r="H487">
        <v>648</v>
      </c>
      <c r="I487" s="5">
        <f t="shared" si="47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43"/>
        <v>43626.208333333328</v>
      </c>
      <c r="O487" s="9">
        <f t="shared" si="44"/>
        <v>43667.208333333328</v>
      </c>
      <c r="P487" t="b">
        <v>0</v>
      </c>
      <c r="Q487" t="b">
        <v>0</v>
      </c>
      <c r="R487" t="s">
        <v>33</v>
      </c>
      <c r="S487" s="4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4">
        <f t="shared" si="42"/>
        <v>13.5</v>
      </c>
      <c r="H488">
        <v>21</v>
      </c>
      <c r="I488" s="5">
        <f t="shared" si="47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43"/>
        <v>43168.25</v>
      </c>
      <c r="O488" s="9">
        <f t="shared" si="44"/>
        <v>43183.208333333328</v>
      </c>
      <c r="P488" t="b">
        <v>0</v>
      </c>
      <c r="Q488" t="b">
        <v>1</v>
      </c>
      <c r="R488" t="s">
        <v>206</v>
      </c>
      <c r="S488" s="4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4">
        <f t="shared" si="42"/>
        <v>178.62556663644605</v>
      </c>
      <c r="H489">
        <v>2346</v>
      </c>
      <c r="I489" s="5">
        <f t="shared" si="47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43"/>
        <v>42845.208333333328</v>
      </c>
      <c r="O489" s="9">
        <f t="shared" si="44"/>
        <v>42878.208333333328</v>
      </c>
      <c r="P489" t="b">
        <v>0</v>
      </c>
      <c r="Q489" t="b">
        <v>0</v>
      </c>
      <c r="R489" t="s">
        <v>33</v>
      </c>
      <c r="S489" s="4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4">
        <f t="shared" si="42"/>
        <v>220.0566037735849</v>
      </c>
      <c r="H490">
        <v>115</v>
      </c>
      <c r="I490" s="5">
        <f t="shared" si="47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43"/>
        <v>42403.25</v>
      </c>
      <c r="O490" s="9">
        <f t="shared" si="44"/>
        <v>42420.25</v>
      </c>
      <c r="P490" t="b">
        <v>0</v>
      </c>
      <c r="Q490" t="b">
        <v>0</v>
      </c>
      <c r="R490" t="s">
        <v>33</v>
      </c>
      <c r="S490" s="4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4">
        <f t="shared" si="42"/>
        <v>101.5108695652174</v>
      </c>
      <c r="H491">
        <v>85</v>
      </c>
      <c r="I491" s="5">
        <f t="shared" si="47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43"/>
        <v>40406.208333333336</v>
      </c>
      <c r="O491" s="9">
        <f t="shared" si="44"/>
        <v>40411.208333333336</v>
      </c>
      <c r="P491" t="b">
        <v>0</v>
      </c>
      <c r="Q491" t="b">
        <v>0</v>
      </c>
      <c r="R491" t="s">
        <v>65</v>
      </c>
      <c r="S491" s="4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4">
        <f t="shared" si="42"/>
        <v>191.5</v>
      </c>
      <c r="H492">
        <v>144</v>
      </c>
      <c r="I492" s="5">
        <f t="shared" si="47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43"/>
        <v>43786.25</v>
      </c>
      <c r="O492" s="9">
        <f t="shared" si="44"/>
        <v>43793.25</v>
      </c>
      <c r="P492" t="b">
        <v>0</v>
      </c>
      <c r="Q492" t="b">
        <v>0</v>
      </c>
      <c r="R492" t="s">
        <v>1029</v>
      </c>
      <c r="S492" s="4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4">
        <f t="shared" si="42"/>
        <v>305.34683098591546</v>
      </c>
      <c r="H493">
        <v>2443</v>
      </c>
      <c r="I493" s="5">
        <f t="shared" si="47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43"/>
        <v>41456.208333333336</v>
      </c>
      <c r="O493" s="9">
        <f t="shared" si="44"/>
        <v>41482.208333333336</v>
      </c>
      <c r="P493" t="b">
        <v>0</v>
      </c>
      <c r="Q493" t="b">
        <v>1</v>
      </c>
      <c r="R493" t="s">
        <v>17</v>
      </c>
      <c r="S493" s="4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4">
        <f t="shared" si="42"/>
        <v>23.995287958115181</v>
      </c>
      <c r="H494">
        <v>595</v>
      </c>
      <c r="I494" s="5">
        <f t="shared" si="47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43"/>
        <v>40336.208333333336</v>
      </c>
      <c r="O494" s="9">
        <f t="shared" si="44"/>
        <v>40371.208333333336</v>
      </c>
      <c r="P494" t="b">
        <v>1</v>
      </c>
      <c r="Q494" t="b">
        <v>1</v>
      </c>
      <c r="R494" t="s">
        <v>100</v>
      </c>
      <c r="S494" s="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4">
        <f t="shared" si="42"/>
        <v>723.77777777777771</v>
      </c>
      <c r="H495">
        <v>64</v>
      </c>
      <c r="I495" s="5">
        <f t="shared" si="47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43"/>
        <v>43645.208333333328</v>
      </c>
      <c r="O495" s="9">
        <f t="shared" si="44"/>
        <v>43658.208333333328</v>
      </c>
      <c r="P495" t="b">
        <v>0</v>
      </c>
      <c r="Q495" t="b">
        <v>0</v>
      </c>
      <c r="R495" t="s">
        <v>122</v>
      </c>
      <c r="S495" s="4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4">
        <f t="shared" si="42"/>
        <v>547.36</v>
      </c>
      <c r="H496">
        <v>268</v>
      </c>
      <c r="I496" s="5">
        <f t="shared" si="47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43"/>
        <v>40990.208333333336</v>
      </c>
      <c r="O496" s="9">
        <f t="shared" si="44"/>
        <v>40991.208333333336</v>
      </c>
      <c r="P496" t="b">
        <v>0</v>
      </c>
      <c r="Q496" t="b">
        <v>0</v>
      </c>
      <c r="R496" t="s">
        <v>65</v>
      </c>
      <c r="S496" s="4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4">
        <f t="shared" si="42"/>
        <v>414.49999999999994</v>
      </c>
      <c r="H497">
        <v>195</v>
      </c>
      <c r="I497" s="5">
        <f t="shared" si="47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43"/>
        <v>41800.208333333336</v>
      </c>
      <c r="O497" s="9">
        <f t="shared" si="44"/>
        <v>41804.208333333336</v>
      </c>
      <c r="P497" t="b">
        <v>0</v>
      </c>
      <c r="Q497" t="b">
        <v>0</v>
      </c>
      <c r="R497" t="s">
        <v>33</v>
      </c>
      <c r="S497" s="4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4">
        <f t="shared" si="42"/>
        <v>0.90696409140369971</v>
      </c>
      <c r="H498">
        <v>54</v>
      </c>
      <c r="I498" s="5">
        <f t="shared" si="47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43"/>
        <v>42876.208333333328</v>
      </c>
      <c r="O498" s="9">
        <f t="shared" si="44"/>
        <v>42893.208333333328</v>
      </c>
      <c r="P498" t="b">
        <v>0</v>
      </c>
      <c r="Q498" t="b">
        <v>0</v>
      </c>
      <c r="R498" t="s">
        <v>71</v>
      </c>
      <c r="S498" s="4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4">
        <f t="shared" si="42"/>
        <v>34.173469387755098</v>
      </c>
      <c r="H499">
        <v>120</v>
      </c>
      <c r="I499" s="5">
        <f t="shared" si="47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43"/>
        <v>42724.25</v>
      </c>
      <c r="O499" s="9">
        <f t="shared" si="44"/>
        <v>42724.25</v>
      </c>
      <c r="P499" t="b">
        <v>0</v>
      </c>
      <c r="Q499" t="b">
        <v>1</v>
      </c>
      <c r="R499" t="s">
        <v>65</v>
      </c>
      <c r="S499" s="4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4">
        <f t="shared" si="42"/>
        <v>23.948810754912099</v>
      </c>
      <c r="H500">
        <v>579</v>
      </c>
      <c r="I500" s="5">
        <f t="shared" si="47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43"/>
        <v>42005.25</v>
      </c>
      <c r="O500" s="9">
        <f t="shared" si="44"/>
        <v>42007.25</v>
      </c>
      <c r="P500" t="b">
        <v>0</v>
      </c>
      <c r="Q500" t="b">
        <v>0</v>
      </c>
      <c r="R500" t="s">
        <v>28</v>
      </c>
      <c r="S500" s="4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4">
        <f t="shared" si="42"/>
        <v>48.072649572649574</v>
      </c>
      <c r="H501">
        <v>2072</v>
      </c>
      <c r="I501" s="5">
        <f t="shared" si="47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43"/>
        <v>42444.208333333328</v>
      </c>
      <c r="O501" s="9">
        <f t="shared" si="44"/>
        <v>42449.208333333328</v>
      </c>
      <c r="P501" t="b">
        <v>0</v>
      </c>
      <c r="Q501" t="b">
        <v>1</v>
      </c>
      <c r="R501" t="s">
        <v>42</v>
      </c>
      <c r="S501" s="4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4">
        <f t="shared" si="42"/>
        <v>0</v>
      </c>
      <c r="H502">
        <v>0</v>
      </c>
      <c r="I502" s="5" t="e">
        <f t="shared" si="47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43"/>
        <v>41395.208333333336</v>
      </c>
      <c r="O502" s="9">
        <f t="shared" si="44"/>
        <v>41423.208333333336</v>
      </c>
      <c r="P502" t="b">
        <v>0</v>
      </c>
      <c r="Q502" t="b">
        <v>1</v>
      </c>
      <c r="R502" t="s">
        <v>33</v>
      </c>
      <c r="S502" s="4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4">
        <f t="shared" si="42"/>
        <v>70.145182291666657</v>
      </c>
      <c r="H503">
        <v>1796</v>
      </c>
      <c r="I503" s="5">
        <f t="shared" si="47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43"/>
        <v>41345.208333333336</v>
      </c>
      <c r="O503" s="9">
        <f t="shared" si="44"/>
        <v>41347.208333333336</v>
      </c>
      <c r="P503" t="b">
        <v>0</v>
      </c>
      <c r="Q503" t="b">
        <v>0</v>
      </c>
      <c r="R503" t="s">
        <v>42</v>
      </c>
      <c r="S503" s="4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4">
        <f t="shared" si="42"/>
        <v>529.92307692307691</v>
      </c>
      <c r="H504">
        <v>186</v>
      </c>
      <c r="I504" s="5">
        <f t="shared" si="47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43"/>
        <v>41117.208333333336</v>
      </c>
      <c r="O504" s="9">
        <f t="shared" si="44"/>
        <v>41146.208333333336</v>
      </c>
      <c r="P504" t="b">
        <v>0</v>
      </c>
      <c r="Q504" t="b">
        <v>1</v>
      </c>
      <c r="R504" t="s">
        <v>89</v>
      </c>
      <c r="S504" s="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4">
        <f t="shared" si="42"/>
        <v>180.32549019607845</v>
      </c>
      <c r="H505">
        <v>460</v>
      </c>
      <c r="I505" s="5">
        <f t="shared" si="47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43"/>
        <v>42186.208333333328</v>
      </c>
      <c r="O505" s="9">
        <f t="shared" si="44"/>
        <v>42206.208333333328</v>
      </c>
      <c r="P505" t="b">
        <v>0</v>
      </c>
      <c r="Q505" t="b">
        <v>0</v>
      </c>
      <c r="R505" t="s">
        <v>53</v>
      </c>
      <c r="S505" s="4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4">
        <f t="shared" si="42"/>
        <v>92.320000000000007</v>
      </c>
      <c r="H506">
        <v>62</v>
      </c>
      <c r="I506" s="5">
        <f t="shared" si="47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43"/>
        <v>42142.208333333328</v>
      </c>
      <c r="O506" s="9">
        <f t="shared" si="44"/>
        <v>42143.208333333328</v>
      </c>
      <c r="P506" t="b">
        <v>0</v>
      </c>
      <c r="Q506" t="b">
        <v>0</v>
      </c>
      <c r="R506" t="s">
        <v>23</v>
      </c>
      <c r="S506" s="4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4">
        <f t="shared" si="42"/>
        <v>13.901001112347053</v>
      </c>
      <c r="H507">
        <v>347</v>
      </c>
      <c r="I507" s="5">
        <f t="shared" si="47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43"/>
        <v>41341.25</v>
      </c>
      <c r="O507" s="9">
        <f t="shared" si="44"/>
        <v>41383.208333333336</v>
      </c>
      <c r="P507" t="b">
        <v>0</v>
      </c>
      <c r="Q507" t="b">
        <v>1</v>
      </c>
      <c r="R507" t="s">
        <v>133</v>
      </c>
      <c r="S507" s="4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4">
        <f t="shared" si="42"/>
        <v>927.07777777777767</v>
      </c>
      <c r="H508">
        <v>2528</v>
      </c>
      <c r="I508" s="5">
        <f t="shared" si="47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43"/>
        <v>43062.25</v>
      </c>
      <c r="O508" s="9">
        <f t="shared" si="44"/>
        <v>43079.25</v>
      </c>
      <c r="P508" t="b">
        <v>0</v>
      </c>
      <c r="Q508" t="b">
        <v>1</v>
      </c>
      <c r="R508" t="s">
        <v>33</v>
      </c>
      <c r="S508" s="4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4">
        <f t="shared" si="42"/>
        <v>39.857142857142861</v>
      </c>
      <c r="H509">
        <v>19</v>
      </c>
      <c r="I509" s="5">
        <f t="shared" si="47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43"/>
        <v>41373.208333333336</v>
      </c>
      <c r="O509" s="9">
        <f t="shared" si="44"/>
        <v>41422.208333333336</v>
      </c>
      <c r="P509" t="b">
        <v>0</v>
      </c>
      <c r="Q509" t="b">
        <v>1</v>
      </c>
      <c r="R509" t="s">
        <v>28</v>
      </c>
      <c r="S509" s="4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4">
        <f t="shared" si="42"/>
        <v>112.22929936305732</v>
      </c>
      <c r="H510">
        <v>3657</v>
      </c>
      <c r="I510" s="5">
        <f t="shared" si="47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43"/>
        <v>43310.208333333328</v>
      </c>
      <c r="O510" s="9">
        <f t="shared" si="44"/>
        <v>43331.208333333328</v>
      </c>
      <c r="P510" t="b">
        <v>0</v>
      </c>
      <c r="Q510" t="b">
        <v>0</v>
      </c>
      <c r="R510" t="s">
        <v>33</v>
      </c>
      <c r="S510" s="4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4">
        <f t="shared" si="42"/>
        <v>70.925816023738875</v>
      </c>
      <c r="H511">
        <v>1258</v>
      </c>
      <c r="I511" s="5">
        <f t="shared" si="47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43"/>
        <v>41034.208333333336</v>
      </c>
      <c r="O511" s="9">
        <f t="shared" si="44"/>
        <v>41044.208333333336</v>
      </c>
      <c r="P511" t="b">
        <v>0</v>
      </c>
      <c r="Q511" t="b">
        <v>0</v>
      </c>
      <c r="R511" t="s">
        <v>33</v>
      </c>
      <c r="S511" s="4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4">
        <f t="shared" si="42"/>
        <v>119.08974358974358</v>
      </c>
      <c r="H512">
        <v>131</v>
      </c>
      <c r="I512" s="5">
        <f t="shared" si="47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43"/>
        <v>43251.208333333328</v>
      </c>
      <c r="O512" s="9">
        <f t="shared" si="44"/>
        <v>43275.208333333328</v>
      </c>
      <c r="P512" t="b">
        <v>0</v>
      </c>
      <c r="Q512" t="b">
        <v>0</v>
      </c>
      <c r="R512" t="s">
        <v>53</v>
      </c>
      <c r="S512" s="4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4">
        <f t="shared" si="42"/>
        <v>24.017591339648174</v>
      </c>
      <c r="H513">
        <v>362</v>
      </c>
      <c r="I513" s="5">
        <f t="shared" si="47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43"/>
        <v>43671.208333333328</v>
      </c>
      <c r="O513" s="9">
        <f t="shared" si="44"/>
        <v>43681.208333333328</v>
      </c>
      <c r="P513" t="b">
        <v>0</v>
      </c>
      <c r="Q513" t="b">
        <v>0</v>
      </c>
      <c r="R513" t="s">
        <v>33</v>
      </c>
      <c r="S513" s="4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4">
        <f t="shared" si="42"/>
        <v>139.31868131868131</v>
      </c>
      <c r="H514">
        <v>239</v>
      </c>
      <c r="I514" s="5">
        <f t="shared" si="47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43"/>
        <v>41825.208333333336</v>
      </c>
      <c r="O514" s="9">
        <f t="shared" si="44"/>
        <v>41826.208333333336</v>
      </c>
      <c r="P514" t="b">
        <v>0</v>
      </c>
      <c r="Q514" t="b">
        <v>1</v>
      </c>
      <c r="R514" t="s">
        <v>89</v>
      </c>
      <c r="S514" s="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4">
        <f t="shared" ref="G515:G578" si="48">(E515/D515)*100</f>
        <v>39.277108433734945</v>
      </c>
      <c r="H515">
        <v>35</v>
      </c>
      <c r="I515" s="5">
        <f t="shared" si="47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49">(((L515/60)/60)/24)+DATE(1970,1,1)</f>
        <v>40430.208333333336</v>
      </c>
      <c r="O515" s="9">
        <f t="shared" ref="O515:O578" si="50">(((M515/60)/60)/24)+DATE(1970,1,1)</f>
        <v>40432.208333333336</v>
      </c>
      <c r="P515" t="b">
        <v>0</v>
      </c>
      <c r="Q515" t="b">
        <v>0</v>
      </c>
      <c r="R515" t="s">
        <v>269</v>
      </c>
      <c r="S515" s="4" t="str">
        <f t="shared" ref="S515:S578" si="51">IFERROR(LEFT(R515, FIND("/", R515) - 1), R515)</f>
        <v>film &amp; video</v>
      </c>
      <c r="T515" t="str">
        <f t="shared" ref="T515:T578" si="52">IFERROR(MID(R515,FIND("/",R515)+1,LEN(R515)),"")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4">
        <f t="shared" si="48"/>
        <v>22.439077144917089</v>
      </c>
      <c r="H516">
        <v>528</v>
      </c>
      <c r="I516" s="5">
        <f t="shared" ref="I516:I579" si="53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49"/>
        <v>41614.25</v>
      </c>
      <c r="O516" s="9">
        <f t="shared" si="50"/>
        <v>41619.25</v>
      </c>
      <c r="P516" t="b">
        <v>0</v>
      </c>
      <c r="Q516" t="b">
        <v>1</v>
      </c>
      <c r="R516" t="s">
        <v>23</v>
      </c>
      <c r="S516" s="4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4">
        <f t="shared" si="48"/>
        <v>55.779069767441861</v>
      </c>
      <c r="H517">
        <v>133</v>
      </c>
      <c r="I517" s="5">
        <f t="shared" si="5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49"/>
        <v>40900.25</v>
      </c>
      <c r="O517" s="9">
        <f t="shared" si="50"/>
        <v>40902.25</v>
      </c>
      <c r="P517" t="b">
        <v>0</v>
      </c>
      <c r="Q517" t="b">
        <v>1</v>
      </c>
      <c r="R517" t="s">
        <v>33</v>
      </c>
      <c r="S517" s="4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4">
        <f t="shared" si="48"/>
        <v>42.523125996810208</v>
      </c>
      <c r="H518">
        <v>846</v>
      </c>
      <c r="I518" s="5">
        <f t="shared" si="5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49"/>
        <v>40396.208333333336</v>
      </c>
      <c r="O518" s="9">
        <f t="shared" si="50"/>
        <v>40434.208333333336</v>
      </c>
      <c r="P518" t="b">
        <v>0</v>
      </c>
      <c r="Q518" t="b">
        <v>0</v>
      </c>
      <c r="R518" t="s">
        <v>68</v>
      </c>
      <c r="S518" s="4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4">
        <f t="shared" si="48"/>
        <v>112.00000000000001</v>
      </c>
      <c r="H519">
        <v>78</v>
      </c>
      <c r="I519" s="5">
        <f t="shared" si="5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49"/>
        <v>42860.208333333328</v>
      </c>
      <c r="O519" s="9">
        <f t="shared" si="50"/>
        <v>42865.208333333328</v>
      </c>
      <c r="P519" t="b">
        <v>0</v>
      </c>
      <c r="Q519" t="b">
        <v>0</v>
      </c>
      <c r="R519" t="s">
        <v>17</v>
      </c>
      <c r="S519" s="4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4">
        <f t="shared" si="48"/>
        <v>7.0681818181818183</v>
      </c>
      <c r="H520">
        <v>10</v>
      </c>
      <c r="I520" s="5">
        <f t="shared" si="5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49"/>
        <v>43154.25</v>
      </c>
      <c r="O520" s="9">
        <f t="shared" si="50"/>
        <v>43156.25</v>
      </c>
      <c r="P520" t="b">
        <v>0</v>
      </c>
      <c r="Q520" t="b">
        <v>1</v>
      </c>
      <c r="R520" t="s">
        <v>71</v>
      </c>
      <c r="S520" s="4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4">
        <f t="shared" si="48"/>
        <v>101.74563871693867</v>
      </c>
      <c r="H521">
        <v>1773</v>
      </c>
      <c r="I521" s="5">
        <f t="shared" si="5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49"/>
        <v>42012.25</v>
      </c>
      <c r="O521" s="9">
        <f t="shared" si="50"/>
        <v>42026.25</v>
      </c>
      <c r="P521" t="b">
        <v>0</v>
      </c>
      <c r="Q521" t="b">
        <v>1</v>
      </c>
      <c r="R521" t="s">
        <v>23</v>
      </c>
      <c r="S521" s="4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4">
        <f t="shared" si="48"/>
        <v>425.75</v>
      </c>
      <c r="H522">
        <v>32</v>
      </c>
      <c r="I522" s="5">
        <f t="shared" si="5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49"/>
        <v>43574.208333333328</v>
      </c>
      <c r="O522" s="9">
        <f t="shared" si="50"/>
        <v>43577.208333333328</v>
      </c>
      <c r="P522" t="b">
        <v>0</v>
      </c>
      <c r="Q522" t="b">
        <v>0</v>
      </c>
      <c r="R522" t="s">
        <v>33</v>
      </c>
      <c r="S522" s="4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4">
        <f t="shared" si="48"/>
        <v>145.53947368421052</v>
      </c>
      <c r="H523">
        <v>369</v>
      </c>
      <c r="I523" s="5">
        <f t="shared" si="5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49"/>
        <v>42605.208333333328</v>
      </c>
      <c r="O523" s="9">
        <f t="shared" si="50"/>
        <v>42611.208333333328</v>
      </c>
      <c r="P523" t="b">
        <v>0</v>
      </c>
      <c r="Q523" t="b">
        <v>1</v>
      </c>
      <c r="R523" t="s">
        <v>53</v>
      </c>
      <c r="S523" s="4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4">
        <f t="shared" si="48"/>
        <v>32.453465346534657</v>
      </c>
      <c r="H524">
        <v>191</v>
      </c>
      <c r="I524" s="5">
        <f t="shared" si="5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49"/>
        <v>41093.208333333336</v>
      </c>
      <c r="O524" s="9">
        <f t="shared" si="50"/>
        <v>41105.208333333336</v>
      </c>
      <c r="P524" t="b">
        <v>0</v>
      </c>
      <c r="Q524" t="b">
        <v>0</v>
      </c>
      <c r="R524" t="s">
        <v>100</v>
      </c>
      <c r="S524" s="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4">
        <f t="shared" si="48"/>
        <v>700.33333333333326</v>
      </c>
      <c r="H525">
        <v>89</v>
      </c>
      <c r="I525" s="5">
        <f t="shared" si="5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49"/>
        <v>40241.25</v>
      </c>
      <c r="O525" s="9">
        <f t="shared" si="50"/>
        <v>40246.25</v>
      </c>
      <c r="P525" t="b">
        <v>0</v>
      </c>
      <c r="Q525" t="b">
        <v>0</v>
      </c>
      <c r="R525" t="s">
        <v>100</v>
      </c>
      <c r="S525" s="4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4">
        <f t="shared" si="48"/>
        <v>83.904860392967933</v>
      </c>
      <c r="H526">
        <v>1979</v>
      </c>
      <c r="I526" s="5">
        <f t="shared" si="5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49"/>
        <v>40294.208333333336</v>
      </c>
      <c r="O526" s="9">
        <f t="shared" si="50"/>
        <v>40307.208333333336</v>
      </c>
      <c r="P526" t="b">
        <v>0</v>
      </c>
      <c r="Q526" t="b">
        <v>0</v>
      </c>
      <c r="R526" t="s">
        <v>33</v>
      </c>
      <c r="S526" s="4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4">
        <f t="shared" si="48"/>
        <v>84.19047619047619</v>
      </c>
      <c r="H527">
        <v>63</v>
      </c>
      <c r="I527" s="5">
        <f t="shared" si="5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49"/>
        <v>40505.25</v>
      </c>
      <c r="O527" s="9">
        <f t="shared" si="50"/>
        <v>40509.25</v>
      </c>
      <c r="P527" t="b">
        <v>0</v>
      </c>
      <c r="Q527" t="b">
        <v>0</v>
      </c>
      <c r="R527" t="s">
        <v>65</v>
      </c>
      <c r="S527" s="4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4">
        <f t="shared" si="48"/>
        <v>155.95180722891567</v>
      </c>
      <c r="H528">
        <v>147</v>
      </c>
      <c r="I528" s="5">
        <f t="shared" si="5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49"/>
        <v>42364.25</v>
      </c>
      <c r="O528" s="9">
        <f t="shared" si="50"/>
        <v>42401.25</v>
      </c>
      <c r="P528" t="b">
        <v>0</v>
      </c>
      <c r="Q528" t="b">
        <v>1</v>
      </c>
      <c r="R528" t="s">
        <v>33</v>
      </c>
      <c r="S528" s="4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4">
        <f t="shared" si="48"/>
        <v>99.619450317124731</v>
      </c>
      <c r="H529">
        <v>6080</v>
      </c>
      <c r="I529" s="5">
        <f t="shared" si="5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49"/>
        <v>42405.25</v>
      </c>
      <c r="O529" s="9">
        <f t="shared" si="50"/>
        <v>42441.25</v>
      </c>
      <c r="P529" t="b">
        <v>0</v>
      </c>
      <c r="Q529" t="b">
        <v>0</v>
      </c>
      <c r="R529" t="s">
        <v>71</v>
      </c>
      <c r="S529" s="4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4">
        <f t="shared" si="48"/>
        <v>80.300000000000011</v>
      </c>
      <c r="H530">
        <v>80</v>
      </c>
      <c r="I530" s="5">
        <f t="shared" si="5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49"/>
        <v>41601.25</v>
      </c>
      <c r="O530" s="9">
        <f t="shared" si="50"/>
        <v>41646.25</v>
      </c>
      <c r="P530" t="b">
        <v>0</v>
      </c>
      <c r="Q530" t="b">
        <v>0</v>
      </c>
      <c r="R530" t="s">
        <v>60</v>
      </c>
      <c r="S530" s="4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4">
        <f t="shared" si="48"/>
        <v>11.254901960784313</v>
      </c>
      <c r="H531">
        <v>9</v>
      </c>
      <c r="I531" s="5">
        <f t="shared" si="5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49"/>
        <v>41769.208333333336</v>
      </c>
      <c r="O531" s="9">
        <f t="shared" si="50"/>
        <v>41797.208333333336</v>
      </c>
      <c r="P531" t="b">
        <v>0</v>
      </c>
      <c r="Q531" t="b">
        <v>0</v>
      </c>
      <c r="R531" t="s">
        <v>89</v>
      </c>
      <c r="S531" s="4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4">
        <f t="shared" si="48"/>
        <v>91.740952380952379</v>
      </c>
      <c r="H532">
        <v>1784</v>
      </c>
      <c r="I532" s="5">
        <f t="shared" si="5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49"/>
        <v>40421.208333333336</v>
      </c>
      <c r="O532" s="9">
        <f t="shared" si="50"/>
        <v>40435.208333333336</v>
      </c>
      <c r="P532" t="b">
        <v>0</v>
      </c>
      <c r="Q532" t="b">
        <v>1</v>
      </c>
      <c r="R532" t="s">
        <v>119</v>
      </c>
      <c r="S532" s="4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4">
        <f t="shared" si="48"/>
        <v>95.521156936261391</v>
      </c>
      <c r="H533">
        <v>3640</v>
      </c>
      <c r="I533" s="5">
        <f t="shared" si="5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49"/>
        <v>41589.25</v>
      </c>
      <c r="O533" s="9">
        <f t="shared" si="50"/>
        <v>41645.25</v>
      </c>
      <c r="P533" t="b">
        <v>0</v>
      </c>
      <c r="Q533" t="b">
        <v>0</v>
      </c>
      <c r="R533" t="s">
        <v>89</v>
      </c>
      <c r="S533" s="4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4">
        <f t="shared" si="48"/>
        <v>502.87499999999994</v>
      </c>
      <c r="H534">
        <v>126</v>
      </c>
      <c r="I534" s="5">
        <f t="shared" si="5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49"/>
        <v>43125.25</v>
      </c>
      <c r="O534" s="9">
        <f t="shared" si="50"/>
        <v>43126.25</v>
      </c>
      <c r="P534" t="b">
        <v>0</v>
      </c>
      <c r="Q534" t="b">
        <v>0</v>
      </c>
      <c r="R534" t="s">
        <v>33</v>
      </c>
      <c r="S534" s="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4">
        <f t="shared" si="48"/>
        <v>159.24394463667818</v>
      </c>
      <c r="H535">
        <v>2218</v>
      </c>
      <c r="I535" s="5">
        <f t="shared" si="5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49"/>
        <v>41479.208333333336</v>
      </c>
      <c r="O535" s="9">
        <f t="shared" si="50"/>
        <v>41515.208333333336</v>
      </c>
      <c r="P535" t="b">
        <v>0</v>
      </c>
      <c r="Q535" t="b">
        <v>0</v>
      </c>
      <c r="R535" t="s">
        <v>60</v>
      </c>
      <c r="S535" s="4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4">
        <f t="shared" si="48"/>
        <v>15.022446689113355</v>
      </c>
      <c r="H536">
        <v>243</v>
      </c>
      <c r="I536" s="5">
        <f t="shared" si="5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49"/>
        <v>43329.208333333328</v>
      </c>
      <c r="O536" s="9">
        <f t="shared" si="50"/>
        <v>43330.208333333328</v>
      </c>
      <c r="P536" t="b">
        <v>0</v>
      </c>
      <c r="Q536" t="b">
        <v>1</v>
      </c>
      <c r="R536" t="s">
        <v>53</v>
      </c>
      <c r="S536" s="4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4">
        <f t="shared" si="48"/>
        <v>482.03846153846149</v>
      </c>
      <c r="H537">
        <v>202</v>
      </c>
      <c r="I537" s="5">
        <f t="shared" si="5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49"/>
        <v>43259.208333333328</v>
      </c>
      <c r="O537" s="9">
        <f t="shared" si="50"/>
        <v>43261.208333333328</v>
      </c>
      <c r="P537" t="b">
        <v>0</v>
      </c>
      <c r="Q537" t="b">
        <v>1</v>
      </c>
      <c r="R537" t="s">
        <v>33</v>
      </c>
      <c r="S537" s="4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4">
        <f t="shared" si="48"/>
        <v>149.96938775510205</v>
      </c>
      <c r="H538">
        <v>140</v>
      </c>
      <c r="I538" s="5">
        <f t="shared" si="5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49"/>
        <v>40414.208333333336</v>
      </c>
      <c r="O538" s="9">
        <f t="shared" si="50"/>
        <v>40440.208333333336</v>
      </c>
      <c r="P538" t="b">
        <v>0</v>
      </c>
      <c r="Q538" t="b">
        <v>0</v>
      </c>
      <c r="R538" t="s">
        <v>119</v>
      </c>
      <c r="S538" s="4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4">
        <f t="shared" si="48"/>
        <v>117.22156398104266</v>
      </c>
      <c r="H539">
        <v>1052</v>
      </c>
      <c r="I539" s="5">
        <f t="shared" si="5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49"/>
        <v>43342.208333333328</v>
      </c>
      <c r="O539" s="9">
        <f t="shared" si="50"/>
        <v>43365.208333333328</v>
      </c>
      <c r="P539" t="b">
        <v>1</v>
      </c>
      <c r="Q539" t="b">
        <v>1</v>
      </c>
      <c r="R539" t="s">
        <v>42</v>
      </c>
      <c r="S539" s="4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4">
        <f t="shared" si="48"/>
        <v>37.695968274950431</v>
      </c>
      <c r="H540">
        <v>1296</v>
      </c>
      <c r="I540" s="5">
        <f t="shared" si="5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49"/>
        <v>41539.208333333336</v>
      </c>
      <c r="O540" s="9">
        <f t="shared" si="50"/>
        <v>41555.208333333336</v>
      </c>
      <c r="P540" t="b">
        <v>0</v>
      </c>
      <c r="Q540" t="b">
        <v>0</v>
      </c>
      <c r="R540" t="s">
        <v>292</v>
      </c>
      <c r="S540" s="4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4">
        <f t="shared" si="48"/>
        <v>72.653061224489804</v>
      </c>
      <c r="H541">
        <v>77</v>
      </c>
      <c r="I541" s="5">
        <f t="shared" si="5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49"/>
        <v>43647.208333333328</v>
      </c>
      <c r="O541" s="9">
        <f t="shared" si="50"/>
        <v>43653.208333333328</v>
      </c>
      <c r="P541" t="b">
        <v>0</v>
      </c>
      <c r="Q541" t="b">
        <v>1</v>
      </c>
      <c r="R541" t="s">
        <v>17</v>
      </c>
      <c r="S541" s="4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4">
        <f t="shared" si="48"/>
        <v>265.98113207547169</v>
      </c>
      <c r="H542">
        <v>247</v>
      </c>
      <c r="I542" s="5">
        <f t="shared" si="5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49"/>
        <v>43225.208333333328</v>
      </c>
      <c r="O542" s="9">
        <f t="shared" si="50"/>
        <v>43247.208333333328</v>
      </c>
      <c r="P542" t="b">
        <v>0</v>
      </c>
      <c r="Q542" t="b">
        <v>0</v>
      </c>
      <c r="R542" t="s">
        <v>122</v>
      </c>
      <c r="S542" s="4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4">
        <f t="shared" si="48"/>
        <v>24.205617977528089</v>
      </c>
      <c r="H543">
        <v>395</v>
      </c>
      <c r="I543" s="5">
        <f t="shared" si="5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49"/>
        <v>42165.208333333328</v>
      </c>
      <c r="O543" s="9">
        <f t="shared" si="50"/>
        <v>42191.208333333328</v>
      </c>
      <c r="P543" t="b">
        <v>0</v>
      </c>
      <c r="Q543" t="b">
        <v>0</v>
      </c>
      <c r="R543" t="s">
        <v>292</v>
      </c>
      <c r="S543" s="4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4">
        <f t="shared" si="48"/>
        <v>2.5064935064935066</v>
      </c>
      <c r="H544">
        <v>49</v>
      </c>
      <c r="I544" s="5">
        <f t="shared" si="5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49"/>
        <v>42391.25</v>
      </c>
      <c r="O544" s="9">
        <f t="shared" si="50"/>
        <v>42421.25</v>
      </c>
      <c r="P544" t="b">
        <v>0</v>
      </c>
      <c r="Q544" t="b">
        <v>0</v>
      </c>
      <c r="R544" t="s">
        <v>60</v>
      </c>
      <c r="S544" s="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4">
        <f t="shared" si="48"/>
        <v>16.329799764428738</v>
      </c>
      <c r="H545">
        <v>180</v>
      </c>
      <c r="I545" s="5">
        <f t="shared" si="5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49"/>
        <v>41528.208333333336</v>
      </c>
      <c r="O545" s="9">
        <f t="shared" si="50"/>
        <v>41543.208333333336</v>
      </c>
      <c r="P545" t="b">
        <v>0</v>
      </c>
      <c r="Q545" t="b">
        <v>0</v>
      </c>
      <c r="R545" t="s">
        <v>89</v>
      </c>
      <c r="S545" s="4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4">
        <f t="shared" si="48"/>
        <v>276.5</v>
      </c>
      <c r="H546">
        <v>84</v>
      </c>
      <c r="I546" s="5">
        <f t="shared" si="5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49"/>
        <v>42377.25</v>
      </c>
      <c r="O546" s="9">
        <f t="shared" si="50"/>
        <v>42390.25</v>
      </c>
      <c r="P546" t="b">
        <v>0</v>
      </c>
      <c r="Q546" t="b">
        <v>0</v>
      </c>
      <c r="R546" t="s">
        <v>23</v>
      </c>
      <c r="S546" s="4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4">
        <f t="shared" si="48"/>
        <v>88.803571428571431</v>
      </c>
      <c r="H547">
        <v>2690</v>
      </c>
      <c r="I547" s="5">
        <f t="shared" si="5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49"/>
        <v>43824.25</v>
      </c>
      <c r="O547" s="9">
        <f t="shared" si="50"/>
        <v>43844.25</v>
      </c>
      <c r="P547" t="b">
        <v>0</v>
      </c>
      <c r="Q547" t="b">
        <v>0</v>
      </c>
      <c r="R547" t="s">
        <v>33</v>
      </c>
      <c r="S547" s="4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4">
        <f t="shared" si="48"/>
        <v>163.57142857142856</v>
      </c>
      <c r="H548">
        <v>88</v>
      </c>
      <c r="I548" s="5">
        <f t="shared" si="5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49"/>
        <v>43360.208333333328</v>
      </c>
      <c r="O548" s="9">
        <f t="shared" si="50"/>
        <v>43363.208333333328</v>
      </c>
      <c r="P548" t="b">
        <v>0</v>
      </c>
      <c r="Q548" t="b">
        <v>1</v>
      </c>
      <c r="R548" t="s">
        <v>33</v>
      </c>
      <c r="S548" s="4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4">
        <f t="shared" si="48"/>
        <v>969</v>
      </c>
      <c r="H549">
        <v>156</v>
      </c>
      <c r="I549" s="5">
        <f t="shared" si="5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49"/>
        <v>42029.25</v>
      </c>
      <c r="O549" s="9">
        <f t="shared" si="50"/>
        <v>42041.25</v>
      </c>
      <c r="P549" t="b">
        <v>0</v>
      </c>
      <c r="Q549" t="b">
        <v>0</v>
      </c>
      <c r="R549" t="s">
        <v>53</v>
      </c>
      <c r="S549" s="4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4">
        <f t="shared" si="48"/>
        <v>270.91376701966715</v>
      </c>
      <c r="H550">
        <v>2985</v>
      </c>
      <c r="I550" s="5">
        <f t="shared" si="5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49"/>
        <v>42461.208333333328</v>
      </c>
      <c r="O550" s="9">
        <f t="shared" si="50"/>
        <v>42474.208333333328</v>
      </c>
      <c r="P550" t="b">
        <v>0</v>
      </c>
      <c r="Q550" t="b">
        <v>0</v>
      </c>
      <c r="R550" t="s">
        <v>33</v>
      </c>
      <c r="S550" s="4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4">
        <f t="shared" si="48"/>
        <v>284.21355932203392</v>
      </c>
      <c r="H551">
        <v>762</v>
      </c>
      <c r="I551" s="5">
        <f t="shared" si="5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49"/>
        <v>41422.208333333336</v>
      </c>
      <c r="O551" s="9">
        <f t="shared" si="50"/>
        <v>41431.208333333336</v>
      </c>
      <c r="P551" t="b">
        <v>0</v>
      </c>
      <c r="Q551" t="b">
        <v>0</v>
      </c>
      <c r="R551" t="s">
        <v>65</v>
      </c>
      <c r="S551" s="4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4">
        <f t="shared" si="48"/>
        <v>4</v>
      </c>
      <c r="H552">
        <v>1</v>
      </c>
      <c r="I552" s="5">
        <f t="shared" si="5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49"/>
        <v>40968.25</v>
      </c>
      <c r="O552" s="9">
        <f t="shared" si="50"/>
        <v>40989.208333333336</v>
      </c>
      <c r="P552" t="b">
        <v>0</v>
      </c>
      <c r="Q552" t="b">
        <v>0</v>
      </c>
      <c r="R552" t="s">
        <v>60</v>
      </c>
      <c r="S552" s="4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4">
        <f t="shared" si="48"/>
        <v>58.6329816768462</v>
      </c>
      <c r="H553">
        <v>2779</v>
      </c>
      <c r="I553" s="5">
        <f t="shared" si="5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49"/>
        <v>41993.25</v>
      </c>
      <c r="O553" s="9">
        <f t="shared" si="50"/>
        <v>42033.25</v>
      </c>
      <c r="P553" t="b">
        <v>0</v>
      </c>
      <c r="Q553" t="b">
        <v>1</v>
      </c>
      <c r="R553" t="s">
        <v>28</v>
      </c>
      <c r="S553" s="4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4">
        <f t="shared" si="48"/>
        <v>98.51111111111112</v>
      </c>
      <c r="H554">
        <v>92</v>
      </c>
      <c r="I554" s="5">
        <f t="shared" si="5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49"/>
        <v>42700.25</v>
      </c>
      <c r="O554" s="9">
        <f t="shared" si="50"/>
        <v>42702.25</v>
      </c>
      <c r="P554" t="b">
        <v>0</v>
      </c>
      <c r="Q554" t="b">
        <v>0</v>
      </c>
      <c r="R554" t="s">
        <v>33</v>
      </c>
      <c r="S554" s="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4">
        <f t="shared" si="48"/>
        <v>43.975381008206334</v>
      </c>
      <c r="H555">
        <v>1028</v>
      </c>
      <c r="I555" s="5">
        <f t="shared" si="5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49"/>
        <v>40545.25</v>
      </c>
      <c r="O555" s="9">
        <f t="shared" si="50"/>
        <v>40546.25</v>
      </c>
      <c r="P555" t="b">
        <v>0</v>
      </c>
      <c r="Q555" t="b">
        <v>0</v>
      </c>
      <c r="R555" t="s">
        <v>23</v>
      </c>
      <c r="S555" s="4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4">
        <f t="shared" si="48"/>
        <v>151.66315789473683</v>
      </c>
      <c r="H556">
        <v>554</v>
      </c>
      <c r="I556" s="5">
        <f t="shared" si="5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49"/>
        <v>42723.25</v>
      </c>
      <c r="O556" s="9">
        <f t="shared" si="50"/>
        <v>42729.25</v>
      </c>
      <c r="P556" t="b">
        <v>0</v>
      </c>
      <c r="Q556" t="b">
        <v>0</v>
      </c>
      <c r="R556" t="s">
        <v>60</v>
      </c>
      <c r="S556" s="4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4">
        <f t="shared" si="48"/>
        <v>223.63492063492063</v>
      </c>
      <c r="H557">
        <v>135</v>
      </c>
      <c r="I557" s="5">
        <f t="shared" si="5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49"/>
        <v>41731.208333333336</v>
      </c>
      <c r="O557" s="9">
        <f t="shared" si="50"/>
        <v>41762.208333333336</v>
      </c>
      <c r="P557" t="b">
        <v>0</v>
      </c>
      <c r="Q557" t="b">
        <v>0</v>
      </c>
      <c r="R557" t="s">
        <v>23</v>
      </c>
      <c r="S557" s="4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4">
        <f t="shared" si="48"/>
        <v>239.75</v>
      </c>
      <c r="H558">
        <v>122</v>
      </c>
      <c r="I558" s="5">
        <f t="shared" si="5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49"/>
        <v>40792.208333333336</v>
      </c>
      <c r="O558" s="9">
        <f t="shared" si="50"/>
        <v>40799.208333333336</v>
      </c>
      <c r="P558" t="b">
        <v>0</v>
      </c>
      <c r="Q558" t="b">
        <v>1</v>
      </c>
      <c r="R558" t="s">
        <v>206</v>
      </c>
      <c r="S558" s="4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4">
        <f t="shared" si="48"/>
        <v>199.33333333333334</v>
      </c>
      <c r="H559">
        <v>221</v>
      </c>
      <c r="I559" s="5">
        <f t="shared" si="5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49"/>
        <v>42279.208333333328</v>
      </c>
      <c r="O559" s="9">
        <f t="shared" si="50"/>
        <v>42282.208333333328</v>
      </c>
      <c r="P559" t="b">
        <v>0</v>
      </c>
      <c r="Q559" t="b">
        <v>1</v>
      </c>
      <c r="R559" t="s">
        <v>474</v>
      </c>
      <c r="S559" s="4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4">
        <f t="shared" si="48"/>
        <v>137.34482758620689</v>
      </c>
      <c r="H560">
        <v>126</v>
      </c>
      <c r="I560" s="5">
        <f t="shared" si="5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49"/>
        <v>42424.25</v>
      </c>
      <c r="O560" s="9">
        <f t="shared" si="50"/>
        <v>42467.208333333328</v>
      </c>
      <c r="P560" t="b">
        <v>0</v>
      </c>
      <c r="Q560" t="b">
        <v>0</v>
      </c>
      <c r="R560" t="s">
        <v>33</v>
      </c>
      <c r="S560" s="4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4">
        <f t="shared" si="48"/>
        <v>100.9696106362773</v>
      </c>
      <c r="H561">
        <v>1022</v>
      </c>
      <c r="I561" s="5">
        <f t="shared" si="5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49"/>
        <v>42584.208333333328</v>
      </c>
      <c r="O561" s="9">
        <f t="shared" si="50"/>
        <v>42591.208333333328</v>
      </c>
      <c r="P561" t="b">
        <v>0</v>
      </c>
      <c r="Q561" t="b">
        <v>0</v>
      </c>
      <c r="R561" t="s">
        <v>33</v>
      </c>
      <c r="S561" s="4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4">
        <f t="shared" si="48"/>
        <v>794.16</v>
      </c>
      <c r="H562">
        <v>3177</v>
      </c>
      <c r="I562" s="5">
        <f t="shared" si="5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49"/>
        <v>40865.25</v>
      </c>
      <c r="O562" s="9">
        <f t="shared" si="50"/>
        <v>40905.25</v>
      </c>
      <c r="P562" t="b">
        <v>0</v>
      </c>
      <c r="Q562" t="b">
        <v>0</v>
      </c>
      <c r="R562" t="s">
        <v>71</v>
      </c>
      <c r="S562" s="4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4">
        <f t="shared" si="48"/>
        <v>369.7</v>
      </c>
      <c r="H563">
        <v>198</v>
      </c>
      <c r="I563" s="5">
        <f t="shared" si="5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49"/>
        <v>40833.208333333336</v>
      </c>
      <c r="O563" s="9">
        <f t="shared" si="50"/>
        <v>40835.208333333336</v>
      </c>
      <c r="P563" t="b">
        <v>0</v>
      </c>
      <c r="Q563" t="b">
        <v>0</v>
      </c>
      <c r="R563" t="s">
        <v>33</v>
      </c>
      <c r="S563" s="4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4">
        <f t="shared" si="48"/>
        <v>12.818181818181817</v>
      </c>
      <c r="H564">
        <v>26</v>
      </c>
      <c r="I564" s="5">
        <f t="shared" si="5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49"/>
        <v>43536.208333333328</v>
      </c>
      <c r="O564" s="9">
        <f t="shared" si="50"/>
        <v>43538.208333333328</v>
      </c>
      <c r="P564" t="b">
        <v>0</v>
      </c>
      <c r="Q564" t="b">
        <v>0</v>
      </c>
      <c r="R564" t="s">
        <v>23</v>
      </c>
      <c r="S564" s="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4">
        <f t="shared" si="48"/>
        <v>138.02702702702703</v>
      </c>
      <c r="H565">
        <v>85</v>
      </c>
      <c r="I565" s="5">
        <f t="shared" si="5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49"/>
        <v>43417.25</v>
      </c>
      <c r="O565" s="9">
        <f t="shared" si="50"/>
        <v>43437.25</v>
      </c>
      <c r="P565" t="b">
        <v>0</v>
      </c>
      <c r="Q565" t="b">
        <v>0</v>
      </c>
      <c r="R565" t="s">
        <v>42</v>
      </c>
      <c r="S565" s="4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4">
        <f t="shared" si="48"/>
        <v>83.813278008298752</v>
      </c>
      <c r="H566">
        <v>1790</v>
      </c>
      <c r="I566" s="5">
        <f t="shared" si="5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49"/>
        <v>42078.208333333328</v>
      </c>
      <c r="O566" s="9">
        <f t="shared" si="50"/>
        <v>42086.208333333328</v>
      </c>
      <c r="P566" t="b">
        <v>0</v>
      </c>
      <c r="Q566" t="b">
        <v>0</v>
      </c>
      <c r="R566" t="s">
        <v>33</v>
      </c>
      <c r="S566" s="4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4">
        <f t="shared" si="48"/>
        <v>204.60063224446787</v>
      </c>
      <c r="H567">
        <v>3596</v>
      </c>
      <c r="I567" s="5">
        <f t="shared" si="5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49"/>
        <v>40862.25</v>
      </c>
      <c r="O567" s="9">
        <f t="shared" si="50"/>
        <v>40882.25</v>
      </c>
      <c r="P567" t="b">
        <v>0</v>
      </c>
      <c r="Q567" t="b">
        <v>0</v>
      </c>
      <c r="R567" t="s">
        <v>33</v>
      </c>
      <c r="S567" s="4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4">
        <f t="shared" si="48"/>
        <v>44.344086021505376</v>
      </c>
      <c r="H568">
        <v>37</v>
      </c>
      <c r="I568" s="5">
        <f t="shared" si="5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49"/>
        <v>42424.25</v>
      </c>
      <c r="O568" s="9">
        <f t="shared" si="50"/>
        <v>42447.208333333328</v>
      </c>
      <c r="P568" t="b">
        <v>0</v>
      </c>
      <c r="Q568" t="b">
        <v>1</v>
      </c>
      <c r="R568" t="s">
        <v>50</v>
      </c>
      <c r="S568" s="4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4">
        <f t="shared" si="48"/>
        <v>218.60294117647058</v>
      </c>
      <c r="H569">
        <v>244</v>
      </c>
      <c r="I569" s="5">
        <f t="shared" si="5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49"/>
        <v>41830.208333333336</v>
      </c>
      <c r="O569" s="9">
        <f t="shared" si="50"/>
        <v>41832.208333333336</v>
      </c>
      <c r="P569" t="b">
        <v>0</v>
      </c>
      <c r="Q569" t="b">
        <v>0</v>
      </c>
      <c r="R569" t="s">
        <v>23</v>
      </c>
      <c r="S569" s="4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4">
        <f t="shared" si="48"/>
        <v>186.03314917127071</v>
      </c>
      <c r="H570">
        <v>5180</v>
      </c>
      <c r="I570" s="5">
        <f t="shared" si="5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49"/>
        <v>40374.208333333336</v>
      </c>
      <c r="O570" s="9">
        <f t="shared" si="50"/>
        <v>40419.208333333336</v>
      </c>
      <c r="P570" t="b">
        <v>0</v>
      </c>
      <c r="Q570" t="b">
        <v>0</v>
      </c>
      <c r="R570" t="s">
        <v>33</v>
      </c>
      <c r="S570" s="4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4">
        <f t="shared" si="48"/>
        <v>237.33830845771143</v>
      </c>
      <c r="H571">
        <v>589</v>
      </c>
      <c r="I571" s="5">
        <f t="shared" si="5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49"/>
        <v>40554.25</v>
      </c>
      <c r="O571" s="9">
        <f t="shared" si="50"/>
        <v>40566.25</v>
      </c>
      <c r="P571" t="b">
        <v>0</v>
      </c>
      <c r="Q571" t="b">
        <v>0</v>
      </c>
      <c r="R571" t="s">
        <v>71</v>
      </c>
      <c r="S571" s="4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4">
        <f t="shared" si="48"/>
        <v>305.65384615384613</v>
      </c>
      <c r="H572">
        <v>2725</v>
      </c>
      <c r="I572" s="5">
        <f t="shared" si="5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49"/>
        <v>41993.25</v>
      </c>
      <c r="O572" s="9">
        <f t="shared" si="50"/>
        <v>41999.25</v>
      </c>
      <c r="P572" t="b">
        <v>0</v>
      </c>
      <c r="Q572" t="b">
        <v>1</v>
      </c>
      <c r="R572" t="s">
        <v>23</v>
      </c>
      <c r="S572" s="4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4">
        <f t="shared" si="48"/>
        <v>94.142857142857139</v>
      </c>
      <c r="H573">
        <v>35</v>
      </c>
      <c r="I573" s="5">
        <f t="shared" si="5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49"/>
        <v>42174.208333333328</v>
      </c>
      <c r="O573" s="9">
        <f t="shared" si="50"/>
        <v>42221.208333333328</v>
      </c>
      <c r="P573" t="b">
        <v>0</v>
      </c>
      <c r="Q573" t="b">
        <v>0</v>
      </c>
      <c r="R573" t="s">
        <v>100</v>
      </c>
      <c r="S573" s="4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4">
        <f t="shared" si="48"/>
        <v>54.400000000000006</v>
      </c>
      <c r="H574">
        <v>94</v>
      </c>
      <c r="I574" s="5">
        <f t="shared" si="5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49"/>
        <v>42275.208333333328</v>
      </c>
      <c r="O574" s="9">
        <f t="shared" si="50"/>
        <v>42291.208333333328</v>
      </c>
      <c r="P574" t="b">
        <v>0</v>
      </c>
      <c r="Q574" t="b">
        <v>1</v>
      </c>
      <c r="R574" t="s">
        <v>23</v>
      </c>
      <c r="S574" s="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4">
        <f t="shared" si="48"/>
        <v>111.88059701492537</v>
      </c>
      <c r="H575">
        <v>300</v>
      </c>
      <c r="I575" s="5">
        <f t="shared" si="5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49"/>
        <v>41761.208333333336</v>
      </c>
      <c r="O575" s="9">
        <f t="shared" si="50"/>
        <v>41763.208333333336</v>
      </c>
      <c r="P575" t="b">
        <v>0</v>
      </c>
      <c r="Q575" t="b">
        <v>0</v>
      </c>
      <c r="R575" t="s">
        <v>1029</v>
      </c>
      <c r="S575" s="4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4">
        <f t="shared" si="48"/>
        <v>369.14814814814815</v>
      </c>
      <c r="H576">
        <v>144</v>
      </c>
      <c r="I576" s="5">
        <f t="shared" si="5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49"/>
        <v>43806.25</v>
      </c>
      <c r="O576" s="9">
        <f t="shared" si="50"/>
        <v>43816.25</v>
      </c>
      <c r="P576" t="b">
        <v>0</v>
      </c>
      <c r="Q576" t="b">
        <v>1</v>
      </c>
      <c r="R576" t="s">
        <v>17</v>
      </c>
      <c r="S576" s="4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4">
        <f t="shared" si="48"/>
        <v>62.930372148859547</v>
      </c>
      <c r="H577">
        <v>558</v>
      </c>
      <c r="I577" s="5">
        <f t="shared" si="5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49"/>
        <v>41779.208333333336</v>
      </c>
      <c r="O577" s="9">
        <f t="shared" si="50"/>
        <v>41782.208333333336</v>
      </c>
      <c r="P577" t="b">
        <v>0</v>
      </c>
      <c r="Q577" t="b">
        <v>1</v>
      </c>
      <c r="R577" t="s">
        <v>33</v>
      </c>
      <c r="S577" s="4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4">
        <f t="shared" si="48"/>
        <v>64.927835051546396</v>
      </c>
      <c r="H578">
        <v>64</v>
      </c>
      <c r="I578" s="5">
        <f t="shared" si="5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49"/>
        <v>43040.208333333328</v>
      </c>
      <c r="O578" s="9">
        <f t="shared" si="50"/>
        <v>43057.25</v>
      </c>
      <c r="P578" t="b">
        <v>0</v>
      </c>
      <c r="Q578" t="b">
        <v>0</v>
      </c>
      <c r="R578" t="s">
        <v>33</v>
      </c>
      <c r="S578" s="4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4">
        <f t="shared" ref="G579:G642" si="54">(E579/D579)*100</f>
        <v>18.853658536585368</v>
      </c>
      <c r="H579">
        <v>37</v>
      </c>
      <c r="I579" s="5">
        <f t="shared" si="53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55">(((L579/60)/60)/24)+DATE(1970,1,1)</f>
        <v>40613.25</v>
      </c>
      <c r="O579" s="9">
        <f t="shared" ref="O579:O642" si="56">(((M579/60)/60)/24)+DATE(1970,1,1)</f>
        <v>40639.208333333336</v>
      </c>
      <c r="P579" t="b">
        <v>0</v>
      </c>
      <c r="Q579" t="b">
        <v>0</v>
      </c>
      <c r="R579" t="s">
        <v>159</v>
      </c>
      <c r="S579" s="4" t="str">
        <f t="shared" ref="S579:S642" si="57">IFERROR(LEFT(R579, FIND("/", R579) - 1), R579)</f>
        <v>music</v>
      </c>
      <c r="T579" t="str">
        <f t="shared" ref="T579:T642" si="58">IFERROR(MID(R579,FIND("/",R579)+1,LEN(R579)),"")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4">
        <f t="shared" si="54"/>
        <v>16.754404145077721</v>
      </c>
      <c r="H580">
        <v>245</v>
      </c>
      <c r="I580" s="5">
        <f t="shared" ref="I580:I643" si="5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55"/>
        <v>40878.25</v>
      </c>
      <c r="O580" s="9">
        <f t="shared" si="56"/>
        <v>40881.25</v>
      </c>
      <c r="P580" t="b">
        <v>0</v>
      </c>
      <c r="Q580" t="b">
        <v>0</v>
      </c>
      <c r="R580" t="s">
        <v>474</v>
      </c>
      <c r="S580" s="4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4">
        <f t="shared" si="54"/>
        <v>101.11290322580646</v>
      </c>
      <c r="H581">
        <v>87</v>
      </c>
      <c r="I581" s="5">
        <f t="shared" si="5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55"/>
        <v>40762.208333333336</v>
      </c>
      <c r="O581" s="9">
        <f t="shared" si="56"/>
        <v>40774.208333333336</v>
      </c>
      <c r="P581" t="b">
        <v>0</v>
      </c>
      <c r="Q581" t="b">
        <v>0</v>
      </c>
      <c r="R581" t="s">
        <v>159</v>
      </c>
      <c r="S581" s="4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4">
        <f t="shared" si="54"/>
        <v>341.5022831050228</v>
      </c>
      <c r="H582">
        <v>3116</v>
      </c>
      <c r="I582" s="5">
        <f t="shared" si="5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55"/>
        <v>41696.25</v>
      </c>
      <c r="O582" s="9">
        <f t="shared" si="56"/>
        <v>41704.25</v>
      </c>
      <c r="P582" t="b">
        <v>0</v>
      </c>
      <c r="Q582" t="b">
        <v>0</v>
      </c>
      <c r="R582" t="s">
        <v>33</v>
      </c>
      <c r="S582" s="4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4">
        <f t="shared" si="54"/>
        <v>64.016666666666666</v>
      </c>
      <c r="H583">
        <v>71</v>
      </c>
      <c r="I583" s="5">
        <f t="shared" si="5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55"/>
        <v>40662.208333333336</v>
      </c>
      <c r="O583" s="9">
        <f t="shared" si="56"/>
        <v>40677.208333333336</v>
      </c>
      <c r="P583" t="b">
        <v>0</v>
      </c>
      <c r="Q583" t="b">
        <v>0</v>
      </c>
      <c r="R583" t="s">
        <v>28</v>
      </c>
      <c r="S583" s="4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4">
        <f t="shared" si="54"/>
        <v>52.080459770114942</v>
      </c>
      <c r="H584">
        <v>42</v>
      </c>
      <c r="I584" s="5">
        <f t="shared" si="5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55"/>
        <v>42165.208333333328</v>
      </c>
      <c r="O584" s="9">
        <f t="shared" si="56"/>
        <v>42170.208333333328</v>
      </c>
      <c r="P584" t="b">
        <v>0</v>
      </c>
      <c r="Q584" t="b">
        <v>1</v>
      </c>
      <c r="R584" t="s">
        <v>89</v>
      </c>
      <c r="S584" s="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4">
        <f t="shared" si="54"/>
        <v>322.40211640211641</v>
      </c>
      <c r="H585">
        <v>909</v>
      </c>
      <c r="I585" s="5">
        <f t="shared" si="5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55"/>
        <v>40959.25</v>
      </c>
      <c r="O585" s="9">
        <f t="shared" si="56"/>
        <v>40976.25</v>
      </c>
      <c r="P585" t="b">
        <v>0</v>
      </c>
      <c r="Q585" t="b">
        <v>0</v>
      </c>
      <c r="R585" t="s">
        <v>42</v>
      </c>
      <c r="S585" s="4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4">
        <f t="shared" si="54"/>
        <v>119.50810185185186</v>
      </c>
      <c r="H586">
        <v>1613</v>
      </c>
      <c r="I586" s="5">
        <f t="shared" si="5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55"/>
        <v>41024.208333333336</v>
      </c>
      <c r="O586" s="9">
        <f t="shared" si="56"/>
        <v>41038.208333333336</v>
      </c>
      <c r="P586" t="b">
        <v>0</v>
      </c>
      <c r="Q586" t="b">
        <v>0</v>
      </c>
      <c r="R586" t="s">
        <v>28</v>
      </c>
      <c r="S586" s="4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4">
        <f t="shared" si="54"/>
        <v>146.79775280898878</v>
      </c>
      <c r="H587">
        <v>136</v>
      </c>
      <c r="I587" s="5">
        <f t="shared" si="5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55"/>
        <v>40255.208333333336</v>
      </c>
      <c r="O587" s="9">
        <f t="shared" si="56"/>
        <v>40265.208333333336</v>
      </c>
      <c r="P587" t="b">
        <v>0</v>
      </c>
      <c r="Q587" t="b">
        <v>0</v>
      </c>
      <c r="R587" t="s">
        <v>206</v>
      </c>
      <c r="S587" s="4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4">
        <f t="shared" si="54"/>
        <v>950.57142857142856</v>
      </c>
      <c r="H588">
        <v>130</v>
      </c>
      <c r="I588" s="5">
        <f t="shared" si="5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55"/>
        <v>40499.25</v>
      </c>
      <c r="O588" s="9">
        <f t="shared" si="56"/>
        <v>40518.25</v>
      </c>
      <c r="P588" t="b">
        <v>0</v>
      </c>
      <c r="Q588" t="b">
        <v>0</v>
      </c>
      <c r="R588" t="s">
        <v>23</v>
      </c>
      <c r="S588" s="4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4">
        <f t="shared" si="54"/>
        <v>72.893617021276597</v>
      </c>
      <c r="H589">
        <v>156</v>
      </c>
      <c r="I589" s="5">
        <f t="shared" si="5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55"/>
        <v>43484.25</v>
      </c>
      <c r="O589" s="9">
        <f t="shared" si="56"/>
        <v>43536.208333333328</v>
      </c>
      <c r="P589" t="b">
        <v>0</v>
      </c>
      <c r="Q589" t="b">
        <v>1</v>
      </c>
      <c r="R589" t="s">
        <v>17</v>
      </c>
      <c r="S589" s="4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4">
        <f t="shared" si="54"/>
        <v>79.008248730964468</v>
      </c>
      <c r="H590">
        <v>1368</v>
      </c>
      <c r="I590" s="5">
        <f t="shared" si="5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55"/>
        <v>40262.208333333336</v>
      </c>
      <c r="O590" s="9">
        <f t="shared" si="56"/>
        <v>40293.208333333336</v>
      </c>
      <c r="P590" t="b">
        <v>0</v>
      </c>
      <c r="Q590" t="b">
        <v>0</v>
      </c>
      <c r="R590" t="s">
        <v>33</v>
      </c>
      <c r="S590" s="4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4">
        <f t="shared" si="54"/>
        <v>64.721518987341781</v>
      </c>
      <c r="H591">
        <v>102</v>
      </c>
      <c r="I591" s="5">
        <f t="shared" si="5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55"/>
        <v>42190.208333333328</v>
      </c>
      <c r="O591" s="9">
        <f t="shared" si="56"/>
        <v>42197.208333333328</v>
      </c>
      <c r="P591" t="b">
        <v>0</v>
      </c>
      <c r="Q591" t="b">
        <v>0</v>
      </c>
      <c r="R591" t="s">
        <v>42</v>
      </c>
      <c r="S591" s="4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4">
        <f t="shared" si="54"/>
        <v>82.028169014084511</v>
      </c>
      <c r="H592">
        <v>86</v>
      </c>
      <c r="I592" s="5">
        <f t="shared" si="5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55"/>
        <v>41994.25</v>
      </c>
      <c r="O592" s="9">
        <f t="shared" si="56"/>
        <v>42005.25</v>
      </c>
      <c r="P592" t="b">
        <v>0</v>
      </c>
      <c r="Q592" t="b">
        <v>0</v>
      </c>
      <c r="R592" t="s">
        <v>133</v>
      </c>
      <c r="S592" s="4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4">
        <f t="shared" si="54"/>
        <v>1037.6666666666667</v>
      </c>
      <c r="H593">
        <v>102</v>
      </c>
      <c r="I593" s="5">
        <f t="shared" si="5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55"/>
        <v>40373.208333333336</v>
      </c>
      <c r="O593" s="9">
        <f t="shared" si="56"/>
        <v>40383.208333333336</v>
      </c>
      <c r="P593" t="b">
        <v>0</v>
      </c>
      <c r="Q593" t="b">
        <v>0</v>
      </c>
      <c r="R593" t="s">
        <v>89</v>
      </c>
      <c r="S593" s="4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4">
        <f t="shared" si="54"/>
        <v>12.910076530612244</v>
      </c>
      <c r="H594">
        <v>253</v>
      </c>
      <c r="I594" s="5">
        <f t="shared" si="5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55"/>
        <v>41789.208333333336</v>
      </c>
      <c r="O594" s="9">
        <f t="shared" si="56"/>
        <v>41798.208333333336</v>
      </c>
      <c r="P594" t="b">
        <v>0</v>
      </c>
      <c r="Q594" t="b">
        <v>0</v>
      </c>
      <c r="R594" t="s">
        <v>33</v>
      </c>
      <c r="S594" s="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4">
        <f t="shared" si="54"/>
        <v>154.84210526315789</v>
      </c>
      <c r="H595">
        <v>4006</v>
      </c>
      <c r="I595" s="5">
        <f t="shared" si="5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55"/>
        <v>41724.208333333336</v>
      </c>
      <c r="O595" s="9">
        <f t="shared" si="56"/>
        <v>41737.208333333336</v>
      </c>
      <c r="P595" t="b">
        <v>0</v>
      </c>
      <c r="Q595" t="b">
        <v>0</v>
      </c>
      <c r="R595" t="s">
        <v>71</v>
      </c>
      <c r="S595" s="4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4">
        <f t="shared" si="54"/>
        <v>7.0991735537190088</v>
      </c>
      <c r="H596">
        <v>157</v>
      </c>
      <c r="I596" s="5">
        <f t="shared" si="5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55"/>
        <v>42548.208333333328</v>
      </c>
      <c r="O596" s="9">
        <f t="shared" si="56"/>
        <v>42551.208333333328</v>
      </c>
      <c r="P596" t="b">
        <v>0</v>
      </c>
      <c r="Q596" t="b">
        <v>1</v>
      </c>
      <c r="R596" t="s">
        <v>33</v>
      </c>
      <c r="S596" s="4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4">
        <f t="shared" si="54"/>
        <v>208.52773826458036</v>
      </c>
      <c r="H597">
        <v>1629</v>
      </c>
      <c r="I597" s="5">
        <f t="shared" si="5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55"/>
        <v>40253.208333333336</v>
      </c>
      <c r="O597" s="9">
        <f t="shared" si="56"/>
        <v>40274.208333333336</v>
      </c>
      <c r="P597" t="b">
        <v>0</v>
      </c>
      <c r="Q597" t="b">
        <v>1</v>
      </c>
      <c r="R597" t="s">
        <v>33</v>
      </c>
      <c r="S597" s="4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4">
        <f t="shared" si="54"/>
        <v>99.683544303797461</v>
      </c>
      <c r="H598">
        <v>183</v>
      </c>
      <c r="I598" s="5">
        <f t="shared" si="5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55"/>
        <v>42434.25</v>
      </c>
      <c r="O598" s="9">
        <f t="shared" si="56"/>
        <v>42441.25</v>
      </c>
      <c r="P598" t="b">
        <v>0</v>
      </c>
      <c r="Q598" t="b">
        <v>1</v>
      </c>
      <c r="R598" t="s">
        <v>53</v>
      </c>
      <c r="S598" s="4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4">
        <f t="shared" si="54"/>
        <v>201.59756097560978</v>
      </c>
      <c r="H599">
        <v>2188</v>
      </c>
      <c r="I599" s="5">
        <f t="shared" si="5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55"/>
        <v>43786.25</v>
      </c>
      <c r="O599" s="9">
        <f t="shared" si="56"/>
        <v>43804.25</v>
      </c>
      <c r="P599" t="b">
        <v>0</v>
      </c>
      <c r="Q599" t="b">
        <v>0</v>
      </c>
      <c r="R599" t="s">
        <v>33</v>
      </c>
      <c r="S599" s="4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4">
        <f t="shared" si="54"/>
        <v>162.09032258064516</v>
      </c>
      <c r="H600">
        <v>2409</v>
      </c>
      <c r="I600" s="5">
        <f t="shared" si="5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55"/>
        <v>40344.208333333336</v>
      </c>
      <c r="O600" s="9">
        <f t="shared" si="56"/>
        <v>40373.208333333336</v>
      </c>
      <c r="P600" t="b">
        <v>0</v>
      </c>
      <c r="Q600" t="b">
        <v>0</v>
      </c>
      <c r="R600" t="s">
        <v>23</v>
      </c>
      <c r="S600" s="4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4">
        <f t="shared" si="54"/>
        <v>3.6436208125445471</v>
      </c>
      <c r="H601">
        <v>82</v>
      </c>
      <c r="I601" s="5">
        <f t="shared" si="5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55"/>
        <v>42047.25</v>
      </c>
      <c r="O601" s="9">
        <f t="shared" si="56"/>
        <v>42055.25</v>
      </c>
      <c r="P601" t="b">
        <v>0</v>
      </c>
      <c r="Q601" t="b">
        <v>0</v>
      </c>
      <c r="R601" t="s">
        <v>42</v>
      </c>
      <c r="S601" s="4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4">
        <f t="shared" si="54"/>
        <v>5</v>
      </c>
      <c r="H602">
        <v>1</v>
      </c>
      <c r="I602" s="5">
        <f t="shared" si="5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55"/>
        <v>41485.208333333336</v>
      </c>
      <c r="O602" s="9">
        <f t="shared" si="56"/>
        <v>41497.208333333336</v>
      </c>
      <c r="P602" t="b">
        <v>0</v>
      </c>
      <c r="Q602" t="b">
        <v>0</v>
      </c>
      <c r="R602" t="s">
        <v>17</v>
      </c>
      <c r="S602" s="4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4">
        <f t="shared" si="54"/>
        <v>206.63492063492063</v>
      </c>
      <c r="H603">
        <v>194</v>
      </c>
      <c r="I603" s="5">
        <f t="shared" si="5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55"/>
        <v>41789.208333333336</v>
      </c>
      <c r="O603" s="9">
        <f t="shared" si="56"/>
        <v>41806.208333333336</v>
      </c>
      <c r="P603" t="b">
        <v>1</v>
      </c>
      <c r="Q603" t="b">
        <v>0</v>
      </c>
      <c r="R603" t="s">
        <v>65</v>
      </c>
      <c r="S603" s="4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4">
        <f t="shared" si="54"/>
        <v>128.23628691983123</v>
      </c>
      <c r="H604">
        <v>1140</v>
      </c>
      <c r="I604" s="5">
        <f t="shared" si="5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55"/>
        <v>42160.208333333328</v>
      </c>
      <c r="O604" s="9">
        <f t="shared" si="56"/>
        <v>42171.208333333328</v>
      </c>
      <c r="P604" t="b">
        <v>0</v>
      </c>
      <c r="Q604" t="b">
        <v>0</v>
      </c>
      <c r="R604" t="s">
        <v>33</v>
      </c>
      <c r="S604" s="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4">
        <f t="shared" si="54"/>
        <v>119.66037735849055</v>
      </c>
      <c r="H605">
        <v>102</v>
      </c>
      <c r="I605" s="5">
        <f t="shared" si="5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55"/>
        <v>43573.208333333328</v>
      </c>
      <c r="O605" s="9">
        <f t="shared" si="56"/>
        <v>43600.208333333328</v>
      </c>
      <c r="P605" t="b">
        <v>0</v>
      </c>
      <c r="Q605" t="b">
        <v>0</v>
      </c>
      <c r="R605" t="s">
        <v>33</v>
      </c>
      <c r="S605" s="4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4">
        <f t="shared" si="54"/>
        <v>170.73055242390078</v>
      </c>
      <c r="H606">
        <v>2857</v>
      </c>
      <c r="I606" s="5">
        <f t="shared" si="5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55"/>
        <v>40565.25</v>
      </c>
      <c r="O606" s="9">
        <f t="shared" si="56"/>
        <v>40586.25</v>
      </c>
      <c r="P606" t="b">
        <v>0</v>
      </c>
      <c r="Q606" t="b">
        <v>0</v>
      </c>
      <c r="R606" t="s">
        <v>33</v>
      </c>
      <c r="S606" s="4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4">
        <f t="shared" si="54"/>
        <v>187.21212121212122</v>
      </c>
      <c r="H607">
        <v>107</v>
      </c>
      <c r="I607" s="5">
        <f t="shared" si="5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55"/>
        <v>42280.208333333328</v>
      </c>
      <c r="O607" s="9">
        <f t="shared" si="56"/>
        <v>42321.25</v>
      </c>
      <c r="P607" t="b">
        <v>0</v>
      </c>
      <c r="Q607" t="b">
        <v>0</v>
      </c>
      <c r="R607" t="s">
        <v>68</v>
      </c>
      <c r="S607" s="4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4">
        <f t="shared" si="54"/>
        <v>188.38235294117646</v>
      </c>
      <c r="H608">
        <v>160</v>
      </c>
      <c r="I608" s="5">
        <f t="shared" si="5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55"/>
        <v>42436.25</v>
      </c>
      <c r="O608" s="9">
        <f t="shared" si="56"/>
        <v>42447.208333333328</v>
      </c>
      <c r="P608" t="b">
        <v>0</v>
      </c>
      <c r="Q608" t="b">
        <v>0</v>
      </c>
      <c r="R608" t="s">
        <v>23</v>
      </c>
      <c r="S608" s="4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4">
        <f t="shared" si="54"/>
        <v>131.29869186046511</v>
      </c>
      <c r="H609">
        <v>2230</v>
      </c>
      <c r="I609" s="5">
        <f t="shared" si="5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55"/>
        <v>41721.208333333336</v>
      </c>
      <c r="O609" s="9">
        <f t="shared" si="56"/>
        <v>41723.208333333336</v>
      </c>
      <c r="P609" t="b">
        <v>0</v>
      </c>
      <c r="Q609" t="b">
        <v>0</v>
      </c>
      <c r="R609" t="s">
        <v>17</v>
      </c>
      <c r="S609" s="4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4">
        <f t="shared" si="54"/>
        <v>283.97435897435901</v>
      </c>
      <c r="H610">
        <v>316</v>
      </c>
      <c r="I610" s="5">
        <f t="shared" si="5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55"/>
        <v>43530.25</v>
      </c>
      <c r="O610" s="9">
        <f t="shared" si="56"/>
        <v>43534.25</v>
      </c>
      <c r="P610" t="b">
        <v>0</v>
      </c>
      <c r="Q610" t="b">
        <v>1</v>
      </c>
      <c r="R610" t="s">
        <v>159</v>
      </c>
      <c r="S610" s="4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4">
        <f t="shared" si="54"/>
        <v>120.41999999999999</v>
      </c>
      <c r="H611">
        <v>117</v>
      </c>
      <c r="I611" s="5">
        <f t="shared" si="5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55"/>
        <v>43481.25</v>
      </c>
      <c r="O611" s="9">
        <f t="shared" si="56"/>
        <v>43498.25</v>
      </c>
      <c r="P611" t="b">
        <v>0</v>
      </c>
      <c r="Q611" t="b">
        <v>0</v>
      </c>
      <c r="R611" t="s">
        <v>474</v>
      </c>
      <c r="S611" s="4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4">
        <f t="shared" si="54"/>
        <v>419.0560747663551</v>
      </c>
      <c r="H612">
        <v>6406</v>
      </c>
      <c r="I612" s="5">
        <f t="shared" si="5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55"/>
        <v>41259.25</v>
      </c>
      <c r="O612" s="9">
        <f t="shared" si="56"/>
        <v>41273.25</v>
      </c>
      <c r="P612" t="b">
        <v>0</v>
      </c>
      <c r="Q612" t="b">
        <v>0</v>
      </c>
      <c r="R612" t="s">
        <v>33</v>
      </c>
      <c r="S612" s="4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4">
        <f t="shared" si="54"/>
        <v>13.853658536585368</v>
      </c>
      <c r="H613">
        <v>15</v>
      </c>
      <c r="I613" s="5">
        <f t="shared" si="5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55"/>
        <v>41480.208333333336</v>
      </c>
      <c r="O613" s="9">
        <f t="shared" si="56"/>
        <v>41492.208333333336</v>
      </c>
      <c r="P613" t="b">
        <v>0</v>
      </c>
      <c r="Q613" t="b">
        <v>0</v>
      </c>
      <c r="R613" t="s">
        <v>33</v>
      </c>
      <c r="S613" s="4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4">
        <f t="shared" si="54"/>
        <v>139.43548387096774</v>
      </c>
      <c r="H614">
        <v>192</v>
      </c>
      <c r="I614" s="5">
        <f t="shared" si="5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55"/>
        <v>40474.208333333336</v>
      </c>
      <c r="O614" s="9">
        <f t="shared" si="56"/>
        <v>40497.25</v>
      </c>
      <c r="P614" t="b">
        <v>0</v>
      </c>
      <c r="Q614" t="b">
        <v>0</v>
      </c>
      <c r="R614" t="s">
        <v>50</v>
      </c>
      <c r="S614" s="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4">
        <f t="shared" si="54"/>
        <v>174</v>
      </c>
      <c r="H615">
        <v>26</v>
      </c>
      <c r="I615" s="5">
        <f t="shared" si="5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55"/>
        <v>42973.208333333328</v>
      </c>
      <c r="O615" s="9">
        <f t="shared" si="56"/>
        <v>42982.208333333328</v>
      </c>
      <c r="P615" t="b">
        <v>0</v>
      </c>
      <c r="Q615" t="b">
        <v>0</v>
      </c>
      <c r="R615" t="s">
        <v>33</v>
      </c>
      <c r="S615" s="4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4">
        <f t="shared" si="54"/>
        <v>155.49056603773585</v>
      </c>
      <c r="H616">
        <v>723</v>
      </c>
      <c r="I616" s="5">
        <f t="shared" si="5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55"/>
        <v>42746.25</v>
      </c>
      <c r="O616" s="9">
        <f t="shared" si="56"/>
        <v>42764.25</v>
      </c>
      <c r="P616" t="b">
        <v>0</v>
      </c>
      <c r="Q616" t="b">
        <v>0</v>
      </c>
      <c r="R616" t="s">
        <v>33</v>
      </c>
      <c r="S616" s="4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4">
        <f t="shared" si="54"/>
        <v>170.44705882352943</v>
      </c>
      <c r="H617">
        <v>170</v>
      </c>
      <c r="I617" s="5">
        <f t="shared" si="5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55"/>
        <v>42489.208333333328</v>
      </c>
      <c r="O617" s="9">
        <f t="shared" si="56"/>
        <v>42499.208333333328</v>
      </c>
      <c r="P617" t="b">
        <v>0</v>
      </c>
      <c r="Q617" t="b">
        <v>0</v>
      </c>
      <c r="R617" t="s">
        <v>33</v>
      </c>
      <c r="S617" s="4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4">
        <f t="shared" si="54"/>
        <v>189.515625</v>
      </c>
      <c r="H618">
        <v>238</v>
      </c>
      <c r="I618" s="5">
        <f t="shared" si="5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55"/>
        <v>41537.208333333336</v>
      </c>
      <c r="O618" s="9">
        <f t="shared" si="56"/>
        <v>41538.208333333336</v>
      </c>
      <c r="P618" t="b">
        <v>0</v>
      </c>
      <c r="Q618" t="b">
        <v>1</v>
      </c>
      <c r="R618" t="s">
        <v>60</v>
      </c>
      <c r="S618" s="4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4">
        <f t="shared" si="54"/>
        <v>249.71428571428572</v>
      </c>
      <c r="H619">
        <v>55</v>
      </c>
      <c r="I619" s="5">
        <f t="shared" si="5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55"/>
        <v>41794.208333333336</v>
      </c>
      <c r="O619" s="9">
        <f t="shared" si="56"/>
        <v>41804.208333333336</v>
      </c>
      <c r="P619" t="b">
        <v>0</v>
      </c>
      <c r="Q619" t="b">
        <v>0</v>
      </c>
      <c r="R619" t="s">
        <v>33</v>
      </c>
      <c r="S619" s="4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4">
        <f t="shared" si="54"/>
        <v>48.860523665659613</v>
      </c>
      <c r="H620">
        <v>1198</v>
      </c>
      <c r="I620" s="5">
        <f t="shared" si="5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55"/>
        <v>41396.208333333336</v>
      </c>
      <c r="O620" s="9">
        <f t="shared" si="56"/>
        <v>41417.208333333336</v>
      </c>
      <c r="P620" t="b">
        <v>0</v>
      </c>
      <c r="Q620" t="b">
        <v>0</v>
      </c>
      <c r="R620" t="s">
        <v>68</v>
      </c>
      <c r="S620" s="4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4">
        <f t="shared" si="54"/>
        <v>28.461970393057683</v>
      </c>
      <c r="H621">
        <v>648</v>
      </c>
      <c r="I621" s="5">
        <f t="shared" si="5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55"/>
        <v>40669.208333333336</v>
      </c>
      <c r="O621" s="9">
        <f t="shared" si="56"/>
        <v>40670.208333333336</v>
      </c>
      <c r="P621" t="b">
        <v>1</v>
      </c>
      <c r="Q621" t="b">
        <v>1</v>
      </c>
      <c r="R621" t="s">
        <v>33</v>
      </c>
      <c r="S621" s="4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4">
        <f t="shared" si="54"/>
        <v>268.02325581395348</v>
      </c>
      <c r="H622">
        <v>128</v>
      </c>
      <c r="I622" s="5">
        <f t="shared" si="5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55"/>
        <v>42559.208333333328</v>
      </c>
      <c r="O622" s="9">
        <f t="shared" si="56"/>
        <v>42563.208333333328</v>
      </c>
      <c r="P622" t="b">
        <v>0</v>
      </c>
      <c r="Q622" t="b">
        <v>0</v>
      </c>
      <c r="R622" t="s">
        <v>122</v>
      </c>
      <c r="S622" s="4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4">
        <f t="shared" si="54"/>
        <v>619.80078125</v>
      </c>
      <c r="H623">
        <v>2144</v>
      </c>
      <c r="I623" s="5">
        <f t="shared" si="5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55"/>
        <v>42626.208333333328</v>
      </c>
      <c r="O623" s="9">
        <f t="shared" si="56"/>
        <v>42631.208333333328</v>
      </c>
      <c r="P623" t="b">
        <v>0</v>
      </c>
      <c r="Q623" t="b">
        <v>0</v>
      </c>
      <c r="R623" t="s">
        <v>33</v>
      </c>
      <c r="S623" s="4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4">
        <f t="shared" si="54"/>
        <v>3.1301587301587301</v>
      </c>
      <c r="H624">
        <v>64</v>
      </c>
      <c r="I624" s="5">
        <f t="shared" si="5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55"/>
        <v>43205.208333333328</v>
      </c>
      <c r="O624" s="9">
        <f t="shared" si="56"/>
        <v>43231.208333333328</v>
      </c>
      <c r="P624" t="b">
        <v>0</v>
      </c>
      <c r="Q624" t="b">
        <v>0</v>
      </c>
      <c r="R624" t="s">
        <v>60</v>
      </c>
      <c r="S624" s="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4">
        <f t="shared" si="54"/>
        <v>159.92152704135739</v>
      </c>
      <c r="H625">
        <v>2693</v>
      </c>
      <c r="I625" s="5">
        <f t="shared" si="5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55"/>
        <v>42201.208333333328</v>
      </c>
      <c r="O625" s="9">
        <f t="shared" si="56"/>
        <v>42206.208333333328</v>
      </c>
      <c r="P625" t="b">
        <v>0</v>
      </c>
      <c r="Q625" t="b">
        <v>0</v>
      </c>
      <c r="R625" t="s">
        <v>33</v>
      </c>
      <c r="S625" s="4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4">
        <f t="shared" si="54"/>
        <v>279.39215686274508</v>
      </c>
      <c r="H626">
        <v>432</v>
      </c>
      <c r="I626" s="5">
        <f t="shared" si="5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55"/>
        <v>42029.25</v>
      </c>
      <c r="O626" s="9">
        <f t="shared" si="56"/>
        <v>42035.25</v>
      </c>
      <c r="P626" t="b">
        <v>0</v>
      </c>
      <c r="Q626" t="b">
        <v>0</v>
      </c>
      <c r="R626" t="s">
        <v>122</v>
      </c>
      <c r="S626" s="4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4">
        <f t="shared" si="54"/>
        <v>77.373333333333335</v>
      </c>
      <c r="H627">
        <v>62</v>
      </c>
      <c r="I627" s="5">
        <f t="shared" si="5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55"/>
        <v>43857.25</v>
      </c>
      <c r="O627" s="9">
        <f t="shared" si="56"/>
        <v>43871.25</v>
      </c>
      <c r="P627" t="b">
        <v>0</v>
      </c>
      <c r="Q627" t="b">
        <v>0</v>
      </c>
      <c r="R627" t="s">
        <v>33</v>
      </c>
      <c r="S627" s="4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4">
        <f t="shared" si="54"/>
        <v>206.32812500000003</v>
      </c>
      <c r="H628">
        <v>189</v>
      </c>
      <c r="I628" s="5">
        <f t="shared" si="5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55"/>
        <v>40449.208333333336</v>
      </c>
      <c r="O628" s="9">
        <f t="shared" si="56"/>
        <v>40458.208333333336</v>
      </c>
      <c r="P628" t="b">
        <v>0</v>
      </c>
      <c r="Q628" t="b">
        <v>1</v>
      </c>
      <c r="R628" t="s">
        <v>33</v>
      </c>
      <c r="S628" s="4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4">
        <f t="shared" si="54"/>
        <v>694.25</v>
      </c>
      <c r="H629">
        <v>154</v>
      </c>
      <c r="I629" s="5">
        <f t="shared" si="5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55"/>
        <v>40345.208333333336</v>
      </c>
      <c r="O629" s="9">
        <f t="shared" si="56"/>
        <v>40369.208333333336</v>
      </c>
      <c r="P629" t="b">
        <v>1</v>
      </c>
      <c r="Q629" t="b">
        <v>0</v>
      </c>
      <c r="R629" t="s">
        <v>17</v>
      </c>
      <c r="S629" s="4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4">
        <f t="shared" si="54"/>
        <v>151.78947368421052</v>
      </c>
      <c r="H630">
        <v>96</v>
      </c>
      <c r="I630" s="5">
        <f t="shared" si="5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55"/>
        <v>40455.208333333336</v>
      </c>
      <c r="O630" s="9">
        <f t="shared" si="56"/>
        <v>40458.208333333336</v>
      </c>
      <c r="P630" t="b">
        <v>0</v>
      </c>
      <c r="Q630" t="b">
        <v>0</v>
      </c>
      <c r="R630" t="s">
        <v>60</v>
      </c>
      <c r="S630" s="4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4">
        <f t="shared" si="54"/>
        <v>64.58207217694995</v>
      </c>
      <c r="H631">
        <v>750</v>
      </c>
      <c r="I631" s="5">
        <f t="shared" si="5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55"/>
        <v>42557.208333333328</v>
      </c>
      <c r="O631" s="9">
        <f t="shared" si="56"/>
        <v>42559.208333333328</v>
      </c>
      <c r="P631" t="b">
        <v>0</v>
      </c>
      <c r="Q631" t="b">
        <v>1</v>
      </c>
      <c r="R631" t="s">
        <v>33</v>
      </c>
      <c r="S631" s="4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4">
        <f t="shared" si="54"/>
        <v>62.873684210526314</v>
      </c>
      <c r="H632">
        <v>87</v>
      </c>
      <c r="I632" s="5">
        <f t="shared" si="5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55"/>
        <v>43586.208333333328</v>
      </c>
      <c r="O632" s="9">
        <f t="shared" si="56"/>
        <v>43597.208333333328</v>
      </c>
      <c r="P632" t="b">
        <v>0</v>
      </c>
      <c r="Q632" t="b">
        <v>1</v>
      </c>
      <c r="R632" t="s">
        <v>33</v>
      </c>
      <c r="S632" s="4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4">
        <f t="shared" si="54"/>
        <v>310.39864864864865</v>
      </c>
      <c r="H633">
        <v>3063</v>
      </c>
      <c r="I633" s="5">
        <f t="shared" si="5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55"/>
        <v>43550.208333333328</v>
      </c>
      <c r="O633" s="9">
        <f t="shared" si="56"/>
        <v>43554.208333333328</v>
      </c>
      <c r="P633" t="b">
        <v>0</v>
      </c>
      <c r="Q633" t="b">
        <v>0</v>
      </c>
      <c r="R633" t="s">
        <v>33</v>
      </c>
      <c r="S633" s="4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4">
        <f t="shared" si="54"/>
        <v>42.859916782246884</v>
      </c>
      <c r="H634">
        <v>278</v>
      </c>
      <c r="I634" s="5">
        <f t="shared" si="5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55"/>
        <v>41945.208333333336</v>
      </c>
      <c r="O634" s="9">
        <f t="shared" si="56"/>
        <v>41963.25</v>
      </c>
      <c r="P634" t="b">
        <v>0</v>
      </c>
      <c r="Q634" t="b">
        <v>0</v>
      </c>
      <c r="R634" t="s">
        <v>33</v>
      </c>
      <c r="S634" s="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4">
        <f t="shared" si="54"/>
        <v>83.119402985074629</v>
      </c>
      <c r="H635">
        <v>105</v>
      </c>
      <c r="I635" s="5">
        <f t="shared" si="5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55"/>
        <v>42315.25</v>
      </c>
      <c r="O635" s="9">
        <f t="shared" si="56"/>
        <v>42319.25</v>
      </c>
      <c r="P635" t="b">
        <v>0</v>
      </c>
      <c r="Q635" t="b">
        <v>0</v>
      </c>
      <c r="R635" t="s">
        <v>71</v>
      </c>
      <c r="S635" s="4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4">
        <f t="shared" si="54"/>
        <v>78.531302876480552</v>
      </c>
      <c r="H636">
        <v>1658</v>
      </c>
      <c r="I636" s="5">
        <f t="shared" si="5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55"/>
        <v>42819.208333333328</v>
      </c>
      <c r="O636" s="9">
        <f t="shared" si="56"/>
        <v>42833.208333333328</v>
      </c>
      <c r="P636" t="b">
        <v>0</v>
      </c>
      <c r="Q636" t="b">
        <v>0</v>
      </c>
      <c r="R636" t="s">
        <v>269</v>
      </c>
      <c r="S636" s="4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4">
        <f t="shared" si="54"/>
        <v>114.09352517985612</v>
      </c>
      <c r="H637">
        <v>2266</v>
      </c>
      <c r="I637" s="5">
        <f t="shared" si="5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55"/>
        <v>41314.25</v>
      </c>
      <c r="O637" s="9">
        <f t="shared" si="56"/>
        <v>41346.208333333336</v>
      </c>
      <c r="P637" t="b">
        <v>0</v>
      </c>
      <c r="Q637" t="b">
        <v>0</v>
      </c>
      <c r="R637" t="s">
        <v>269</v>
      </c>
      <c r="S637" s="4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4">
        <f t="shared" si="54"/>
        <v>64.537683358624179</v>
      </c>
      <c r="H638">
        <v>2604</v>
      </c>
      <c r="I638" s="5">
        <f t="shared" si="5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55"/>
        <v>40926.25</v>
      </c>
      <c r="O638" s="9">
        <f t="shared" si="56"/>
        <v>40971.25</v>
      </c>
      <c r="P638" t="b">
        <v>0</v>
      </c>
      <c r="Q638" t="b">
        <v>1</v>
      </c>
      <c r="R638" t="s">
        <v>71</v>
      </c>
      <c r="S638" s="4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4">
        <f t="shared" si="54"/>
        <v>79.411764705882348</v>
      </c>
      <c r="H639">
        <v>65</v>
      </c>
      <c r="I639" s="5">
        <f t="shared" si="5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55"/>
        <v>42688.25</v>
      </c>
      <c r="O639" s="9">
        <f t="shared" si="56"/>
        <v>42696.25</v>
      </c>
      <c r="P639" t="b">
        <v>0</v>
      </c>
      <c r="Q639" t="b">
        <v>0</v>
      </c>
      <c r="R639" t="s">
        <v>33</v>
      </c>
      <c r="S639" s="4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4">
        <f t="shared" si="54"/>
        <v>11.419117647058824</v>
      </c>
      <c r="H640">
        <v>94</v>
      </c>
      <c r="I640" s="5">
        <f t="shared" si="5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55"/>
        <v>40386.208333333336</v>
      </c>
      <c r="O640" s="9">
        <f t="shared" si="56"/>
        <v>40398.208333333336</v>
      </c>
      <c r="P640" t="b">
        <v>0</v>
      </c>
      <c r="Q640" t="b">
        <v>1</v>
      </c>
      <c r="R640" t="s">
        <v>33</v>
      </c>
      <c r="S640" s="4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4">
        <f t="shared" si="54"/>
        <v>56.186046511627907</v>
      </c>
      <c r="H641">
        <v>45</v>
      </c>
      <c r="I641" s="5">
        <f t="shared" si="5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55"/>
        <v>43309.208333333328</v>
      </c>
      <c r="O641" s="9">
        <f t="shared" si="56"/>
        <v>43309.208333333328</v>
      </c>
      <c r="P641" t="b">
        <v>0</v>
      </c>
      <c r="Q641" t="b">
        <v>1</v>
      </c>
      <c r="R641" t="s">
        <v>53</v>
      </c>
      <c r="S641" s="4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4">
        <f t="shared" si="54"/>
        <v>16.501669449081803</v>
      </c>
      <c r="H642">
        <v>257</v>
      </c>
      <c r="I642" s="5">
        <f t="shared" si="5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55"/>
        <v>42387.25</v>
      </c>
      <c r="O642" s="9">
        <f t="shared" si="56"/>
        <v>42390.25</v>
      </c>
      <c r="P642" t="b">
        <v>0</v>
      </c>
      <c r="Q642" t="b">
        <v>0</v>
      </c>
      <c r="R642" t="s">
        <v>33</v>
      </c>
      <c r="S642" s="4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4">
        <f t="shared" ref="G643:G706" si="60">(E643/D643)*100</f>
        <v>119.96808510638297</v>
      </c>
      <c r="H643">
        <v>194</v>
      </c>
      <c r="I643" s="5">
        <f t="shared" si="5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61">(((L643/60)/60)/24)+DATE(1970,1,1)</f>
        <v>42786.25</v>
      </c>
      <c r="O643" s="9">
        <f t="shared" ref="O643:O706" si="62">(((M643/60)/60)/24)+DATE(1970,1,1)</f>
        <v>42814.208333333328</v>
      </c>
      <c r="P643" t="b">
        <v>0</v>
      </c>
      <c r="Q643" t="b">
        <v>0</v>
      </c>
      <c r="R643" t="s">
        <v>33</v>
      </c>
      <c r="S643" s="4" t="str">
        <f t="shared" ref="S643:S706" si="63">IFERROR(LEFT(R643, FIND("/", R643) - 1), R643)</f>
        <v>theater</v>
      </c>
      <c r="T643" t="str">
        <f t="shared" ref="T643:T706" si="64">IFERROR(MID(R643,FIND("/",R643)+1,LEN(R643)),"")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4">
        <f t="shared" si="60"/>
        <v>145.45652173913044</v>
      </c>
      <c r="H644">
        <v>129</v>
      </c>
      <c r="I644" s="5">
        <f t="shared" ref="I644:I707" si="65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61"/>
        <v>43451.25</v>
      </c>
      <c r="O644" s="9">
        <f t="shared" si="62"/>
        <v>43460.25</v>
      </c>
      <c r="P644" t="b">
        <v>0</v>
      </c>
      <c r="Q644" t="b">
        <v>0</v>
      </c>
      <c r="R644" t="s">
        <v>65</v>
      </c>
      <c r="S644" s="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4">
        <f t="shared" si="60"/>
        <v>221.38255033557047</v>
      </c>
      <c r="H645">
        <v>375</v>
      </c>
      <c r="I645" s="5">
        <f t="shared" si="65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61"/>
        <v>42795.25</v>
      </c>
      <c r="O645" s="9">
        <f t="shared" si="62"/>
        <v>42813.208333333328</v>
      </c>
      <c r="P645" t="b">
        <v>0</v>
      </c>
      <c r="Q645" t="b">
        <v>0</v>
      </c>
      <c r="R645" t="s">
        <v>33</v>
      </c>
      <c r="S645" s="4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4">
        <f t="shared" si="60"/>
        <v>48.396694214876035</v>
      </c>
      <c r="H646">
        <v>2928</v>
      </c>
      <c r="I646" s="5">
        <f t="shared" si="65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61"/>
        <v>43452.25</v>
      </c>
      <c r="O646" s="9">
        <f t="shared" si="62"/>
        <v>43468.25</v>
      </c>
      <c r="P646" t="b">
        <v>0</v>
      </c>
      <c r="Q646" t="b">
        <v>0</v>
      </c>
      <c r="R646" t="s">
        <v>33</v>
      </c>
      <c r="S646" s="4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4">
        <f t="shared" si="60"/>
        <v>92.911504424778755</v>
      </c>
      <c r="H647">
        <v>4697</v>
      </c>
      <c r="I647" s="5">
        <f t="shared" si="65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61"/>
        <v>43369.208333333328</v>
      </c>
      <c r="O647" s="9">
        <f t="shared" si="62"/>
        <v>43390.208333333328</v>
      </c>
      <c r="P647" t="b">
        <v>0</v>
      </c>
      <c r="Q647" t="b">
        <v>1</v>
      </c>
      <c r="R647" t="s">
        <v>23</v>
      </c>
      <c r="S647" s="4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4">
        <f t="shared" si="60"/>
        <v>88.599797365754824</v>
      </c>
      <c r="H648">
        <v>2915</v>
      </c>
      <c r="I648" s="5">
        <f t="shared" si="65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61"/>
        <v>41346.208333333336</v>
      </c>
      <c r="O648" s="9">
        <f t="shared" si="62"/>
        <v>41357.208333333336</v>
      </c>
      <c r="P648" t="b">
        <v>0</v>
      </c>
      <c r="Q648" t="b">
        <v>0</v>
      </c>
      <c r="R648" t="s">
        <v>89</v>
      </c>
      <c r="S648" s="4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4">
        <f t="shared" si="60"/>
        <v>41.4</v>
      </c>
      <c r="H649">
        <v>18</v>
      </c>
      <c r="I649" s="5">
        <f t="shared" si="65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61"/>
        <v>43199.208333333328</v>
      </c>
      <c r="O649" s="9">
        <f t="shared" si="62"/>
        <v>43223.208333333328</v>
      </c>
      <c r="P649" t="b">
        <v>0</v>
      </c>
      <c r="Q649" t="b">
        <v>0</v>
      </c>
      <c r="R649" t="s">
        <v>206</v>
      </c>
      <c r="S649" s="4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4">
        <f t="shared" si="60"/>
        <v>63.056795131845846</v>
      </c>
      <c r="H650">
        <v>723</v>
      </c>
      <c r="I650" s="5">
        <f t="shared" si="65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61"/>
        <v>42922.208333333328</v>
      </c>
      <c r="O650" s="9">
        <f t="shared" si="62"/>
        <v>42940.208333333328</v>
      </c>
      <c r="P650" t="b">
        <v>1</v>
      </c>
      <c r="Q650" t="b">
        <v>0</v>
      </c>
      <c r="R650" t="s">
        <v>17</v>
      </c>
      <c r="S650" s="4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4">
        <f t="shared" si="60"/>
        <v>48.482333607230892</v>
      </c>
      <c r="H651">
        <v>602</v>
      </c>
      <c r="I651" s="5">
        <f t="shared" si="65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61"/>
        <v>40471.208333333336</v>
      </c>
      <c r="O651" s="9">
        <f t="shared" si="62"/>
        <v>40482.208333333336</v>
      </c>
      <c r="P651" t="b">
        <v>1</v>
      </c>
      <c r="Q651" t="b">
        <v>1</v>
      </c>
      <c r="R651" t="s">
        <v>33</v>
      </c>
      <c r="S651" s="4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4">
        <f t="shared" si="60"/>
        <v>2</v>
      </c>
      <c r="H652">
        <v>1</v>
      </c>
      <c r="I652" s="5">
        <f t="shared" si="65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61"/>
        <v>41828.208333333336</v>
      </c>
      <c r="O652" s="9">
        <f t="shared" si="62"/>
        <v>41855.208333333336</v>
      </c>
      <c r="P652" t="b">
        <v>0</v>
      </c>
      <c r="Q652" t="b">
        <v>0</v>
      </c>
      <c r="R652" t="s">
        <v>159</v>
      </c>
      <c r="S652" s="4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4">
        <f t="shared" si="60"/>
        <v>88.47941026944585</v>
      </c>
      <c r="H653">
        <v>3868</v>
      </c>
      <c r="I653" s="5">
        <f t="shared" si="65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61"/>
        <v>41692.25</v>
      </c>
      <c r="O653" s="9">
        <f t="shared" si="62"/>
        <v>41707.25</v>
      </c>
      <c r="P653" t="b">
        <v>0</v>
      </c>
      <c r="Q653" t="b">
        <v>0</v>
      </c>
      <c r="R653" t="s">
        <v>100</v>
      </c>
      <c r="S653" s="4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4">
        <f t="shared" si="60"/>
        <v>126.84</v>
      </c>
      <c r="H654">
        <v>409</v>
      </c>
      <c r="I654" s="5">
        <f t="shared" si="65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61"/>
        <v>42587.208333333328</v>
      </c>
      <c r="O654" s="9">
        <f t="shared" si="62"/>
        <v>42630.208333333328</v>
      </c>
      <c r="P654" t="b">
        <v>0</v>
      </c>
      <c r="Q654" t="b">
        <v>0</v>
      </c>
      <c r="R654" t="s">
        <v>28</v>
      </c>
      <c r="S654" s="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4">
        <f t="shared" si="60"/>
        <v>2338.833333333333</v>
      </c>
      <c r="H655">
        <v>234</v>
      </c>
      <c r="I655" s="5">
        <f t="shared" si="65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61"/>
        <v>42468.208333333328</v>
      </c>
      <c r="O655" s="9">
        <f t="shared" si="62"/>
        <v>42470.208333333328</v>
      </c>
      <c r="P655" t="b">
        <v>0</v>
      </c>
      <c r="Q655" t="b">
        <v>0</v>
      </c>
      <c r="R655" t="s">
        <v>28</v>
      </c>
      <c r="S655" s="4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4">
        <f t="shared" si="60"/>
        <v>508.38857142857148</v>
      </c>
      <c r="H656">
        <v>3016</v>
      </c>
      <c r="I656" s="5">
        <f t="shared" si="65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61"/>
        <v>42240.208333333328</v>
      </c>
      <c r="O656" s="9">
        <f t="shared" si="62"/>
        <v>42245.208333333328</v>
      </c>
      <c r="P656" t="b">
        <v>0</v>
      </c>
      <c r="Q656" t="b">
        <v>0</v>
      </c>
      <c r="R656" t="s">
        <v>148</v>
      </c>
      <c r="S656" s="4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4">
        <f t="shared" si="60"/>
        <v>191.47826086956522</v>
      </c>
      <c r="H657">
        <v>264</v>
      </c>
      <c r="I657" s="5">
        <f t="shared" si="65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61"/>
        <v>42796.25</v>
      </c>
      <c r="O657" s="9">
        <f t="shared" si="62"/>
        <v>42809.208333333328</v>
      </c>
      <c r="P657" t="b">
        <v>1</v>
      </c>
      <c r="Q657" t="b">
        <v>0</v>
      </c>
      <c r="R657" t="s">
        <v>122</v>
      </c>
      <c r="S657" s="4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4">
        <f t="shared" si="60"/>
        <v>42.127533783783782</v>
      </c>
      <c r="H658">
        <v>504</v>
      </c>
      <c r="I658" s="5">
        <f t="shared" si="65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61"/>
        <v>43097.25</v>
      </c>
      <c r="O658" s="9">
        <f t="shared" si="62"/>
        <v>43102.25</v>
      </c>
      <c r="P658" t="b">
        <v>0</v>
      </c>
      <c r="Q658" t="b">
        <v>0</v>
      </c>
      <c r="R658" t="s">
        <v>17</v>
      </c>
      <c r="S658" s="4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4">
        <f t="shared" si="60"/>
        <v>8.24</v>
      </c>
      <c r="H659">
        <v>14</v>
      </c>
      <c r="I659" s="5">
        <f t="shared" si="65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61"/>
        <v>43096.25</v>
      </c>
      <c r="O659" s="9">
        <f t="shared" si="62"/>
        <v>43112.25</v>
      </c>
      <c r="P659" t="b">
        <v>0</v>
      </c>
      <c r="Q659" t="b">
        <v>0</v>
      </c>
      <c r="R659" t="s">
        <v>474</v>
      </c>
      <c r="S659" s="4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4">
        <f t="shared" si="60"/>
        <v>60.064638783269963</v>
      </c>
      <c r="H660">
        <v>390</v>
      </c>
      <c r="I660" s="5">
        <f t="shared" si="65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61"/>
        <v>42246.208333333328</v>
      </c>
      <c r="O660" s="9">
        <f t="shared" si="62"/>
        <v>42269.208333333328</v>
      </c>
      <c r="P660" t="b">
        <v>0</v>
      </c>
      <c r="Q660" t="b">
        <v>0</v>
      </c>
      <c r="R660" t="s">
        <v>23</v>
      </c>
      <c r="S660" s="4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4">
        <f t="shared" si="60"/>
        <v>47.232808616404313</v>
      </c>
      <c r="H661">
        <v>750</v>
      </c>
      <c r="I661" s="5">
        <f t="shared" si="65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61"/>
        <v>40570.25</v>
      </c>
      <c r="O661" s="9">
        <f t="shared" si="62"/>
        <v>40571.25</v>
      </c>
      <c r="P661" t="b">
        <v>0</v>
      </c>
      <c r="Q661" t="b">
        <v>0</v>
      </c>
      <c r="R661" t="s">
        <v>42</v>
      </c>
      <c r="S661" s="4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4">
        <f t="shared" si="60"/>
        <v>81.736263736263737</v>
      </c>
      <c r="H662">
        <v>77</v>
      </c>
      <c r="I662" s="5">
        <f t="shared" si="65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61"/>
        <v>42237.208333333328</v>
      </c>
      <c r="O662" s="9">
        <f t="shared" si="62"/>
        <v>42246.208333333328</v>
      </c>
      <c r="P662" t="b">
        <v>1</v>
      </c>
      <c r="Q662" t="b">
        <v>0</v>
      </c>
      <c r="R662" t="s">
        <v>33</v>
      </c>
      <c r="S662" s="4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4">
        <f t="shared" si="60"/>
        <v>54.187265917603</v>
      </c>
      <c r="H663">
        <v>752</v>
      </c>
      <c r="I663" s="5">
        <f t="shared" si="65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61"/>
        <v>40996.208333333336</v>
      </c>
      <c r="O663" s="9">
        <f t="shared" si="62"/>
        <v>41026.208333333336</v>
      </c>
      <c r="P663" t="b">
        <v>0</v>
      </c>
      <c r="Q663" t="b">
        <v>0</v>
      </c>
      <c r="R663" t="s">
        <v>159</v>
      </c>
      <c r="S663" s="4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4">
        <f t="shared" si="60"/>
        <v>97.868131868131869</v>
      </c>
      <c r="H664">
        <v>131</v>
      </c>
      <c r="I664" s="5">
        <f t="shared" si="65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61"/>
        <v>43443.25</v>
      </c>
      <c r="O664" s="9">
        <f t="shared" si="62"/>
        <v>43447.25</v>
      </c>
      <c r="P664" t="b">
        <v>0</v>
      </c>
      <c r="Q664" t="b">
        <v>0</v>
      </c>
      <c r="R664" t="s">
        <v>33</v>
      </c>
      <c r="S664" s="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4">
        <f t="shared" si="60"/>
        <v>77.239999999999995</v>
      </c>
      <c r="H665">
        <v>87</v>
      </c>
      <c r="I665" s="5">
        <f t="shared" si="65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61"/>
        <v>40458.208333333336</v>
      </c>
      <c r="O665" s="9">
        <f t="shared" si="62"/>
        <v>40481.208333333336</v>
      </c>
      <c r="P665" t="b">
        <v>0</v>
      </c>
      <c r="Q665" t="b">
        <v>0</v>
      </c>
      <c r="R665" t="s">
        <v>33</v>
      </c>
      <c r="S665" s="4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4">
        <f t="shared" si="60"/>
        <v>33.464735516372798</v>
      </c>
      <c r="H666">
        <v>1063</v>
      </c>
      <c r="I666" s="5">
        <f t="shared" si="65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61"/>
        <v>40959.25</v>
      </c>
      <c r="O666" s="9">
        <f t="shared" si="62"/>
        <v>40969.25</v>
      </c>
      <c r="P666" t="b">
        <v>0</v>
      </c>
      <c r="Q666" t="b">
        <v>0</v>
      </c>
      <c r="R666" t="s">
        <v>159</v>
      </c>
      <c r="S666" s="4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4">
        <f t="shared" si="60"/>
        <v>239.58823529411765</v>
      </c>
      <c r="H667">
        <v>272</v>
      </c>
      <c r="I667" s="5">
        <f t="shared" si="65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61"/>
        <v>40733.208333333336</v>
      </c>
      <c r="O667" s="9">
        <f t="shared" si="62"/>
        <v>40747.208333333336</v>
      </c>
      <c r="P667" t="b">
        <v>0</v>
      </c>
      <c r="Q667" t="b">
        <v>1</v>
      </c>
      <c r="R667" t="s">
        <v>42</v>
      </c>
      <c r="S667" s="4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4">
        <f t="shared" si="60"/>
        <v>64.032258064516128</v>
      </c>
      <c r="H668">
        <v>25</v>
      </c>
      <c r="I668" s="5">
        <f t="shared" si="65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61"/>
        <v>41516.208333333336</v>
      </c>
      <c r="O668" s="9">
        <f t="shared" si="62"/>
        <v>41522.208333333336</v>
      </c>
      <c r="P668" t="b">
        <v>0</v>
      </c>
      <c r="Q668" t="b">
        <v>1</v>
      </c>
      <c r="R668" t="s">
        <v>33</v>
      </c>
      <c r="S668" s="4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4">
        <f t="shared" si="60"/>
        <v>176.15942028985506</v>
      </c>
      <c r="H669">
        <v>419</v>
      </c>
      <c r="I669" s="5">
        <f t="shared" si="65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61"/>
        <v>41892.208333333336</v>
      </c>
      <c r="O669" s="9">
        <f t="shared" si="62"/>
        <v>41901.208333333336</v>
      </c>
      <c r="P669" t="b">
        <v>0</v>
      </c>
      <c r="Q669" t="b">
        <v>0</v>
      </c>
      <c r="R669" t="s">
        <v>1029</v>
      </c>
      <c r="S669" s="4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4">
        <f t="shared" si="60"/>
        <v>20.33818181818182</v>
      </c>
      <c r="H670">
        <v>76</v>
      </c>
      <c r="I670" s="5">
        <f t="shared" si="65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61"/>
        <v>41122.208333333336</v>
      </c>
      <c r="O670" s="9">
        <f t="shared" si="62"/>
        <v>41134.208333333336</v>
      </c>
      <c r="P670" t="b">
        <v>0</v>
      </c>
      <c r="Q670" t="b">
        <v>0</v>
      </c>
      <c r="R670" t="s">
        <v>33</v>
      </c>
      <c r="S670" s="4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4">
        <f t="shared" si="60"/>
        <v>358.64754098360658</v>
      </c>
      <c r="H671">
        <v>1621</v>
      </c>
      <c r="I671" s="5">
        <f t="shared" si="65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61"/>
        <v>42912.208333333328</v>
      </c>
      <c r="O671" s="9">
        <f t="shared" si="62"/>
        <v>42921.208333333328</v>
      </c>
      <c r="P671" t="b">
        <v>0</v>
      </c>
      <c r="Q671" t="b">
        <v>0</v>
      </c>
      <c r="R671" t="s">
        <v>33</v>
      </c>
      <c r="S671" s="4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4">
        <f t="shared" si="60"/>
        <v>468.85802469135803</v>
      </c>
      <c r="H672">
        <v>1101</v>
      </c>
      <c r="I672" s="5">
        <f t="shared" si="65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61"/>
        <v>42425.25</v>
      </c>
      <c r="O672" s="9">
        <f t="shared" si="62"/>
        <v>42437.25</v>
      </c>
      <c r="P672" t="b">
        <v>0</v>
      </c>
      <c r="Q672" t="b">
        <v>0</v>
      </c>
      <c r="R672" t="s">
        <v>60</v>
      </c>
      <c r="S672" s="4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4">
        <f t="shared" si="60"/>
        <v>122.05635245901641</v>
      </c>
      <c r="H673">
        <v>1073</v>
      </c>
      <c r="I673" s="5">
        <f t="shared" si="65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61"/>
        <v>40390.208333333336</v>
      </c>
      <c r="O673" s="9">
        <f t="shared" si="62"/>
        <v>40394.208333333336</v>
      </c>
      <c r="P673" t="b">
        <v>0</v>
      </c>
      <c r="Q673" t="b">
        <v>1</v>
      </c>
      <c r="R673" t="s">
        <v>33</v>
      </c>
      <c r="S673" s="4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4">
        <f t="shared" si="60"/>
        <v>55.931783729156137</v>
      </c>
      <c r="H674">
        <v>4428</v>
      </c>
      <c r="I674" s="5">
        <f t="shared" si="65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61"/>
        <v>43180.208333333328</v>
      </c>
      <c r="O674" s="9">
        <f t="shared" si="62"/>
        <v>43190.208333333328</v>
      </c>
      <c r="P674" t="b">
        <v>0</v>
      </c>
      <c r="Q674" t="b">
        <v>0</v>
      </c>
      <c r="R674" t="s">
        <v>33</v>
      </c>
      <c r="S674" s="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4">
        <f t="shared" si="60"/>
        <v>43.660714285714285</v>
      </c>
      <c r="H675">
        <v>58</v>
      </c>
      <c r="I675" s="5">
        <f t="shared" si="65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61"/>
        <v>42475.208333333328</v>
      </c>
      <c r="O675" s="9">
        <f t="shared" si="62"/>
        <v>42496.208333333328</v>
      </c>
      <c r="P675" t="b">
        <v>0</v>
      </c>
      <c r="Q675" t="b">
        <v>0</v>
      </c>
      <c r="R675" t="s">
        <v>60</v>
      </c>
      <c r="S675" s="4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4">
        <f t="shared" si="60"/>
        <v>33.53837141183363</v>
      </c>
      <c r="H676">
        <v>1218</v>
      </c>
      <c r="I676" s="5">
        <f t="shared" si="65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61"/>
        <v>40774.208333333336</v>
      </c>
      <c r="O676" s="9">
        <f t="shared" si="62"/>
        <v>40821.208333333336</v>
      </c>
      <c r="P676" t="b">
        <v>0</v>
      </c>
      <c r="Q676" t="b">
        <v>0</v>
      </c>
      <c r="R676" t="s">
        <v>122</v>
      </c>
      <c r="S676" s="4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4">
        <f t="shared" si="60"/>
        <v>122.97938144329896</v>
      </c>
      <c r="H677">
        <v>331</v>
      </c>
      <c r="I677" s="5">
        <f t="shared" si="65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61"/>
        <v>43719.208333333328</v>
      </c>
      <c r="O677" s="9">
        <f t="shared" si="62"/>
        <v>43726.208333333328</v>
      </c>
      <c r="P677" t="b">
        <v>0</v>
      </c>
      <c r="Q677" t="b">
        <v>0</v>
      </c>
      <c r="R677" t="s">
        <v>1029</v>
      </c>
      <c r="S677" s="4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4">
        <f t="shared" si="60"/>
        <v>189.74959871589084</v>
      </c>
      <c r="H678">
        <v>1170</v>
      </c>
      <c r="I678" s="5">
        <f t="shared" si="65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61"/>
        <v>41178.208333333336</v>
      </c>
      <c r="O678" s="9">
        <f t="shared" si="62"/>
        <v>41187.208333333336</v>
      </c>
      <c r="P678" t="b">
        <v>0</v>
      </c>
      <c r="Q678" t="b">
        <v>0</v>
      </c>
      <c r="R678" t="s">
        <v>122</v>
      </c>
      <c r="S678" s="4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4">
        <f t="shared" si="60"/>
        <v>83.622641509433961</v>
      </c>
      <c r="H679">
        <v>111</v>
      </c>
      <c r="I679" s="5">
        <f t="shared" si="65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61"/>
        <v>42561.208333333328</v>
      </c>
      <c r="O679" s="9">
        <f t="shared" si="62"/>
        <v>42611.208333333328</v>
      </c>
      <c r="P679" t="b">
        <v>0</v>
      </c>
      <c r="Q679" t="b">
        <v>0</v>
      </c>
      <c r="R679" t="s">
        <v>119</v>
      </c>
      <c r="S679" s="4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4">
        <f t="shared" si="60"/>
        <v>17.968844221105527</v>
      </c>
      <c r="H680">
        <v>215</v>
      </c>
      <c r="I680" s="5">
        <f t="shared" si="65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61"/>
        <v>43484.25</v>
      </c>
      <c r="O680" s="9">
        <f t="shared" si="62"/>
        <v>43486.25</v>
      </c>
      <c r="P680" t="b">
        <v>0</v>
      </c>
      <c r="Q680" t="b">
        <v>0</v>
      </c>
      <c r="R680" t="s">
        <v>53</v>
      </c>
      <c r="S680" s="4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4">
        <f t="shared" si="60"/>
        <v>1036.5</v>
      </c>
      <c r="H681">
        <v>363</v>
      </c>
      <c r="I681" s="5">
        <f t="shared" si="65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61"/>
        <v>43756.208333333328</v>
      </c>
      <c r="O681" s="9">
        <f t="shared" si="62"/>
        <v>43761.208333333328</v>
      </c>
      <c r="P681" t="b">
        <v>0</v>
      </c>
      <c r="Q681" t="b">
        <v>1</v>
      </c>
      <c r="R681" t="s">
        <v>17</v>
      </c>
      <c r="S681" s="4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4">
        <f t="shared" si="60"/>
        <v>97.405219780219781</v>
      </c>
      <c r="H682">
        <v>2955</v>
      </c>
      <c r="I682" s="5">
        <f t="shared" si="65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61"/>
        <v>43813.25</v>
      </c>
      <c r="O682" s="9">
        <f t="shared" si="62"/>
        <v>43815.25</v>
      </c>
      <c r="P682" t="b">
        <v>0</v>
      </c>
      <c r="Q682" t="b">
        <v>1</v>
      </c>
      <c r="R682" t="s">
        <v>292</v>
      </c>
      <c r="S682" s="4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4">
        <f t="shared" si="60"/>
        <v>86.386203150461711</v>
      </c>
      <c r="H683">
        <v>1657</v>
      </c>
      <c r="I683" s="5">
        <f t="shared" si="65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61"/>
        <v>40898.25</v>
      </c>
      <c r="O683" s="9">
        <f t="shared" si="62"/>
        <v>40904.25</v>
      </c>
      <c r="P683" t="b">
        <v>0</v>
      </c>
      <c r="Q683" t="b">
        <v>0</v>
      </c>
      <c r="R683" t="s">
        <v>33</v>
      </c>
      <c r="S683" s="4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4">
        <f t="shared" si="60"/>
        <v>150.16666666666666</v>
      </c>
      <c r="H684">
        <v>103</v>
      </c>
      <c r="I684" s="5">
        <f t="shared" si="65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61"/>
        <v>41619.25</v>
      </c>
      <c r="O684" s="9">
        <f t="shared" si="62"/>
        <v>41628.25</v>
      </c>
      <c r="P684" t="b">
        <v>0</v>
      </c>
      <c r="Q684" t="b">
        <v>0</v>
      </c>
      <c r="R684" t="s">
        <v>33</v>
      </c>
      <c r="S684" s="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4">
        <f t="shared" si="60"/>
        <v>358.43478260869563</v>
      </c>
      <c r="H685">
        <v>147</v>
      </c>
      <c r="I685" s="5">
        <f t="shared" si="65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61"/>
        <v>43359.208333333328</v>
      </c>
      <c r="O685" s="9">
        <f t="shared" si="62"/>
        <v>43361.208333333328</v>
      </c>
      <c r="P685" t="b">
        <v>0</v>
      </c>
      <c r="Q685" t="b">
        <v>0</v>
      </c>
      <c r="R685" t="s">
        <v>33</v>
      </c>
      <c r="S685" s="4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4">
        <f t="shared" si="60"/>
        <v>542.85714285714289</v>
      </c>
      <c r="H686">
        <v>110</v>
      </c>
      <c r="I686" s="5">
        <f t="shared" si="65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61"/>
        <v>40358.208333333336</v>
      </c>
      <c r="O686" s="9">
        <f t="shared" si="62"/>
        <v>40378.208333333336</v>
      </c>
      <c r="P686" t="b">
        <v>0</v>
      </c>
      <c r="Q686" t="b">
        <v>0</v>
      </c>
      <c r="R686" t="s">
        <v>68</v>
      </c>
      <c r="S686" s="4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4">
        <f t="shared" si="60"/>
        <v>67.500714285714281</v>
      </c>
      <c r="H687">
        <v>926</v>
      </c>
      <c r="I687" s="5">
        <f t="shared" si="65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61"/>
        <v>42239.208333333328</v>
      </c>
      <c r="O687" s="9">
        <f t="shared" si="62"/>
        <v>42263.208333333328</v>
      </c>
      <c r="P687" t="b">
        <v>0</v>
      </c>
      <c r="Q687" t="b">
        <v>0</v>
      </c>
      <c r="R687" t="s">
        <v>33</v>
      </c>
      <c r="S687" s="4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4">
        <f t="shared" si="60"/>
        <v>191.74666666666667</v>
      </c>
      <c r="H688">
        <v>134</v>
      </c>
      <c r="I688" s="5">
        <f t="shared" si="65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61"/>
        <v>43186.208333333328</v>
      </c>
      <c r="O688" s="9">
        <f t="shared" si="62"/>
        <v>43197.208333333328</v>
      </c>
      <c r="P688" t="b">
        <v>0</v>
      </c>
      <c r="Q688" t="b">
        <v>0</v>
      </c>
      <c r="R688" t="s">
        <v>65</v>
      </c>
      <c r="S688" s="4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4">
        <f t="shared" si="60"/>
        <v>932</v>
      </c>
      <c r="H689">
        <v>269</v>
      </c>
      <c r="I689" s="5">
        <f t="shared" si="65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61"/>
        <v>42806.25</v>
      </c>
      <c r="O689" s="9">
        <f t="shared" si="62"/>
        <v>42809.208333333328</v>
      </c>
      <c r="P689" t="b">
        <v>0</v>
      </c>
      <c r="Q689" t="b">
        <v>0</v>
      </c>
      <c r="R689" t="s">
        <v>33</v>
      </c>
      <c r="S689" s="4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4">
        <f t="shared" si="60"/>
        <v>429.27586206896552</v>
      </c>
      <c r="H690">
        <v>175</v>
      </c>
      <c r="I690" s="5">
        <f t="shared" si="65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61"/>
        <v>43475.25</v>
      </c>
      <c r="O690" s="9">
        <f t="shared" si="62"/>
        <v>43491.25</v>
      </c>
      <c r="P690" t="b">
        <v>0</v>
      </c>
      <c r="Q690" t="b">
        <v>1</v>
      </c>
      <c r="R690" t="s">
        <v>269</v>
      </c>
      <c r="S690" s="4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4">
        <f t="shared" si="60"/>
        <v>100.65753424657535</v>
      </c>
      <c r="H691">
        <v>69</v>
      </c>
      <c r="I691" s="5">
        <f t="shared" si="65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61"/>
        <v>41576.208333333336</v>
      </c>
      <c r="O691" s="9">
        <f t="shared" si="62"/>
        <v>41588.25</v>
      </c>
      <c r="P691" t="b">
        <v>0</v>
      </c>
      <c r="Q691" t="b">
        <v>0</v>
      </c>
      <c r="R691" t="s">
        <v>28</v>
      </c>
      <c r="S691" s="4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4">
        <f t="shared" si="60"/>
        <v>226.61111111111109</v>
      </c>
      <c r="H692">
        <v>190</v>
      </c>
      <c r="I692" s="5">
        <f t="shared" si="65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61"/>
        <v>40874.25</v>
      </c>
      <c r="O692" s="9">
        <f t="shared" si="62"/>
        <v>40880.25</v>
      </c>
      <c r="P692" t="b">
        <v>0</v>
      </c>
      <c r="Q692" t="b">
        <v>1</v>
      </c>
      <c r="R692" t="s">
        <v>42</v>
      </c>
      <c r="S692" s="4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4">
        <f t="shared" si="60"/>
        <v>142.38</v>
      </c>
      <c r="H693">
        <v>237</v>
      </c>
      <c r="I693" s="5">
        <f t="shared" si="65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61"/>
        <v>41185.208333333336</v>
      </c>
      <c r="O693" s="9">
        <f t="shared" si="62"/>
        <v>41202.208333333336</v>
      </c>
      <c r="P693" t="b">
        <v>1</v>
      </c>
      <c r="Q693" t="b">
        <v>1</v>
      </c>
      <c r="R693" t="s">
        <v>42</v>
      </c>
      <c r="S693" s="4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4">
        <f t="shared" si="60"/>
        <v>90.633333333333326</v>
      </c>
      <c r="H694">
        <v>77</v>
      </c>
      <c r="I694" s="5">
        <f t="shared" si="65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61"/>
        <v>43655.208333333328</v>
      </c>
      <c r="O694" s="9">
        <f t="shared" si="62"/>
        <v>43673.208333333328</v>
      </c>
      <c r="P694" t="b">
        <v>0</v>
      </c>
      <c r="Q694" t="b">
        <v>0</v>
      </c>
      <c r="R694" t="s">
        <v>23</v>
      </c>
      <c r="S694" s="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4">
        <f t="shared" si="60"/>
        <v>63.966740576496676</v>
      </c>
      <c r="H695">
        <v>1748</v>
      </c>
      <c r="I695" s="5">
        <f t="shared" si="65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61"/>
        <v>43025.208333333328</v>
      </c>
      <c r="O695" s="9">
        <f t="shared" si="62"/>
        <v>43042.208333333328</v>
      </c>
      <c r="P695" t="b">
        <v>0</v>
      </c>
      <c r="Q695" t="b">
        <v>0</v>
      </c>
      <c r="R695" t="s">
        <v>33</v>
      </c>
      <c r="S695" s="4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4">
        <f t="shared" si="60"/>
        <v>84.131868131868131</v>
      </c>
      <c r="H696">
        <v>79</v>
      </c>
      <c r="I696" s="5">
        <f t="shared" si="65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61"/>
        <v>43066.25</v>
      </c>
      <c r="O696" s="9">
        <f t="shared" si="62"/>
        <v>43103.25</v>
      </c>
      <c r="P696" t="b">
        <v>0</v>
      </c>
      <c r="Q696" t="b">
        <v>0</v>
      </c>
      <c r="R696" t="s">
        <v>33</v>
      </c>
      <c r="S696" s="4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4">
        <f t="shared" si="60"/>
        <v>133.93478260869566</v>
      </c>
      <c r="H697">
        <v>196</v>
      </c>
      <c r="I697" s="5">
        <f t="shared" si="65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61"/>
        <v>42322.25</v>
      </c>
      <c r="O697" s="9">
        <f t="shared" si="62"/>
        <v>42338.25</v>
      </c>
      <c r="P697" t="b">
        <v>1</v>
      </c>
      <c r="Q697" t="b">
        <v>0</v>
      </c>
      <c r="R697" t="s">
        <v>23</v>
      </c>
      <c r="S697" s="4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4">
        <f t="shared" si="60"/>
        <v>59.042047531992694</v>
      </c>
      <c r="H698">
        <v>889</v>
      </c>
      <c r="I698" s="5">
        <f t="shared" si="65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61"/>
        <v>42114.208333333328</v>
      </c>
      <c r="O698" s="9">
        <f t="shared" si="62"/>
        <v>42115.208333333328</v>
      </c>
      <c r="P698" t="b">
        <v>0</v>
      </c>
      <c r="Q698" t="b">
        <v>1</v>
      </c>
      <c r="R698" t="s">
        <v>33</v>
      </c>
      <c r="S698" s="4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4">
        <f t="shared" si="60"/>
        <v>152.80062063615205</v>
      </c>
      <c r="H699">
        <v>7295</v>
      </c>
      <c r="I699" s="5">
        <f t="shared" si="65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61"/>
        <v>43190.208333333328</v>
      </c>
      <c r="O699" s="9">
        <f t="shared" si="62"/>
        <v>43192.208333333328</v>
      </c>
      <c r="P699" t="b">
        <v>0</v>
      </c>
      <c r="Q699" t="b">
        <v>0</v>
      </c>
      <c r="R699" t="s">
        <v>50</v>
      </c>
      <c r="S699" s="4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4">
        <f t="shared" si="60"/>
        <v>446.69121140142522</v>
      </c>
      <c r="H700">
        <v>2893</v>
      </c>
      <c r="I700" s="5">
        <f t="shared" si="65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61"/>
        <v>40871.25</v>
      </c>
      <c r="O700" s="9">
        <f t="shared" si="62"/>
        <v>40885.25</v>
      </c>
      <c r="P700" t="b">
        <v>0</v>
      </c>
      <c r="Q700" t="b">
        <v>0</v>
      </c>
      <c r="R700" t="s">
        <v>65</v>
      </c>
      <c r="S700" s="4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4">
        <f t="shared" si="60"/>
        <v>84.391891891891888</v>
      </c>
      <c r="H701">
        <v>56</v>
      </c>
      <c r="I701" s="5">
        <f t="shared" si="65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61"/>
        <v>43641.208333333328</v>
      </c>
      <c r="O701" s="9">
        <f t="shared" si="62"/>
        <v>43642.208333333328</v>
      </c>
      <c r="P701" t="b">
        <v>0</v>
      </c>
      <c r="Q701" t="b">
        <v>0</v>
      </c>
      <c r="R701" t="s">
        <v>53</v>
      </c>
      <c r="S701" s="4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4">
        <f t="shared" si="60"/>
        <v>3</v>
      </c>
      <c r="H702">
        <v>1</v>
      </c>
      <c r="I702" s="5">
        <f t="shared" si="65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61"/>
        <v>40203.25</v>
      </c>
      <c r="O702" s="9">
        <f t="shared" si="62"/>
        <v>40218.25</v>
      </c>
      <c r="P702" t="b">
        <v>0</v>
      </c>
      <c r="Q702" t="b">
        <v>0</v>
      </c>
      <c r="R702" t="s">
        <v>65</v>
      </c>
      <c r="S702" s="4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4">
        <f t="shared" si="60"/>
        <v>175.02692307692308</v>
      </c>
      <c r="H703">
        <v>820</v>
      </c>
      <c r="I703" s="5">
        <f t="shared" si="65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61"/>
        <v>40629.208333333336</v>
      </c>
      <c r="O703" s="9">
        <f t="shared" si="62"/>
        <v>40636.208333333336</v>
      </c>
      <c r="P703" t="b">
        <v>1</v>
      </c>
      <c r="Q703" t="b">
        <v>0</v>
      </c>
      <c r="R703" t="s">
        <v>33</v>
      </c>
      <c r="S703" s="4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4">
        <f t="shared" si="60"/>
        <v>54.137931034482754</v>
      </c>
      <c r="H704">
        <v>83</v>
      </c>
      <c r="I704" s="5">
        <f t="shared" si="65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61"/>
        <v>41477.208333333336</v>
      </c>
      <c r="O704" s="9">
        <f t="shared" si="62"/>
        <v>41482.208333333336</v>
      </c>
      <c r="P704" t="b">
        <v>0</v>
      </c>
      <c r="Q704" t="b">
        <v>0</v>
      </c>
      <c r="R704" t="s">
        <v>65</v>
      </c>
      <c r="S704" s="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4">
        <f t="shared" si="60"/>
        <v>311.87381703470032</v>
      </c>
      <c r="H705">
        <v>2038</v>
      </c>
      <c r="I705" s="5">
        <f t="shared" si="65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61"/>
        <v>41020.208333333336</v>
      </c>
      <c r="O705" s="9">
        <f t="shared" si="62"/>
        <v>41037.208333333336</v>
      </c>
      <c r="P705" t="b">
        <v>1</v>
      </c>
      <c r="Q705" t="b">
        <v>1</v>
      </c>
      <c r="R705" t="s">
        <v>206</v>
      </c>
      <c r="S705" s="4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4">
        <f t="shared" si="60"/>
        <v>122.78160919540231</v>
      </c>
      <c r="H706">
        <v>116</v>
      </c>
      <c r="I706" s="5">
        <f t="shared" si="65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61"/>
        <v>42555.208333333328</v>
      </c>
      <c r="O706" s="9">
        <f t="shared" si="62"/>
        <v>42570.208333333328</v>
      </c>
      <c r="P706" t="b">
        <v>0</v>
      </c>
      <c r="Q706" t="b">
        <v>0</v>
      </c>
      <c r="R706" t="s">
        <v>71</v>
      </c>
      <c r="S706" s="4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4">
        <f t="shared" ref="G707:G770" si="66">(E707/D707)*100</f>
        <v>99.026517383618156</v>
      </c>
      <c r="H707">
        <v>2025</v>
      </c>
      <c r="I707" s="5">
        <f t="shared" si="6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67">(((L707/60)/60)/24)+DATE(1970,1,1)</f>
        <v>41619.25</v>
      </c>
      <c r="O707" s="9">
        <f t="shared" ref="O707:O770" si="68">(((M707/60)/60)/24)+DATE(1970,1,1)</f>
        <v>41623.25</v>
      </c>
      <c r="P707" t="b">
        <v>0</v>
      </c>
      <c r="Q707" t="b">
        <v>0</v>
      </c>
      <c r="R707" t="s">
        <v>68</v>
      </c>
      <c r="S707" s="4" t="str">
        <f t="shared" ref="S707:S770" si="69">IFERROR(LEFT(R707, FIND("/", R707) - 1), R707)</f>
        <v>publishing</v>
      </c>
      <c r="T707" t="str">
        <f t="shared" ref="T707:T770" si="70">IFERROR(MID(R707,FIND("/",R707)+1,LEN(R707)),"")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4">
        <f t="shared" si="66"/>
        <v>127.84686346863469</v>
      </c>
      <c r="H708">
        <v>1345</v>
      </c>
      <c r="I708" s="5">
        <f t="shared" ref="I708:I771" si="71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67"/>
        <v>43471.25</v>
      </c>
      <c r="O708" s="9">
        <f t="shared" si="68"/>
        <v>43479.25</v>
      </c>
      <c r="P708" t="b">
        <v>0</v>
      </c>
      <c r="Q708" t="b">
        <v>1</v>
      </c>
      <c r="R708" t="s">
        <v>28</v>
      </c>
      <c r="S708" s="4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4">
        <f t="shared" si="66"/>
        <v>158.61643835616439</v>
      </c>
      <c r="H709">
        <v>168</v>
      </c>
      <c r="I709" s="5">
        <f t="shared" si="71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67"/>
        <v>43442.25</v>
      </c>
      <c r="O709" s="9">
        <f t="shared" si="68"/>
        <v>43478.25</v>
      </c>
      <c r="P709" t="b">
        <v>0</v>
      </c>
      <c r="Q709" t="b">
        <v>0</v>
      </c>
      <c r="R709" t="s">
        <v>53</v>
      </c>
      <c r="S709" s="4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4">
        <f t="shared" si="66"/>
        <v>707.05882352941171</v>
      </c>
      <c r="H710">
        <v>137</v>
      </c>
      <c r="I710" s="5">
        <f t="shared" si="71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67"/>
        <v>42877.208333333328</v>
      </c>
      <c r="O710" s="9">
        <f t="shared" si="68"/>
        <v>42887.208333333328</v>
      </c>
      <c r="P710" t="b">
        <v>0</v>
      </c>
      <c r="Q710" t="b">
        <v>0</v>
      </c>
      <c r="R710" t="s">
        <v>33</v>
      </c>
      <c r="S710" s="4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4">
        <f t="shared" si="66"/>
        <v>142.38775510204081</v>
      </c>
      <c r="H711">
        <v>186</v>
      </c>
      <c r="I711" s="5">
        <f t="shared" si="71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67"/>
        <v>41018.208333333336</v>
      </c>
      <c r="O711" s="9">
        <f t="shared" si="68"/>
        <v>41025.208333333336</v>
      </c>
      <c r="P711" t="b">
        <v>0</v>
      </c>
      <c r="Q711" t="b">
        <v>0</v>
      </c>
      <c r="R711" t="s">
        <v>33</v>
      </c>
      <c r="S711" s="4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4">
        <f t="shared" si="66"/>
        <v>147.86046511627907</v>
      </c>
      <c r="H712">
        <v>125</v>
      </c>
      <c r="I712" s="5">
        <f t="shared" si="71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67"/>
        <v>43295.208333333328</v>
      </c>
      <c r="O712" s="9">
        <f t="shared" si="68"/>
        <v>43302.208333333328</v>
      </c>
      <c r="P712" t="b">
        <v>0</v>
      </c>
      <c r="Q712" t="b">
        <v>1</v>
      </c>
      <c r="R712" t="s">
        <v>33</v>
      </c>
      <c r="S712" s="4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4">
        <f t="shared" si="66"/>
        <v>20.322580645161288</v>
      </c>
      <c r="H713">
        <v>14</v>
      </c>
      <c r="I713" s="5">
        <f t="shared" si="71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67"/>
        <v>42393.25</v>
      </c>
      <c r="O713" s="9">
        <f t="shared" si="68"/>
        <v>42395.25</v>
      </c>
      <c r="P713" t="b">
        <v>1</v>
      </c>
      <c r="Q713" t="b">
        <v>1</v>
      </c>
      <c r="R713" t="s">
        <v>33</v>
      </c>
      <c r="S713" s="4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4">
        <f t="shared" si="66"/>
        <v>1840.625</v>
      </c>
      <c r="H714">
        <v>202</v>
      </c>
      <c r="I714" s="5">
        <f t="shared" si="71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67"/>
        <v>42559.208333333328</v>
      </c>
      <c r="O714" s="9">
        <f t="shared" si="68"/>
        <v>42600.208333333328</v>
      </c>
      <c r="P714" t="b">
        <v>0</v>
      </c>
      <c r="Q714" t="b">
        <v>0</v>
      </c>
      <c r="R714" t="s">
        <v>33</v>
      </c>
      <c r="S714" s="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4">
        <f t="shared" si="66"/>
        <v>161.94202898550725</v>
      </c>
      <c r="H715">
        <v>103</v>
      </c>
      <c r="I715" s="5">
        <f t="shared" si="71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67"/>
        <v>42604.208333333328</v>
      </c>
      <c r="O715" s="9">
        <f t="shared" si="68"/>
        <v>42616.208333333328</v>
      </c>
      <c r="P715" t="b">
        <v>0</v>
      </c>
      <c r="Q715" t="b">
        <v>0</v>
      </c>
      <c r="R715" t="s">
        <v>133</v>
      </c>
      <c r="S715" s="4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4">
        <f t="shared" si="66"/>
        <v>472.82077922077923</v>
      </c>
      <c r="H716">
        <v>1785</v>
      </c>
      <c r="I716" s="5">
        <f t="shared" si="71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67"/>
        <v>41870.208333333336</v>
      </c>
      <c r="O716" s="9">
        <f t="shared" si="68"/>
        <v>41871.208333333336</v>
      </c>
      <c r="P716" t="b">
        <v>0</v>
      </c>
      <c r="Q716" t="b">
        <v>0</v>
      </c>
      <c r="R716" t="s">
        <v>23</v>
      </c>
      <c r="S716" s="4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4">
        <f t="shared" si="66"/>
        <v>24.466101694915253</v>
      </c>
      <c r="H717">
        <v>656</v>
      </c>
      <c r="I717" s="5">
        <f t="shared" si="71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67"/>
        <v>40397.208333333336</v>
      </c>
      <c r="O717" s="9">
        <f t="shared" si="68"/>
        <v>40402.208333333336</v>
      </c>
      <c r="P717" t="b">
        <v>0</v>
      </c>
      <c r="Q717" t="b">
        <v>0</v>
      </c>
      <c r="R717" t="s">
        <v>292</v>
      </c>
      <c r="S717" s="4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4">
        <f t="shared" si="66"/>
        <v>517.65</v>
      </c>
      <c r="H718">
        <v>157</v>
      </c>
      <c r="I718" s="5">
        <f t="shared" si="71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67"/>
        <v>41465.208333333336</v>
      </c>
      <c r="O718" s="9">
        <f t="shared" si="68"/>
        <v>41493.208333333336</v>
      </c>
      <c r="P718" t="b">
        <v>0</v>
      </c>
      <c r="Q718" t="b">
        <v>1</v>
      </c>
      <c r="R718" t="s">
        <v>33</v>
      </c>
      <c r="S718" s="4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4">
        <f t="shared" si="66"/>
        <v>247.64285714285714</v>
      </c>
      <c r="H719">
        <v>555</v>
      </c>
      <c r="I719" s="5">
        <f t="shared" si="71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67"/>
        <v>40777.208333333336</v>
      </c>
      <c r="O719" s="9">
        <f t="shared" si="68"/>
        <v>40798.208333333336</v>
      </c>
      <c r="P719" t="b">
        <v>0</v>
      </c>
      <c r="Q719" t="b">
        <v>0</v>
      </c>
      <c r="R719" t="s">
        <v>42</v>
      </c>
      <c r="S719" s="4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4">
        <f t="shared" si="66"/>
        <v>100.20481927710843</v>
      </c>
      <c r="H720">
        <v>297</v>
      </c>
      <c r="I720" s="5">
        <f t="shared" si="71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67"/>
        <v>41442.208333333336</v>
      </c>
      <c r="O720" s="9">
        <f t="shared" si="68"/>
        <v>41468.208333333336</v>
      </c>
      <c r="P720" t="b">
        <v>0</v>
      </c>
      <c r="Q720" t="b">
        <v>0</v>
      </c>
      <c r="R720" t="s">
        <v>65</v>
      </c>
      <c r="S720" s="4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4">
        <f t="shared" si="66"/>
        <v>153</v>
      </c>
      <c r="H721">
        <v>123</v>
      </c>
      <c r="I721" s="5">
        <f t="shared" si="71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67"/>
        <v>41058.208333333336</v>
      </c>
      <c r="O721" s="9">
        <f t="shared" si="68"/>
        <v>41069.208333333336</v>
      </c>
      <c r="P721" t="b">
        <v>0</v>
      </c>
      <c r="Q721" t="b">
        <v>0</v>
      </c>
      <c r="R721" t="s">
        <v>119</v>
      </c>
      <c r="S721" s="4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4">
        <f t="shared" si="66"/>
        <v>37.091954022988503</v>
      </c>
      <c r="H722">
        <v>38</v>
      </c>
      <c r="I722" s="5">
        <f t="shared" si="71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67"/>
        <v>43152.25</v>
      </c>
      <c r="O722" s="9">
        <f t="shared" si="68"/>
        <v>43166.25</v>
      </c>
      <c r="P722" t="b">
        <v>0</v>
      </c>
      <c r="Q722" t="b">
        <v>1</v>
      </c>
      <c r="R722" t="s">
        <v>33</v>
      </c>
      <c r="S722" s="4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4">
        <f t="shared" si="66"/>
        <v>4.392394822006473</v>
      </c>
      <c r="H723">
        <v>60</v>
      </c>
      <c r="I723" s="5">
        <f t="shared" si="71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67"/>
        <v>43194.208333333328</v>
      </c>
      <c r="O723" s="9">
        <f t="shared" si="68"/>
        <v>43200.208333333328</v>
      </c>
      <c r="P723" t="b">
        <v>0</v>
      </c>
      <c r="Q723" t="b">
        <v>0</v>
      </c>
      <c r="R723" t="s">
        <v>23</v>
      </c>
      <c r="S723" s="4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4">
        <f t="shared" si="66"/>
        <v>156.50721649484535</v>
      </c>
      <c r="H724">
        <v>3036</v>
      </c>
      <c r="I724" s="5">
        <f t="shared" si="71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67"/>
        <v>43045.25</v>
      </c>
      <c r="O724" s="9">
        <f t="shared" si="68"/>
        <v>43072.25</v>
      </c>
      <c r="P724" t="b">
        <v>0</v>
      </c>
      <c r="Q724" t="b">
        <v>0</v>
      </c>
      <c r="R724" t="s">
        <v>42</v>
      </c>
      <c r="S724" s="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4">
        <f t="shared" si="66"/>
        <v>270.40816326530609</v>
      </c>
      <c r="H725">
        <v>144</v>
      </c>
      <c r="I725" s="5">
        <f t="shared" si="71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67"/>
        <v>42431.25</v>
      </c>
      <c r="O725" s="9">
        <f t="shared" si="68"/>
        <v>42452.208333333328</v>
      </c>
      <c r="P725" t="b">
        <v>0</v>
      </c>
      <c r="Q725" t="b">
        <v>0</v>
      </c>
      <c r="R725" t="s">
        <v>33</v>
      </c>
      <c r="S725" s="4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4">
        <f t="shared" si="66"/>
        <v>134.05952380952382</v>
      </c>
      <c r="H726">
        <v>121</v>
      </c>
      <c r="I726" s="5">
        <f t="shared" si="71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67"/>
        <v>41934.208333333336</v>
      </c>
      <c r="O726" s="9">
        <f t="shared" si="68"/>
        <v>41936.208333333336</v>
      </c>
      <c r="P726" t="b">
        <v>0</v>
      </c>
      <c r="Q726" t="b">
        <v>1</v>
      </c>
      <c r="R726" t="s">
        <v>33</v>
      </c>
      <c r="S726" s="4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4">
        <f t="shared" si="66"/>
        <v>50.398033126293996</v>
      </c>
      <c r="H727">
        <v>1596</v>
      </c>
      <c r="I727" s="5">
        <f t="shared" si="71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67"/>
        <v>41958.25</v>
      </c>
      <c r="O727" s="9">
        <f t="shared" si="68"/>
        <v>41960.25</v>
      </c>
      <c r="P727" t="b">
        <v>0</v>
      </c>
      <c r="Q727" t="b">
        <v>0</v>
      </c>
      <c r="R727" t="s">
        <v>292</v>
      </c>
      <c r="S727" s="4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4">
        <f t="shared" si="66"/>
        <v>88.815837937384899</v>
      </c>
      <c r="H728">
        <v>524</v>
      </c>
      <c r="I728" s="5">
        <f t="shared" si="71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67"/>
        <v>40476.208333333336</v>
      </c>
      <c r="O728" s="9">
        <f t="shared" si="68"/>
        <v>40482.208333333336</v>
      </c>
      <c r="P728" t="b">
        <v>0</v>
      </c>
      <c r="Q728" t="b">
        <v>1</v>
      </c>
      <c r="R728" t="s">
        <v>33</v>
      </c>
      <c r="S728" s="4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4">
        <f t="shared" si="66"/>
        <v>165</v>
      </c>
      <c r="H729">
        <v>181</v>
      </c>
      <c r="I729" s="5">
        <f t="shared" si="71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67"/>
        <v>43485.25</v>
      </c>
      <c r="O729" s="9">
        <f t="shared" si="68"/>
        <v>43543.208333333328</v>
      </c>
      <c r="P729" t="b">
        <v>0</v>
      </c>
      <c r="Q729" t="b">
        <v>0</v>
      </c>
      <c r="R729" t="s">
        <v>28</v>
      </c>
      <c r="S729" s="4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4">
        <f t="shared" si="66"/>
        <v>17.5</v>
      </c>
      <c r="H730">
        <v>10</v>
      </c>
      <c r="I730" s="5">
        <f t="shared" si="71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67"/>
        <v>42515.208333333328</v>
      </c>
      <c r="O730" s="9">
        <f t="shared" si="68"/>
        <v>42526.208333333328</v>
      </c>
      <c r="P730" t="b">
        <v>0</v>
      </c>
      <c r="Q730" t="b">
        <v>0</v>
      </c>
      <c r="R730" t="s">
        <v>33</v>
      </c>
      <c r="S730" s="4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4">
        <f t="shared" si="66"/>
        <v>185.66071428571428</v>
      </c>
      <c r="H731">
        <v>122</v>
      </c>
      <c r="I731" s="5">
        <f t="shared" si="71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67"/>
        <v>41309.25</v>
      </c>
      <c r="O731" s="9">
        <f t="shared" si="68"/>
        <v>41311.25</v>
      </c>
      <c r="P731" t="b">
        <v>0</v>
      </c>
      <c r="Q731" t="b">
        <v>0</v>
      </c>
      <c r="R731" t="s">
        <v>53</v>
      </c>
      <c r="S731" s="4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4">
        <f t="shared" si="66"/>
        <v>412.6631944444444</v>
      </c>
      <c r="H732">
        <v>1071</v>
      </c>
      <c r="I732" s="5">
        <f t="shared" si="71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67"/>
        <v>42147.208333333328</v>
      </c>
      <c r="O732" s="9">
        <f t="shared" si="68"/>
        <v>42153.208333333328</v>
      </c>
      <c r="P732" t="b">
        <v>0</v>
      </c>
      <c r="Q732" t="b">
        <v>0</v>
      </c>
      <c r="R732" t="s">
        <v>65</v>
      </c>
      <c r="S732" s="4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4">
        <f t="shared" si="66"/>
        <v>90.25</v>
      </c>
      <c r="H733">
        <v>219</v>
      </c>
      <c r="I733" s="5">
        <f t="shared" si="71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67"/>
        <v>42939.208333333328</v>
      </c>
      <c r="O733" s="9">
        <f t="shared" si="68"/>
        <v>42940.208333333328</v>
      </c>
      <c r="P733" t="b">
        <v>0</v>
      </c>
      <c r="Q733" t="b">
        <v>0</v>
      </c>
      <c r="R733" t="s">
        <v>28</v>
      </c>
      <c r="S733" s="4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4">
        <f t="shared" si="66"/>
        <v>91.984615384615381</v>
      </c>
      <c r="H734">
        <v>1121</v>
      </c>
      <c r="I734" s="5">
        <f t="shared" si="71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67"/>
        <v>42816.208333333328</v>
      </c>
      <c r="O734" s="9">
        <f t="shared" si="68"/>
        <v>42839.208333333328</v>
      </c>
      <c r="P734" t="b">
        <v>0</v>
      </c>
      <c r="Q734" t="b">
        <v>1</v>
      </c>
      <c r="R734" t="s">
        <v>23</v>
      </c>
      <c r="S734" s="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4">
        <f t="shared" si="66"/>
        <v>527.00632911392404</v>
      </c>
      <c r="H735">
        <v>980</v>
      </c>
      <c r="I735" s="5">
        <f t="shared" si="71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67"/>
        <v>41844.208333333336</v>
      </c>
      <c r="O735" s="9">
        <f t="shared" si="68"/>
        <v>41857.208333333336</v>
      </c>
      <c r="P735" t="b">
        <v>0</v>
      </c>
      <c r="Q735" t="b">
        <v>0</v>
      </c>
      <c r="R735" t="s">
        <v>148</v>
      </c>
      <c r="S735" s="4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4">
        <f t="shared" si="66"/>
        <v>319.14285714285711</v>
      </c>
      <c r="H736">
        <v>536</v>
      </c>
      <c r="I736" s="5">
        <f t="shared" si="71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67"/>
        <v>42763.25</v>
      </c>
      <c r="O736" s="9">
        <f t="shared" si="68"/>
        <v>42775.25</v>
      </c>
      <c r="P736" t="b">
        <v>0</v>
      </c>
      <c r="Q736" t="b">
        <v>1</v>
      </c>
      <c r="R736" t="s">
        <v>33</v>
      </c>
      <c r="S736" s="4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4">
        <f t="shared" si="66"/>
        <v>354.18867924528303</v>
      </c>
      <c r="H737">
        <v>1991</v>
      </c>
      <c r="I737" s="5">
        <f t="shared" si="71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67"/>
        <v>42459.208333333328</v>
      </c>
      <c r="O737" s="9">
        <f t="shared" si="68"/>
        <v>42466.208333333328</v>
      </c>
      <c r="P737" t="b">
        <v>0</v>
      </c>
      <c r="Q737" t="b">
        <v>0</v>
      </c>
      <c r="R737" t="s">
        <v>122</v>
      </c>
      <c r="S737" s="4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4">
        <f t="shared" si="66"/>
        <v>32.896103896103895</v>
      </c>
      <c r="H738">
        <v>29</v>
      </c>
      <c r="I738" s="5">
        <f t="shared" si="71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67"/>
        <v>42055.25</v>
      </c>
      <c r="O738" s="9">
        <f t="shared" si="68"/>
        <v>42059.25</v>
      </c>
      <c r="P738" t="b">
        <v>0</v>
      </c>
      <c r="Q738" t="b">
        <v>0</v>
      </c>
      <c r="R738" t="s">
        <v>68</v>
      </c>
      <c r="S738" s="4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4">
        <f t="shared" si="66"/>
        <v>135.8918918918919</v>
      </c>
      <c r="H739">
        <v>180</v>
      </c>
      <c r="I739" s="5">
        <f t="shared" si="71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67"/>
        <v>42685.25</v>
      </c>
      <c r="O739" s="9">
        <f t="shared" si="68"/>
        <v>42697.25</v>
      </c>
      <c r="P739" t="b">
        <v>0</v>
      </c>
      <c r="Q739" t="b">
        <v>0</v>
      </c>
      <c r="R739" t="s">
        <v>60</v>
      </c>
      <c r="S739" s="4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4">
        <f t="shared" si="66"/>
        <v>2.0843373493975905</v>
      </c>
      <c r="H740">
        <v>15</v>
      </c>
      <c r="I740" s="5">
        <f t="shared" si="71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67"/>
        <v>41959.25</v>
      </c>
      <c r="O740" s="9">
        <f t="shared" si="68"/>
        <v>41981.25</v>
      </c>
      <c r="P740" t="b">
        <v>0</v>
      </c>
      <c r="Q740" t="b">
        <v>1</v>
      </c>
      <c r="R740" t="s">
        <v>33</v>
      </c>
      <c r="S740" s="4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4">
        <f t="shared" si="66"/>
        <v>61</v>
      </c>
      <c r="H741">
        <v>191</v>
      </c>
      <c r="I741" s="5">
        <f t="shared" si="71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67"/>
        <v>41089.208333333336</v>
      </c>
      <c r="O741" s="9">
        <f t="shared" si="68"/>
        <v>41090.208333333336</v>
      </c>
      <c r="P741" t="b">
        <v>0</v>
      </c>
      <c r="Q741" t="b">
        <v>0</v>
      </c>
      <c r="R741" t="s">
        <v>60</v>
      </c>
      <c r="S741" s="4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4">
        <f t="shared" si="66"/>
        <v>30.037735849056602</v>
      </c>
      <c r="H742">
        <v>16</v>
      </c>
      <c r="I742" s="5">
        <f t="shared" si="71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67"/>
        <v>42769.25</v>
      </c>
      <c r="O742" s="9">
        <f t="shared" si="68"/>
        <v>42772.25</v>
      </c>
      <c r="P742" t="b">
        <v>0</v>
      </c>
      <c r="Q742" t="b">
        <v>0</v>
      </c>
      <c r="R742" t="s">
        <v>33</v>
      </c>
      <c r="S742" s="4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4">
        <f t="shared" si="66"/>
        <v>1179.1666666666665</v>
      </c>
      <c r="H743">
        <v>130</v>
      </c>
      <c r="I743" s="5">
        <f t="shared" si="71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67"/>
        <v>40321.208333333336</v>
      </c>
      <c r="O743" s="9">
        <f t="shared" si="68"/>
        <v>40322.208333333336</v>
      </c>
      <c r="P743" t="b">
        <v>0</v>
      </c>
      <c r="Q743" t="b">
        <v>0</v>
      </c>
      <c r="R743" t="s">
        <v>33</v>
      </c>
      <c r="S743" s="4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4">
        <f t="shared" si="66"/>
        <v>1126.0833333333335</v>
      </c>
      <c r="H744">
        <v>122</v>
      </c>
      <c r="I744" s="5">
        <f t="shared" si="71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67"/>
        <v>40197.25</v>
      </c>
      <c r="O744" s="9">
        <f t="shared" si="68"/>
        <v>40239.25</v>
      </c>
      <c r="P744" t="b">
        <v>0</v>
      </c>
      <c r="Q744" t="b">
        <v>0</v>
      </c>
      <c r="R744" t="s">
        <v>50</v>
      </c>
      <c r="S744" s="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4">
        <f t="shared" si="66"/>
        <v>12.923076923076923</v>
      </c>
      <c r="H745">
        <v>17</v>
      </c>
      <c r="I745" s="5">
        <f t="shared" si="71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67"/>
        <v>42298.208333333328</v>
      </c>
      <c r="O745" s="9">
        <f t="shared" si="68"/>
        <v>42304.208333333328</v>
      </c>
      <c r="P745" t="b">
        <v>0</v>
      </c>
      <c r="Q745" t="b">
        <v>1</v>
      </c>
      <c r="R745" t="s">
        <v>33</v>
      </c>
      <c r="S745" s="4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4">
        <f t="shared" si="66"/>
        <v>712</v>
      </c>
      <c r="H746">
        <v>140</v>
      </c>
      <c r="I746" s="5">
        <f t="shared" si="71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67"/>
        <v>43322.208333333328</v>
      </c>
      <c r="O746" s="9">
        <f t="shared" si="68"/>
        <v>43324.208333333328</v>
      </c>
      <c r="P746" t="b">
        <v>0</v>
      </c>
      <c r="Q746" t="b">
        <v>1</v>
      </c>
      <c r="R746" t="s">
        <v>33</v>
      </c>
      <c r="S746" s="4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4">
        <f t="shared" si="66"/>
        <v>30.304347826086957</v>
      </c>
      <c r="H747">
        <v>34</v>
      </c>
      <c r="I747" s="5">
        <f t="shared" si="71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67"/>
        <v>40328.208333333336</v>
      </c>
      <c r="O747" s="9">
        <f t="shared" si="68"/>
        <v>40355.208333333336</v>
      </c>
      <c r="P747" t="b">
        <v>0</v>
      </c>
      <c r="Q747" t="b">
        <v>0</v>
      </c>
      <c r="R747" t="s">
        <v>65</v>
      </c>
      <c r="S747" s="4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4">
        <f t="shared" si="66"/>
        <v>212.50896057347671</v>
      </c>
      <c r="H748">
        <v>3388</v>
      </c>
      <c r="I748" s="5">
        <f t="shared" si="71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67"/>
        <v>40825.208333333336</v>
      </c>
      <c r="O748" s="9">
        <f t="shared" si="68"/>
        <v>40830.208333333336</v>
      </c>
      <c r="P748" t="b">
        <v>0</v>
      </c>
      <c r="Q748" t="b">
        <v>0</v>
      </c>
      <c r="R748" t="s">
        <v>28</v>
      </c>
      <c r="S748" s="4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4">
        <f t="shared" si="66"/>
        <v>228.85714285714286</v>
      </c>
      <c r="H749">
        <v>280</v>
      </c>
      <c r="I749" s="5">
        <f t="shared" si="71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67"/>
        <v>40423.208333333336</v>
      </c>
      <c r="O749" s="9">
        <f t="shared" si="68"/>
        <v>40434.208333333336</v>
      </c>
      <c r="P749" t="b">
        <v>0</v>
      </c>
      <c r="Q749" t="b">
        <v>0</v>
      </c>
      <c r="R749" t="s">
        <v>33</v>
      </c>
      <c r="S749" s="4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4">
        <f t="shared" si="66"/>
        <v>34.959979476654695</v>
      </c>
      <c r="H750">
        <v>614</v>
      </c>
      <c r="I750" s="5">
        <f t="shared" si="71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67"/>
        <v>40238.25</v>
      </c>
      <c r="O750" s="9">
        <f t="shared" si="68"/>
        <v>40263.208333333336</v>
      </c>
      <c r="P750" t="b">
        <v>0</v>
      </c>
      <c r="Q750" t="b">
        <v>1</v>
      </c>
      <c r="R750" t="s">
        <v>71</v>
      </c>
      <c r="S750" s="4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4">
        <f t="shared" si="66"/>
        <v>157.29069767441862</v>
      </c>
      <c r="H751">
        <v>366</v>
      </c>
      <c r="I751" s="5">
        <f t="shared" si="71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67"/>
        <v>41920.208333333336</v>
      </c>
      <c r="O751" s="9">
        <f t="shared" si="68"/>
        <v>41932.208333333336</v>
      </c>
      <c r="P751" t="b">
        <v>0</v>
      </c>
      <c r="Q751" t="b">
        <v>1</v>
      </c>
      <c r="R751" t="s">
        <v>65</v>
      </c>
      <c r="S751" s="4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4">
        <f t="shared" si="66"/>
        <v>1</v>
      </c>
      <c r="H752">
        <v>1</v>
      </c>
      <c r="I752" s="5">
        <f t="shared" si="71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67"/>
        <v>40360.208333333336</v>
      </c>
      <c r="O752" s="9">
        <f t="shared" si="68"/>
        <v>40385.208333333336</v>
      </c>
      <c r="P752" t="b">
        <v>0</v>
      </c>
      <c r="Q752" t="b">
        <v>0</v>
      </c>
      <c r="R752" t="s">
        <v>50</v>
      </c>
      <c r="S752" s="4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4">
        <f t="shared" si="66"/>
        <v>232.30555555555554</v>
      </c>
      <c r="H753">
        <v>270</v>
      </c>
      <c r="I753" s="5">
        <f t="shared" si="71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67"/>
        <v>42446.208333333328</v>
      </c>
      <c r="O753" s="9">
        <f t="shared" si="68"/>
        <v>42461.208333333328</v>
      </c>
      <c r="P753" t="b">
        <v>1</v>
      </c>
      <c r="Q753" t="b">
        <v>1</v>
      </c>
      <c r="R753" t="s">
        <v>68</v>
      </c>
      <c r="S753" s="4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4">
        <f t="shared" si="66"/>
        <v>92.448275862068968</v>
      </c>
      <c r="H754">
        <v>114</v>
      </c>
      <c r="I754" s="5">
        <f t="shared" si="71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67"/>
        <v>40395.208333333336</v>
      </c>
      <c r="O754" s="9">
        <f t="shared" si="68"/>
        <v>40413.208333333336</v>
      </c>
      <c r="P754" t="b">
        <v>0</v>
      </c>
      <c r="Q754" t="b">
        <v>1</v>
      </c>
      <c r="R754" t="s">
        <v>33</v>
      </c>
      <c r="S754" s="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4">
        <f t="shared" si="66"/>
        <v>256.70212765957444</v>
      </c>
      <c r="H755">
        <v>137</v>
      </c>
      <c r="I755" s="5">
        <f t="shared" si="71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67"/>
        <v>40321.208333333336</v>
      </c>
      <c r="O755" s="9">
        <f t="shared" si="68"/>
        <v>40336.208333333336</v>
      </c>
      <c r="P755" t="b">
        <v>0</v>
      </c>
      <c r="Q755" t="b">
        <v>0</v>
      </c>
      <c r="R755" t="s">
        <v>122</v>
      </c>
      <c r="S755" s="4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4">
        <f t="shared" si="66"/>
        <v>168.47017045454547</v>
      </c>
      <c r="H756">
        <v>3205</v>
      </c>
      <c r="I756" s="5">
        <f t="shared" si="71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67"/>
        <v>41210.208333333336</v>
      </c>
      <c r="O756" s="9">
        <f t="shared" si="68"/>
        <v>41263.25</v>
      </c>
      <c r="P756" t="b">
        <v>0</v>
      </c>
      <c r="Q756" t="b">
        <v>0</v>
      </c>
      <c r="R756" t="s">
        <v>33</v>
      </c>
      <c r="S756" s="4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4">
        <f t="shared" si="66"/>
        <v>166.57777777777778</v>
      </c>
      <c r="H757">
        <v>288</v>
      </c>
      <c r="I757" s="5">
        <f t="shared" si="71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67"/>
        <v>43096.25</v>
      </c>
      <c r="O757" s="9">
        <f t="shared" si="68"/>
        <v>43108.25</v>
      </c>
      <c r="P757" t="b">
        <v>0</v>
      </c>
      <c r="Q757" t="b">
        <v>1</v>
      </c>
      <c r="R757" t="s">
        <v>33</v>
      </c>
      <c r="S757" s="4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4">
        <f t="shared" si="66"/>
        <v>772.07692307692309</v>
      </c>
      <c r="H758">
        <v>148</v>
      </c>
      <c r="I758" s="5">
        <f t="shared" si="71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67"/>
        <v>42024.25</v>
      </c>
      <c r="O758" s="9">
        <f t="shared" si="68"/>
        <v>42030.25</v>
      </c>
      <c r="P758" t="b">
        <v>0</v>
      </c>
      <c r="Q758" t="b">
        <v>0</v>
      </c>
      <c r="R758" t="s">
        <v>33</v>
      </c>
      <c r="S758" s="4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4">
        <f t="shared" si="66"/>
        <v>406.85714285714283</v>
      </c>
      <c r="H759">
        <v>114</v>
      </c>
      <c r="I759" s="5">
        <f t="shared" si="71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67"/>
        <v>40675.208333333336</v>
      </c>
      <c r="O759" s="9">
        <f t="shared" si="68"/>
        <v>40679.208333333336</v>
      </c>
      <c r="P759" t="b">
        <v>0</v>
      </c>
      <c r="Q759" t="b">
        <v>0</v>
      </c>
      <c r="R759" t="s">
        <v>53</v>
      </c>
      <c r="S759" s="4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4">
        <f t="shared" si="66"/>
        <v>564.20608108108115</v>
      </c>
      <c r="H760">
        <v>1518</v>
      </c>
      <c r="I760" s="5">
        <f t="shared" si="71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67"/>
        <v>41936.208333333336</v>
      </c>
      <c r="O760" s="9">
        <f t="shared" si="68"/>
        <v>41945.208333333336</v>
      </c>
      <c r="P760" t="b">
        <v>0</v>
      </c>
      <c r="Q760" t="b">
        <v>0</v>
      </c>
      <c r="R760" t="s">
        <v>23</v>
      </c>
      <c r="S760" s="4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4">
        <f t="shared" si="66"/>
        <v>68.426865671641792</v>
      </c>
      <c r="H761">
        <v>1274</v>
      </c>
      <c r="I761" s="5">
        <f t="shared" si="71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67"/>
        <v>43136.25</v>
      </c>
      <c r="O761" s="9">
        <f t="shared" si="68"/>
        <v>43166.25</v>
      </c>
      <c r="P761" t="b">
        <v>0</v>
      </c>
      <c r="Q761" t="b">
        <v>0</v>
      </c>
      <c r="R761" t="s">
        <v>50</v>
      </c>
      <c r="S761" s="4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4">
        <f t="shared" si="66"/>
        <v>34.351966873706004</v>
      </c>
      <c r="H762">
        <v>210</v>
      </c>
      <c r="I762" s="5">
        <f t="shared" si="71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67"/>
        <v>43678.208333333328</v>
      </c>
      <c r="O762" s="9">
        <f t="shared" si="68"/>
        <v>43707.208333333328</v>
      </c>
      <c r="P762" t="b">
        <v>0</v>
      </c>
      <c r="Q762" t="b">
        <v>1</v>
      </c>
      <c r="R762" t="s">
        <v>89</v>
      </c>
      <c r="S762" s="4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4">
        <f t="shared" si="66"/>
        <v>655.4545454545455</v>
      </c>
      <c r="H763">
        <v>166</v>
      </c>
      <c r="I763" s="5">
        <f t="shared" si="71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67"/>
        <v>42938.208333333328</v>
      </c>
      <c r="O763" s="9">
        <f t="shared" si="68"/>
        <v>42943.208333333328</v>
      </c>
      <c r="P763" t="b">
        <v>0</v>
      </c>
      <c r="Q763" t="b">
        <v>0</v>
      </c>
      <c r="R763" t="s">
        <v>23</v>
      </c>
      <c r="S763" s="4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4">
        <f t="shared" si="66"/>
        <v>177.25714285714284</v>
      </c>
      <c r="H764">
        <v>100</v>
      </c>
      <c r="I764" s="5">
        <f t="shared" si="71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67"/>
        <v>41241.25</v>
      </c>
      <c r="O764" s="9">
        <f t="shared" si="68"/>
        <v>41252.25</v>
      </c>
      <c r="P764" t="b">
        <v>0</v>
      </c>
      <c r="Q764" t="b">
        <v>0</v>
      </c>
      <c r="R764" t="s">
        <v>159</v>
      </c>
      <c r="S764" s="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4">
        <f t="shared" si="66"/>
        <v>113.17857142857144</v>
      </c>
      <c r="H765">
        <v>235</v>
      </c>
      <c r="I765" s="5">
        <f t="shared" si="71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67"/>
        <v>41037.208333333336</v>
      </c>
      <c r="O765" s="9">
        <f t="shared" si="68"/>
        <v>41072.208333333336</v>
      </c>
      <c r="P765" t="b">
        <v>0</v>
      </c>
      <c r="Q765" t="b">
        <v>1</v>
      </c>
      <c r="R765" t="s">
        <v>33</v>
      </c>
      <c r="S765" s="4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4">
        <f t="shared" si="66"/>
        <v>728.18181818181824</v>
      </c>
      <c r="H766">
        <v>148</v>
      </c>
      <c r="I766" s="5">
        <f t="shared" si="71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67"/>
        <v>40676.208333333336</v>
      </c>
      <c r="O766" s="9">
        <f t="shared" si="68"/>
        <v>40684.208333333336</v>
      </c>
      <c r="P766" t="b">
        <v>0</v>
      </c>
      <c r="Q766" t="b">
        <v>0</v>
      </c>
      <c r="R766" t="s">
        <v>23</v>
      </c>
      <c r="S766" s="4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4">
        <f t="shared" si="66"/>
        <v>208.33333333333334</v>
      </c>
      <c r="H767">
        <v>198</v>
      </c>
      <c r="I767" s="5">
        <f t="shared" si="71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67"/>
        <v>42840.208333333328</v>
      </c>
      <c r="O767" s="9">
        <f t="shared" si="68"/>
        <v>42865.208333333328</v>
      </c>
      <c r="P767" t="b">
        <v>1</v>
      </c>
      <c r="Q767" t="b">
        <v>1</v>
      </c>
      <c r="R767" t="s">
        <v>60</v>
      </c>
      <c r="S767" s="4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4">
        <f t="shared" si="66"/>
        <v>31.171232876712331</v>
      </c>
      <c r="H768">
        <v>248</v>
      </c>
      <c r="I768" s="5">
        <f t="shared" si="71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67"/>
        <v>43362.208333333328</v>
      </c>
      <c r="O768" s="9">
        <f t="shared" si="68"/>
        <v>43363.208333333328</v>
      </c>
      <c r="P768" t="b">
        <v>0</v>
      </c>
      <c r="Q768" t="b">
        <v>0</v>
      </c>
      <c r="R768" t="s">
        <v>474</v>
      </c>
      <c r="S768" s="4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4">
        <f t="shared" si="66"/>
        <v>56.967078189300416</v>
      </c>
      <c r="H769">
        <v>513</v>
      </c>
      <c r="I769" s="5">
        <f t="shared" si="71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67"/>
        <v>42283.208333333328</v>
      </c>
      <c r="O769" s="9">
        <f t="shared" si="68"/>
        <v>42328.25</v>
      </c>
      <c r="P769" t="b">
        <v>0</v>
      </c>
      <c r="Q769" t="b">
        <v>0</v>
      </c>
      <c r="R769" t="s">
        <v>206</v>
      </c>
      <c r="S769" s="4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4">
        <f t="shared" si="66"/>
        <v>231</v>
      </c>
      <c r="H770">
        <v>150</v>
      </c>
      <c r="I770" s="5">
        <f t="shared" si="71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67"/>
        <v>41619.25</v>
      </c>
      <c r="O770" s="9">
        <f t="shared" si="68"/>
        <v>41634.25</v>
      </c>
      <c r="P770" t="b">
        <v>0</v>
      </c>
      <c r="Q770" t="b">
        <v>0</v>
      </c>
      <c r="R770" t="s">
        <v>33</v>
      </c>
      <c r="S770" s="4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4">
        <f t="shared" ref="G771:G834" si="72">(E771/D771)*100</f>
        <v>86.867834394904463</v>
      </c>
      <c r="H771">
        <v>3410</v>
      </c>
      <c r="I771" s="5">
        <f t="shared" si="71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73">(((L771/60)/60)/24)+DATE(1970,1,1)</f>
        <v>41501.208333333336</v>
      </c>
      <c r="O771" s="9">
        <f t="shared" ref="O771:O834" si="74">(((M771/60)/60)/24)+DATE(1970,1,1)</f>
        <v>41527.208333333336</v>
      </c>
      <c r="P771" t="b">
        <v>0</v>
      </c>
      <c r="Q771" t="b">
        <v>0</v>
      </c>
      <c r="R771" t="s">
        <v>89</v>
      </c>
      <c r="S771" s="4" t="str">
        <f t="shared" ref="S771:S834" si="75">IFERROR(LEFT(R771, FIND("/", R771) - 1), R771)</f>
        <v>games</v>
      </c>
      <c r="T771" t="str">
        <f t="shared" ref="T771:T834" si="76">IFERROR(MID(R771,FIND("/",R771)+1,LEN(R771)),"")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4">
        <f t="shared" si="72"/>
        <v>270.74418604651163</v>
      </c>
      <c r="H772">
        <v>216</v>
      </c>
      <c r="I772" s="5">
        <f t="shared" ref="I772:I835" si="77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73"/>
        <v>41743.208333333336</v>
      </c>
      <c r="O772" s="9">
        <f t="shared" si="74"/>
        <v>41750.208333333336</v>
      </c>
      <c r="P772" t="b">
        <v>0</v>
      </c>
      <c r="Q772" t="b">
        <v>1</v>
      </c>
      <c r="R772" t="s">
        <v>33</v>
      </c>
      <c r="S772" s="4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4">
        <f t="shared" si="72"/>
        <v>49.446428571428569</v>
      </c>
      <c r="H773">
        <v>26</v>
      </c>
      <c r="I773" s="5">
        <f t="shared" si="77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73"/>
        <v>43491.25</v>
      </c>
      <c r="O773" s="9">
        <f t="shared" si="74"/>
        <v>43518.25</v>
      </c>
      <c r="P773" t="b">
        <v>0</v>
      </c>
      <c r="Q773" t="b">
        <v>0</v>
      </c>
      <c r="R773" t="s">
        <v>33</v>
      </c>
      <c r="S773" s="4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4">
        <f t="shared" si="72"/>
        <v>113.3596256684492</v>
      </c>
      <c r="H774">
        <v>5139</v>
      </c>
      <c r="I774" s="5">
        <f t="shared" si="77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73"/>
        <v>43505.25</v>
      </c>
      <c r="O774" s="9">
        <f t="shared" si="74"/>
        <v>43509.25</v>
      </c>
      <c r="P774" t="b">
        <v>0</v>
      </c>
      <c r="Q774" t="b">
        <v>0</v>
      </c>
      <c r="R774" t="s">
        <v>60</v>
      </c>
      <c r="S774" s="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4">
        <f t="shared" si="72"/>
        <v>190.55555555555554</v>
      </c>
      <c r="H775">
        <v>2353</v>
      </c>
      <c r="I775" s="5">
        <f t="shared" si="77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73"/>
        <v>42838.208333333328</v>
      </c>
      <c r="O775" s="9">
        <f t="shared" si="74"/>
        <v>42848.208333333328</v>
      </c>
      <c r="P775" t="b">
        <v>0</v>
      </c>
      <c r="Q775" t="b">
        <v>0</v>
      </c>
      <c r="R775" t="s">
        <v>33</v>
      </c>
      <c r="S775" s="4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4">
        <f t="shared" si="72"/>
        <v>135.5</v>
      </c>
      <c r="H776">
        <v>78</v>
      </c>
      <c r="I776" s="5">
        <f t="shared" si="77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73"/>
        <v>42513.208333333328</v>
      </c>
      <c r="O776" s="9">
        <f t="shared" si="74"/>
        <v>42554.208333333328</v>
      </c>
      <c r="P776" t="b">
        <v>0</v>
      </c>
      <c r="Q776" t="b">
        <v>0</v>
      </c>
      <c r="R776" t="s">
        <v>28</v>
      </c>
      <c r="S776" s="4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4">
        <f t="shared" si="72"/>
        <v>10.297872340425531</v>
      </c>
      <c r="H777">
        <v>10</v>
      </c>
      <c r="I777" s="5">
        <f t="shared" si="77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73"/>
        <v>41949.25</v>
      </c>
      <c r="O777" s="9">
        <f t="shared" si="74"/>
        <v>41959.25</v>
      </c>
      <c r="P777" t="b">
        <v>0</v>
      </c>
      <c r="Q777" t="b">
        <v>0</v>
      </c>
      <c r="R777" t="s">
        <v>23</v>
      </c>
      <c r="S777" s="4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4">
        <f t="shared" si="72"/>
        <v>65.544223826714799</v>
      </c>
      <c r="H778">
        <v>2201</v>
      </c>
      <c r="I778" s="5">
        <f t="shared" si="77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73"/>
        <v>43650.208333333328</v>
      </c>
      <c r="O778" s="9">
        <f t="shared" si="74"/>
        <v>43668.208333333328</v>
      </c>
      <c r="P778" t="b">
        <v>0</v>
      </c>
      <c r="Q778" t="b">
        <v>0</v>
      </c>
      <c r="R778" t="s">
        <v>33</v>
      </c>
      <c r="S778" s="4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4">
        <f t="shared" si="72"/>
        <v>49.026652452025587</v>
      </c>
      <c r="H779">
        <v>676</v>
      </c>
      <c r="I779" s="5">
        <f t="shared" si="77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73"/>
        <v>40809.208333333336</v>
      </c>
      <c r="O779" s="9">
        <f t="shared" si="74"/>
        <v>40838.208333333336</v>
      </c>
      <c r="P779" t="b">
        <v>0</v>
      </c>
      <c r="Q779" t="b">
        <v>0</v>
      </c>
      <c r="R779" t="s">
        <v>33</v>
      </c>
      <c r="S779" s="4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4">
        <f t="shared" si="72"/>
        <v>787.92307692307691</v>
      </c>
      <c r="H780">
        <v>174</v>
      </c>
      <c r="I780" s="5">
        <f t="shared" si="77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73"/>
        <v>40768.208333333336</v>
      </c>
      <c r="O780" s="9">
        <f t="shared" si="74"/>
        <v>40773.208333333336</v>
      </c>
      <c r="P780" t="b">
        <v>0</v>
      </c>
      <c r="Q780" t="b">
        <v>0</v>
      </c>
      <c r="R780" t="s">
        <v>71</v>
      </c>
      <c r="S780" s="4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4">
        <f t="shared" si="72"/>
        <v>80.306347746090154</v>
      </c>
      <c r="H781">
        <v>831</v>
      </c>
      <c r="I781" s="5">
        <f t="shared" si="77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73"/>
        <v>42230.208333333328</v>
      </c>
      <c r="O781" s="9">
        <f t="shared" si="74"/>
        <v>42239.208333333328</v>
      </c>
      <c r="P781" t="b">
        <v>0</v>
      </c>
      <c r="Q781" t="b">
        <v>1</v>
      </c>
      <c r="R781" t="s">
        <v>33</v>
      </c>
      <c r="S781" s="4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4">
        <f t="shared" si="72"/>
        <v>106.29411764705883</v>
      </c>
      <c r="H782">
        <v>164</v>
      </c>
      <c r="I782" s="5">
        <f t="shared" si="77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73"/>
        <v>42573.208333333328</v>
      </c>
      <c r="O782" s="9">
        <f t="shared" si="74"/>
        <v>42592.208333333328</v>
      </c>
      <c r="P782" t="b">
        <v>0</v>
      </c>
      <c r="Q782" t="b">
        <v>1</v>
      </c>
      <c r="R782" t="s">
        <v>53</v>
      </c>
      <c r="S782" s="4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4">
        <f t="shared" si="72"/>
        <v>50.735632183908038</v>
      </c>
      <c r="H783">
        <v>56</v>
      </c>
      <c r="I783" s="5">
        <f t="shared" si="77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73"/>
        <v>40482.208333333336</v>
      </c>
      <c r="O783" s="9">
        <f t="shared" si="74"/>
        <v>40533.25</v>
      </c>
      <c r="P783" t="b">
        <v>0</v>
      </c>
      <c r="Q783" t="b">
        <v>0</v>
      </c>
      <c r="R783" t="s">
        <v>33</v>
      </c>
      <c r="S783" s="4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4">
        <f t="shared" si="72"/>
        <v>215.31372549019611</v>
      </c>
      <c r="H784">
        <v>161</v>
      </c>
      <c r="I784" s="5">
        <f t="shared" si="77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73"/>
        <v>40603.25</v>
      </c>
      <c r="O784" s="9">
        <f t="shared" si="74"/>
        <v>40631.208333333336</v>
      </c>
      <c r="P784" t="b">
        <v>0</v>
      </c>
      <c r="Q784" t="b">
        <v>1</v>
      </c>
      <c r="R784" t="s">
        <v>71</v>
      </c>
      <c r="S784" s="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4">
        <f t="shared" si="72"/>
        <v>141.22972972972974</v>
      </c>
      <c r="H785">
        <v>138</v>
      </c>
      <c r="I785" s="5">
        <f t="shared" si="77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73"/>
        <v>41625.25</v>
      </c>
      <c r="O785" s="9">
        <f t="shared" si="74"/>
        <v>41632.25</v>
      </c>
      <c r="P785" t="b">
        <v>0</v>
      </c>
      <c r="Q785" t="b">
        <v>0</v>
      </c>
      <c r="R785" t="s">
        <v>23</v>
      </c>
      <c r="S785" s="4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4">
        <f t="shared" si="72"/>
        <v>115.33745781777279</v>
      </c>
      <c r="H786">
        <v>3308</v>
      </c>
      <c r="I786" s="5">
        <f t="shared" si="77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73"/>
        <v>42435.25</v>
      </c>
      <c r="O786" s="9">
        <f t="shared" si="74"/>
        <v>42446.208333333328</v>
      </c>
      <c r="P786" t="b">
        <v>0</v>
      </c>
      <c r="Q786" t="b">
        <v>0</v>
      </c>
      <c r="R786" t="s">
        <v>28</v>
      </c>
      <c r="S786" s="4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4">
        <f t="shared" si="72"/>
        <v>193.11940298507463</v>
      </c>
      <c r="H787">
        <v>127</v>
      </c>
      <c r="I787" s="5">
        <f t="shared" si="77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73"/>
        <v>43582.208333333328</v>
      </c>
      <c r="O787" s="9">
        <f t="shared" si="74"/>
        <v>43616.208333333328</v>
      </c>
      <c r="P787" t="b">
        <v>0</v>
      </c>
      <c r="Q787" t="b">
        <v>1</v>
      </c>
      <c r="R787" t="s">
        <v>71</v>
      </c>
      <c r="S787" s="4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4">
        <f t="shared" si="72"/>
        <v>729.73333333333335</v>
      </c>
      <c r="H788">
        <v>207</v>
      </c>
      <c r="I788" s="5">
        <f t="shared" si="77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73"/>
        <v>43186.208333333328</v>
      </c>
      <c r="O788" s="9">
        <f t="shared" si="74"/>
        <v>43193.208333333328</v>
      </c>
      <c r="P788" t="b">
        <v>0</v>
      </c>
      <c r="Q788" t="b">
        <v>1</v>
      </c>
      <c r="R788" t="s">
        <v>159</v>
      </c>
      <c r="S788" s="4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4">
        <f t="shared" si="72"/>
        <v>99.66339869281046</v>
      </c>
      <c r="H789">
        <v>859</v>
      </c>
      <c r="I789" s="5">
        <f t="shared" si="77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73"/>
        <v>40684.208333333336</v>
      </c>
      <c r="O789" s="9">
        <f t="shared" si="74"/>
        <v>40693.208333333336</v>
      </c>
      <c r="P789" t="b">
        <v>0</v>
      </c>
      <c r="Q789" t="b">
        <v>0</v>
      </c>
      <c r="R789" t="s">
        <v>23</v>
      </c>
      <c r="S789" s="4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4">
        <f t="shared" si="72"/>
        <v>88.166666666666671</v>
      </c>
      <c r="H790">
        <v>31</v>
      </c>
      <c r="I790" s="5">
        <f t="shared" si="77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73"/>
        <v>41202.208333333336</v>
      </c>
      <c r="O790" s="9">
        <f t="shared" si="74"/>
        <v>41223.25</v>
      </c>
      <c r="P790" t="b">
        <v>0</v>
      </c>
      <c r="Q790" t="b">
        <v>0</v>
      </c>
      <c r="R790" t="s">
        <v>71</v>
      </c>
      <c r="S790" s="4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4">
        <f t="shared" si="72"/>
        <v>37.233333333333334</v>
      </c>
      <c r="H791">
        <v>45</v>
      </c>
      <c r="I791" s="5">
        <f t="shared" si="77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73"/>
        <v>41786.208333333336</v>
      </c>
      <c r="O791" s="9">
        <f t="shared" si="74"/>
        <v>41823.208333333336</v>
      </c>
      <c r="P791" t="b">
        <v>0</v>
      </c>
      <c r="Q791" t="b">
        <v>0</v>
      </c>
      <c r="R791" t="s">
        <v>33</v>
      </c>
      <c r="S791" s="4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4">
        <f t="shared" si="72"/>
        <v>30.540075309306079</v>
      </c>
      <c r="H792">
        <v>1113</v>
      </c>
      <c r="I792" s="5">
        <f t="shared" si="77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73"/>
        <v>40223.25</v>
      </c>
      <c r="O792" s="9">
        <f t="shared" si="74"/>
        <v>40229.25</v>
      </c>
      <c r="P792" t="b">
        <v>0</v>
      </c>
      <c r="Q792" t="b">
        <v>0</v>
      </c>
      <c r="R792" t="s">
        <v>33</v>
      </c>
      <c r="S792" s="4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4">
        <f t="shared" si="72"/>
        <v>25.714285714285712</v>
      </c>
      <c r="H793">
        <v>6</v>
      </c>
      <c r="I793" s="5">
        <f t="shared" si="77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73"/>
        <v>42715.25</v>
      </c>
      <c r="O793" s="9">
        <f t="shared" si="74"/>
        <v>42731.25</v>
      </c>
      <c r="P793" t="b">
        <v>0</v>
      </c>
      <c r="Q793" t="b">
        <v>0</v>
      </c>
      <c r="R793" t="s">
        <v>17</v>
      </c>
      <c r="S793" s="4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4">
        <f t="shared" si="72"/>
        <v>34</v>
      </c>
      <c r="H794">
        <v>7</v>
      </c>
      <c r="I794" s="5">
        <f t="shared" si="77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73"/>
        <v>41451.208333333336</v>
      </c>
      <c r="O794" s="9">
        <f t="shared" si="74"/>
        <v>41479.208333333336</v>
      </c>
      <c r="P794" t="b">
        <v>0</v>
      </c>
      <c r="Q794" t="b">
        <v>1</v>
      </c>
      <c r="R794" t="s">
        <v>33</v>
      </c>
      <c r="S794" s="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4">
        <f t="shared" si="72"/>
        <v>1185.909090909091</v>
      </c>
      <c r="H795">
        <v>181</v>
      </c>
      <c r="I795" s="5">
        <f t="shared" si="77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73"/>
        <v>41450.208333333336</v>
      </c>
      <c r="O795" s="9">
        <f t="shared" si="74"/>
        <v>41454.208333333336</v>
      </c>
      <c r="P795" t="b">
        <v>0</v>
      </c>
      <c r="Q795" t="b">
        <v>0</v>
      </c>
      <c r="R795" t="s">
        <v>68</v>
      </c>
      <c r="S795" s="4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4">
        <f t="shared" si="72"/>
        <v>125.39393939393939</v>
      </c>
      <c r="H796">
        <v>110</v>
      </c>
      <c r="I796" s="5">
        <f t="shared" si="77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73"/>
        <v>43091.25</v>
      </c>
      <c r="O796" s="9">
        <f t="shared" si="74"/>
        <v>43103.25</v>
      </c>
      <c r="P796" t="b">
        <v>0</v>
      </c>
      <c r="Q796" t="b">
        <v>0</v>
      </c>
      <c r="R796" t="s">
        <v>23</v>
      </c>
      <c r="S796" s="4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4">
        <f t="shared" si="72"/>
        <v>14.394366197183098</v>
      </c>
      <c r="H797">
        <v>31</v>
      </c>
      <c r="I797" s="5">
        <f t="shared" si="77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73"/>
        <v>42675.208333333328</v>
      </c>
      <c r="O797" s="9">
        <f t="shared" si="74"/>
        <v>42678.208333333328</v>
      </c>
      <c r="P797" t="b">
        <v>0</v>
      </c>
      <c r="Q797" t="b">
        <v>0</v>
      </c>
      <c r="R797" t="s">
        <v>53</v>
      </c>
      <c r="S797" s="4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4">
        <f t="shared" si="72"/>
        <v>54.807692307692314</v>
      </c>
      <c r="H798">
        <v>78</v>
      </c>
      <c r="I798" s="5">
        <f t="shared" si="77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73"/>
        <v>41859.208333333336</v>
      </c>
      <c r="O798" s="9">
        <f t="shared" si="74"/>
        <v>41866.208333333336</v>
      </c>
      <c r="P798" t="b">
        <v>0</v>
      </c>
      <c r="Q798" t="b">
        <v>1</v>
      </c>
      <c r="R798" t="s">
        <v>292</v>
      </c>
      <c r="S798" s="4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4">
        <f t="shared" si="72"/>
        <v>109.63157894736841</v>
      </c>
      <c r="H799">
        <v>185</v>
      </c>
      <c r="I799" s="5">
        <f t="shared" si="77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73"/>
        <v>43464.25</v>
      </c>
      <c r="O799" s="9">
        <f t="shared" si="74"/>
        <v>43487.25</v>
      </c>
      <c r="P799" t="b">
        <v>0</v>
      </c>
      <c r="Q799" t="b">
        <v>0</v>
      </c>
      <c r="R799" t="s">
        <v>28</v>
      </c>
      <c r="S799" s="4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4">
        <f t="shared" si="72"/>
        <v>188.47058823529412</v>
      </c>
      <c r="H800">
        <v>121</v>
      </c>
      <c r="I800" s="5">
        <f t="shared" si="77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73"/>
        <v>41060.208333333336</v>
      </c>
      <c r="O800" s="9">
        <f t="shared" si="74"/>
        <v>41088.208333333336</v>
      </c>
      <c r="P800" t="b">
        <v>0</v>
      </c>
      <c r="Q800" t="b">
        <v>1</v>
      </c>
      <c r="R800" t="s">
        <v>33</v>
      </c>
      <c r="S800" s="4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4">
        <f t="shared" si="72"/>
        <v>87.008284023668637</v>
      </c>
      <c r="H801">
        <v>1225</v>
      </c>
      <c r="I801" s="5">
        <f t="shared" si="77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73"/>
        <v>42399.25</v>
      </c>
      <c r="O801" s="9">
        <f t="shared" si="74"/>
        <v>42403.25</v>
      </c>
      <c r="P801" t="b">
        <v>0</v>
      </c>
      <c r="Q801" t="b">
        <v>0</v>
      </c>
      <c r="R801" t="s">
        <v>33</v>
      </c>
      <c r="S801" s="4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4">
        <f t="shared" si="72"/>
        <v>1</v>
      </c>
      <c r="H802">
        <v>1</v>
      </c>
      <c r="I802" s="5">
        <f t="shared" si="77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73"/>
        <v>42167.208333333328</v>
      </c>
      <c r="O802" s="9">
        <f t="shared" si="74"/>
        <v>42171.208333333328</v>
      </c>
      <c r="P802" t="b">
        <v>0</v>
      </c>
      <c r="Q802" t="b">
        <v>0</v>
      </c>
      <c r="R802" t="s">
        <v>23</v>
      </c>
      <c r="S802" s="4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4">
        <f t="shared" si="72"/>
        <v>202.9130434782609</v>
      </c>
      <c r="H803">
        <v>106</v>
      </c>
      <c r="I803" s="5">
        <f t="shared" si="77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73"/>
        <v>43830.25</v>
      </c>
      <c r="O803" s="9">
        <f t="shared" si="74"/>
        <v>43852.25</v>
      </c>
      <c r="P803" t="b">
        <v>0</v>
      </c>
      <c r="Q803" t="b">
        <v>1</v>
      </c>
      <c r="R803" t="s">
        <v>122</v>
      </c>
      <c r="S803" s="4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4">
        <f t="shared" si="72"/>
        <v>197.03225806451613</v>
      </c>
      <c r="H804">
        <v>142</v>
      </c>
      <c r="I804" s="5">
        <f t="shared" si="77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73"/>
        <v>43650.208333333328</v>
      </c>
      <c r="O804" s="9">
        <f t="shared" si="74"/>
        <v>43652.208333333328</v>
      </c>
      <c r="P804" t="b">
        <v>0</v>
      </c>
      <c r="Q804" t="b">
        <v>0</v>
      </c>
      <c r="R804" t="s">
        <v>122</v>
      </c>
      <c r="S804" s="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4">
        <f t="shared" si="72"/>
        <v>107</v>
      </c>
      <c r="H805">
        <v>233</v>
      </c>
      <c r="I805" s="5">
        <f t="shared" si="77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73"/>
        <v>43492.25</v>
      </c>
      <c r="O805" s="9">
        <f t="shared" si="74"/>
        <v>43526.25</v>
      </c>
      <c r="P805" t="b">
        <v>0</v>
      </c>
      <c r="Q805" t="b">
        <v>0</v>
      </c>
      <c r="R805" t="s">
        <v>33</v>
      </c>
      <c r="S805" s="4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4">
        <f t="shared" si="72"/>
        <v>268.73076923076923</v>
      </c>
      <c r="H806">
        <v>218</v>
      </c>
      <c r="I806" s="5">
        <f t="shared" si="77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73"/>
        <v>43102.25</v>
      </c>
      <c r="O806" s="9">
        <f t="shared" si="74"/>
        <v>43122.25</v>
      </c>
      <c r="P806" t="b">
        <v>0</v>
      </c>
      <c r="Q806" t="b">
        <v>0</v>
      </c>
      <c r="R806" t="s">
        <v>23</v>
      </c>
      <c r="S806" s="4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4">
        <f t="shared" si="72"/>
        <v>50.845360824742272</v>
      </c>
      <c r="H807">
        <v>67</v>
      </c>
      <c r="I807" s="5">
        <f t="shared" si="77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73"/>
        <v>41958.25</v>
      </c>
      <c r="O807" s="9">
        <f t="shared" si="74"/>
        <v>42009.25</v>
      </c>
      <c r="P807" t="b">
        <v>0</v>
      </c>
      <c r="Q807" t="b">
        <v>0</v>
      </c>
      <c r="R807" t="s">
        <v>42</v>
      </c>
      <c r="S807" s="4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4">
        <f t="shared" si="72"/>
        <v>1180.2857142857142</v>
      </c>
      <c r="H808">
        <v>76</v>
      </c>
      <c r="I808" s="5">
        <f t="shared" si="77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73"/>
        <v>40973.25</v>
      </c>
      <c r="O808" s="9">
        <f t="shared" si="74"/>
        <v>40997.208333333336</v>
      </c>
      <c r="P808" t="b">
        <v>0</v>
      </c>
      <c r="Q808" t="b">
        <v>1</v>
      </c>
      <c r="R808" t="s">
        <v>53</v>
      </c>
      <c r="S808" s="4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4">
        <f t="shared" si="72"/>
        <v>264</v>
      </c>
      <c r="H809">
        <v>43</v>
      </c>
      <c r="I809" s="5">
        <f t="shared" si="77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73"/>
        <v>43753.208333333328</v>
      </c>
      <c r="O809" s="9">
        <f t="shared" si="74"/>
        <v>43797.25</v>
      </c>
      <c r="P809" t="b">
        <v>0</v>
      </c>
      <c r="Q809" t="b">
        <v>1</v>
      </c>
      <c r="R809" t="s">
        <v>33</v>
      </c>
      <c r="S809" s="4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4">
        <f t="shared" si="72"/>
        <v>30.44230769230769</v>
      </c>
      <c r="H810">
        <v>19</v>
      </c>
      <c r="I810" s="5">
        <f t="shared" si="77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73"/>
        <v>42507.208333333328</v>
      </c>
      <c r="O810" s="9">
        <f t="shared" si="74"/>
        <v>42524.208333333328</v>
      </c>
      <c r="P810" t="b">
        <v>0</v>
      </c>
      <c r="Q810" t="b">
        <v>0</v>
      </c>
      <c r="R810" t="s">
        <v>17</v>
      </c>
      <c r="S810" s="4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4">
        <f t="shared" si="72"/>
        <v>62.880681818181813</v>
      </c>
      <c r="H811">
        <v>2108</v>
      </c>
      <c r="I811" s="5">
        <f t="shared" si="77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73"/>
        <v>41135.208333333336</v>
      </c>
      <c r="O811" s="9">
        <f t="shared" si="74"/>
        <v>41136.208333333336</v>
      </c>
      <c r="P811" t="b">
        <v>0</v>
      </c>
      <c r="Q811" t="b">
        <v>0</v>
      </c>
      <c r="R811" t="s">
        <v>42</v>
      </c>
      <c r="S811" s="4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4">
        <f t="shared" si="72"/>
        <v>193.125</v>
      </c>
      <c r="H812">
        <v>221</v>
      </c>
      <c r="I812" s="5">
        <f t="shared" si="77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73"/>
        <v>43067.25</v>
      </c>
      <c r="O812" s="9">
        <f t="shared" si="74"/>
        <v>43077.25</v>
      </c>
      <c r="P812" t="b">
        <v>0</v>
      </c>
      <c r="Q812" t="b">
        <v>1</v>
      </c>
      <c r="R812" t="s">
        <v>33</v>
      </c>
      <c r="S812" s="4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4">
        <f t="shared" si="72"/>
        <v>77.102702702702715</v>
      </c>
      <c r="H813">
        <v>679</v>
      </c>
      <c r="I813" s="5">
        <f t="shared" si="77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73"/>
        <v>42378.25</v>
      </c>
      <c r="O813" s="9">
        <f t="shared" si="74"/>
        <v>42380.25</v>
      </c>
      <c r="P813" t="b">
        <v>0</v>
      </c>
      <c r="Q813" t="b">
        <v>1</v>
      </c>
      <c r="R813" t="s">
        <v>89</v>
      </c>
      <c r="S813" s="4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4">
        <f t="shared" si="72"/>
        <v>225.52763819095478</v>
      </c>
      <c r="H814">
        <v>2805</v>
      </c>
      <c r="I814" s="5">
        <f t="shared" si="77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73"/>
        <v>43206.208333333328</v>
      </c>
      <c r="O814" s="9">
        <f t="shared" si="74"/>
        <v>43211.208333333328</v>
      </c>
      <c r="P814" t="b">
        <v>0</v>
      </c>
      <c r="Q814" t="b">
        <v>0</v>
      </c>
      <c r="R814" t="s">
        <v>68</v>
      </c>
      <c r="S814" s="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4">
        <f t="shared" si="72"/>
        <v>239.40625</v>
      </c>
      <c r="H815">
        <v>68</v>
      </c>
      <c r="I815" s="5">
        <f t="shared" si="77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73"/>
        <v>41148.208333333336</v>
      </c>
      <c r="O815" s="9">
        <f t="shared" si="74"/>
        <v>41158.208333333336</v>
      </c>
      <c r="P815" t="b">
        <v>0</v>
      </c>
      <c r="Q815" t="b">
        <v>0</v>
      </c>
      <c r="R815" t="s">
        <v>89</v>
      </c>
      <c r="S815" s="4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4">
        <f t="shared" si="72"/>
        <v>92.1875</v>
      </c>
      <c r="H816">
        <v>36</v>
      </c>
      <c r="I816" s="5">
        <f t="shared" si="77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73"/>
        <v>42517.208333333328</v>
      </c>
      <c r="O816" s="9">
        <f t="shared" si="74"/>
        <v>42519.208333333328</v>
      </c>
      <c r="P816" t="b">
        <v>0</v>
      </c>
      <c r="Q816" t="b">
        <v>1</v>
      </c>
      <c r="R816" t="s">
        <v>23</v>
      </c>
      <c r="S816" s="4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4">
        <f t="shared" si="72"/>
        <v>130.23333333333335</v>
      </c>
      <c r="H817">
        <v>183</v>
      </c>
      <c r="I817" s="5">
        <f t="shared" si="77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73"/>
        <v>43068.25</v>
      </c>
      <c r="O817" s="9">
        <f t="shared" si="74"/>
        <v>43094.25</v>
      </c>
      <c r="P817" t="b">
        <v>0</v>
      </c>
      <c r="Q817" t="b">
        <v>0</v>
      </c>
      <c r="R817" t="s">
        <v>23</v>
      </c>
      <c r="S817" s="4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4">
        <f t="shared" si="72"/>
        <v>615.21739130434787</v>
      </c>
      <c r="H818">
        <v>133</v>
      </c>
      <c r="I818" s="5">
        <f t="shared" si="77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73"/>
        <v>41680.25</v>
      </c>
      <c r="O818" s="9">
        <f t="shared" si="74"/>
        <v>41682.25</v>
      </c>
      <c r="P818" t="b">
        <v>1</v>
      </c>
      <c r="Q818" t="b">
        <v>1</v>
      </c>
      <c r="R818" t="s">
        <v>33</v>
      </c>
      <c r="S818" s="4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4">
        <f t="shared" si="72"/>
        <v>368.79532163742692</v>
      </c>
      <c r="H819">
        <v>2489</v>
      </c>
      <c r="I819" s="5">
        <f t="shared" si="77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73"/>
        <v>43589.208333333328</v>
      </c>
      <c r="O819" s="9">
        <f t="shared" si="74"/>
        <v>43617.208333333328</v>
      </c>
      <c r="P819" t="b">
        <v>0</v>
      </c>
      <c r="Q819" t="b">
        <v>1</v>
      </c>
      <c r="R819" t="s">
        <v>68</v>
      </c>
      <c r="S819" s="4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4">
        <f t="shared" si="72"/>
        <v>1094.8571428571429</v>
      </c>
      <c r="H820">
        <v>69</v>
      </c>
      <c r="I820" s="5">
        <f t="shared" si="77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73"/>
        <v>43486.25</v>
      </c>
      <c r="O820" s="9">
        <f t="shared" si="74"/>
        <v>43499.25</v>
      </c>
      <c r="P820" t="b">
        <v>0</v>
      </c>
      <c r="Q820" t="b">
        <v>1</v>
      </c>
      <c r="R820" t="s">
        <v>33</v>
      </c>
      <c r="S820" s="4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4">
        <f t="shared" si="72"/>
        <v>50.662921348314605</v>
      </c>
      <c r="H821">
        <v>47</v>
      </c>
      <c r="I821" s="5">
        <f t="shared" si="77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73"/>
        <v>41237.25</v>
      </c>
      <c r="O821" s="9">
        <f t="shared" si="74"/>
        <v>41252.25</v>
      </c>
      <c r="P821" t="b">
        <v>1</v>
      </c>
      <c r="Q821" t="b">
        <v>0</v>
      </c>
      <c r="R821" t="s">
        <v>89</v>
      </c>
      <c r="S821" s="4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4">
        <f t="shared" si="72"/>
        <v>800.6</v>
      </c>
      <c r="H822">
        <v>279</v>
      </c>
      <c r="I822" s="5">
        <f t="shared" si="77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73"/>
        <v>43310.208333333328</v>
      </c>
      <c r="O822" s="9">
        <f t="shared" si="74"/>
        <v>43323.208333333328</v>
      </c>
      <c r="P822" t="b">
        <v>0</v>
      </c>
      <c r="Q822" t="b">
        <v>1</v>
      </c>
      <c r="R822" t="s">
        <v>23</v>
      </c>
      <c r="S822" s="4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4">
        <f t="shared" si="72"/>
        <v>291.28571428571428</v>
      </c>
      <c r="H823">
        <v>210</v>
      </c>
      <c r="I823" s="5">
        <f t="shared" si="77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73"/>
        <v>42794.25</v>
      </c>
      <c r="O823" s="9">
        <f t="shared" si="74"/>
        <v>42807.208333333328</v>
      </c>
      <c r="P823" t="b">
        <v>0</v>
      </c>
      <c r="Q823" t="b">
        <v>0</v>
      </c>
      <c r="R823" t="s">
        <v>42</v>
      </c>
      <c r="S823" s="4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4">
        <f t="shared" si="72"/>
        <v>349.9666666666667</v>
      </c>
      <c r="H824">
        <v>2100</v>
      </c>
      <c r="I824" s="5">
        <f t="shared" si="77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73"/>
        <v>41698.25</v>
      </c>
      <c r="O824" s="9">
        <f t="shared" si="74"/>
        <v>41715.208333333336</v>
      </c>
      <c r="P824" t="b">
        <v>0</v>
      </c>
      <c r="Q824" t="b">
        <v>0</v>
      </c>
      <c r="R824" t="s">
        <v>23</v>
      </c>
      <c r="S824" s="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4">
        <f t="shared" si="72"/>
        <v>357.07317073170731</v>
      </c>
      <c r="H825">
        <v>252</v>
      </c>
      <c r="I825" s="5">
        <f t="shared" si="77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73"/>
        <v>41892.208333333336</v>
      </c>
      <c r="O825" s="9">
        <f t="shared" si="74"/>
        <v>41917.208333333336</v>
      </c>
      <c r="P825" t="b">
        <v>1</v>
      </c>
      <c r="Q825" t="b">
        <v>1</v>
      </c>
      <c r="R825" t="s">
        <v>23</v>
      </c>
      <c r="S825" s="4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4">
        <f t="shared" si="72"/>
        <v>126.48941176470588</v>
      </c>
      <c r="H826">
        <v>1280</v>
      </c>
      <c r="I826" s="5">
        <f t="shared" si="77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73"/>
        <v>40348.208333333336</v>
      </c>
      <c r="O826" s="9">
        <f t="shared" si="74"/>
        <v>40380.208333333336</v>
      </c>
      <c r="P826" t="b">
        <v>0</v>
      </c>
      <c r="Q826" t="b">
        <v>1</v>
      </c>
      <c r="R826" t="s">
        <v>68</v>
      </c>
      <c r="S826" s="4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4">
        <f t="shared" si="72"/>
        <v>387.5</v>
      </c>
      <c r="H827">
        <v>157</v>
      </c>
      <c r="I827" s="5">
        <f t="shared" si="77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73"/>
        <v>42941.208333333328</v>
      </c>
      <c r="O827" s="9">
        <f t="shared" si="74"/>
        <v>42953.208333333328</v>
      </c>
      <c r="P827" t="b">
        <v>0</v>
      </c>
      <c r="Q827" t="b">
        <v>0</v>
      </c>
      <c r="R827" t="s">
        <v>100</v>
      </c>
      <c r="S827" s="4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4">
        <f t="shared" si="72"/>
        <v>457.03571428571428</v>
      </c>
      <c r="H828">
        <v>194</v>
      </c>
      <c r="I828" s="5">
        <f t="shared" si="77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73"/>
        <v>40525.25</v>
      </c>
      <c r="O828" s="9">
        <f t="shared" si="74"/>
        <v>40553.25</v>
      </c>
      <c r="P828" t="b">
        <v>0</v>
      </c>
      <c r="Q828" t="b">
        <v>1</v>
      </c>
      <c r="R828" t="s">
        <v>33</v>
      </c>
      <c r="S828" s="4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4">
        <f t="shared" si="72"/>
        <v>266.69565217391306</v>
      </c>
      <c r="H829">
        <v>82</v>
      </c>
      <c r="I829" s="5">
        <f t="shared" si="77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73"/>
        <v>40666.208333333336</v>
      </c>
      <c r="O829" s="9">
        <f t="shared" si="74"/>
        <v>40678.208333333336</v>
      </c>
      <c r="P829" t="b">
        <v>0</v>
      </c>
      <c r="Q829" t="b">
        <v>1</v>
      </c>
      <c r="R829" t="s">
        <v>53</v>
      </c>
      <c r="S829" s="4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4">
        <f t="shared" si="72"/>
        <v>69</v>
      </c>
      <c r="H830">
        <v>70</v>
      </c>
      <c r="I830" s="5">
        <f t="shared" si="77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73"/>
        <v>43340.208333333328</v>
      </c>
      <c r="O830" s="9">
        <f t="shared" si="74"/>
        <v>43365.208333333328</v>
      </c>
      <c r="P830" t="b">
        <v>0</v>
      </c>
      <c r="Q830" t="b">
        <v>0</v>
      </c>
      <c r="R830" t="s">
        <v>33</v>
      </c>
      <c r="S830" s="4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4">
        <f t="shared" si="72"/>
        <v>51.34375</v>
      </c>
      <c r="H831">
        <v>154</v>
      </c>
      <c r="I831" s="5">
        <f t="shared" si="77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73"/>
        <v>42164.208333333328</v>
      </c>
      <c r="O831" s="9">
        <f t="shared" si="74"/>
        <v>42179.208333333328</v>
      </c>
      <c r="P831" t="b">
        <v>0</v>
      </c>
      <c r="Q831" t="b">
        <v>0</v>
      </c>
      <c r="R831" t="s">
        <v>33</v>
      </c>
      <c r="S831" s="4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4">
        <f t="shared" si="72"/>
        <v>1.1710526315789473</v>
      </c>
      <c r="H832">
        <v>22</v>
      </c>
      <c r="I832" s="5">
        <f t="shared" si="77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73"/>
        <v>43103.25</v>
      </c>
      <c r="O832" s="9">
        <f t="shared" si="74"/>
        <v>43162.25</v>
      </c>
      <c r="P832" t="b">
        <v>0</v>
      </c>
      <c r="Q832" t="b">
        <v>0</v>
      </c>
      <c r="R832" t="s">
        <v>33</v>
      </c>
      <c r="S832" s="4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4">
        <f t="shared" si="72"/>
        <v>108.97734294541709</v>
      </c>
      <c r="H833">
        <v>4233</v>
      </c>
      <c r="I833" s="5">
        <f t="shared" si="77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73"/>
        <v>40994.208333333336</v>
      </c>
      <c r="O833" s="9">
        <f t="shared" si="74"/>
        <v>41028.208333333336</v>
      </c>
      <c r="P833" t="b">
        <v>0</v>
      </c>
      <c r="Q833" t="b">
        <v>0</v>
      </c>
      <c r="R833" t="s">
        <v>122</v>
      </c>
      <c r="S833" s="4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4">
        <f t="shared" si="72"/>
        <v>315.17592592592592</v>
      </c>
      <c r="H834">
        <v>1297</v>
      </c>
      <c r="I834" s="5">
        <f t="shared" si="77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73"/>
        <v>42299.208333333328</v>
      </c>
      <c r="O834" s="9">
        <f t="shared" si="74"/>
        <v>42333.25</v>
      </c>
      <c r="P834" t="b">
        <v>1</v>
      </c>
      <c r="Q834" t="b">
        <v>0</v>
      </c>
      <c r="R834" t="s">
        <v>206</v>
      </c>
      <c r="S834" s="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4">
        <f t="shared" ref="G835:G898" si="78">(E835/D835)*100</f>
        <v>157.69117647058823</v>
      </c>
      <c r="H835">
        <v>165</v>
      </c>
      <c r="I835" s="5">
        <f t="shared" si="77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79">(((L835/60)/60)/24)+DATE(1970,1,1)</f>
        <v>40588.25</v>
      </c>
      <c r="O835" s="9">
        <f t="shared" ref="O835:O898" si="80">(((M835/60)/60)/24)+DATE(1970,1,1)</f>
        <v>40599.25</v>
      </c>
      <c r="P835" t="b">
        <v>0</v>
      </c>
      <c r="Q835" t="b">
        <v>0</v>
      </c>
      <c r="R835" t="s">
        <v>206</v>
      </c>
      <c r="S835" s="4" t="str">
        <f t="shared" ref="S835:S898" si="81">IFERROR(LEFT(R835, FIND("/", R835) - 1), R835)</f>
        <v>publishing</v>
      </c>
      <c r="T835" t="str">
        <f t="shared" ref="T835:T898" si="82">IFERROR(MID(R835,FIND("/",R835)+1,LEN(R835)),"")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4">
        <f t="shared" si="78"/>
        <v>153.8082191780822</v>
      </c>
      <c r="H836">
        <v>119</v>
      </c>
      <c r="I836" s="5">
        <f t="shared" ref="I836:I899" si="83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79"/>
        <v>41448.208333333336</v>
      </c>
      <c r="O836" s="9">
        <f t="shared" si="80"/>
        <v>41454.208333333336</v>
      </c>
      <c r="P836" t="b">
        <v>0</v>
      </c>
      <c r="Q836" t="b">
        <v>0</v>
      </c>
      <c r="R836" t="s">
        <v>33</v>
      </c>
      <c r="S836" s="4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4">
        <f t="shared" si="78"/>
        <v>89.738979118329468</v>
      </c>
      <c r="H837">
        <v>1758</v>
      </c>
      <c r="I837" s="5">
        <f t="shared" si="8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79"/>
        <v>42063.25</v>
      </c>
      <c r="O837" s="9">
        <f t="shared" si="80"/>
        <v>42069.25</v>
      </c>
      <c r="P837" t="b">
        <v>0</v>
      </c>
      <c r="Q837" t="b">
        <v>0</v>
      </c>
      <c r="R837" t="s">
        <v>28</v>
      </c>
      <c r="S837" s="4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4">
        <f t="shared" si="78"/>
        <v>75.135802469135797</v>
      </c>
      <c r="H838">
        <v>94</v>
      </c>
      <c r="I838" s="5">
        <f t="shared" si="8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79"/>
        <v>40214.25</v>
      </c>
      <c r="O838" s="9">
        <f t="shared" si="80"/>
        <v>40225.25</v>
      </c>
      <c r="P838" t="b">
        <v>0</v>
      </c>
      <c r="Q838" t="b">
        <v>0</v>
      </c>
      <c r="R838" t="s">
        <v>60</v>
      </c>
      <c r="S838" s="4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4">
        <f t="shared" si="78"/>
        <v>852.88135593220341</v>
      </c>
      <c r="H839">
        <v>1797</v>
      </c>
      <c r="I839" s="5">
        <f t="shared" si="8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79"/>
        <v>40629.208333333336</v>
      </c>
      <c r="O839" s="9">
        <f t="shared" si="80"/>
        <v>40683.208333333336</v>
      </c>
      <c r="P839" t="b">
        <v>0</v>
      </c>
      <c r="Q839" t="b">
        <v>0</v>
      </c>
      <c r="R839" t="s">
        <v>159</v>
      </c>
      <c r="S839" s="4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4">
        <f t="shared" si="78"/>
        <v>138.90625</v>
      </c>
      <c r="H840">
        <v>261</v>
      </c>
      <c r="I840" s="5">
        <f t="shared" si="8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79"/>
        <v>43370.208333333328</v>
      </c>
      <c r="O840" s="9">
        <f t="shared" si="80"/>
        <v>43379.208333333328</v>
      </c>
      <c r="P840" t="b">
        <v>0</v>
      </c>
      <c r="Q840" t="b">
        <v>0</v>
      </c>
      <c r="R840" t="s">
        <v>33</v>
      </c>
      <c r="S840" s="4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4">
        <f t="shared" si="78"/>
        <v>190.18181818181819</v>
      </c>
      <c r="H841">
        <v>157</v>
      </c>
      <c r="I841" s="5">
        <f t="shared" si="8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79"/>
        <v>41715.208333333336</v>
      </c>
      <c r="O841" s="9">
        <f t="shared" si="80"/>
        <v>41760.208333333336</v>
      </c>
      <c r="P841" t="b">
        <v>0</v>
      </c>
      <c r="Q841" t="b">
        <v>1</v>
      </c>
      <c r="R841" t="s">
        <v>42</v>
      </c>
      <c r="S841" s="4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4">
        <f t="shared" si="78"/>
        <v>100.24333619948409</v>
      </c>
      <c r="H842">
        <v>3533</v>
      </c>
      <c r="I842" s="5">
        <f t="shared" si="8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79"/>
        <v>41836.208333333336</v>
      </c>
      <c r="O842" s="9">
        <f t="shared" si="80"/>
        <v>41838.208333333336</v>
      </c>
      <c r="P842" t="b">
        <v>0</v>
      </c>
      <c r="Q842" t="b">
        <v>1</v>
      </c>
      <c r="R842" t="s">
        <v>33</v>
      </c>
      <c r="S842" s="4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4">
        <f t="shared" si="78"/>
        <v>142.75824175824175</v>
      </c>
      <c r="H843">
        <v>155</v>
      </c>
      <c r="I843" s="5">
        <f t="shared" si="8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79"/>
        <v>42419.25</v>
      </c>
      <c r="O843" s="9">
        <f t="shared" si="80"/>
        <v>42435.25</v>
      </c>
      <c r="P843" t="b">
        <v>0</v>
      </c>
      <c r="Q843" t="b">
        <v>0</v>
      </c>
      <c r="R843" t="s">
        <v>28</v>
      </c>
      <c r="S843" s="4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4">
        <f t="shared" si="78"/>
        <v>563.13333333333333</v>
      </c>
      <c r="H844">
        <v>132</v>
      </c>
      <c r="I844" s="5">
        <f t="shared" si="8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79"/>
        <v>43266.208333333328</v>
      </c>
      <c r="O844" s="9">
        <f t="shared" si="80"/>
        <v>43269.208333333328</v>
      </c>
      <c r="P844" t="b">
        <v>0</v>
      </c>
      <c r="Q844" t="b">
        <v>0</v>
      </c>
      <c r="R844" t="s">
        <v>65</v>
      </c>
      <c r="S844" s="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4">
        <f t="shared" si="78"/>
        <v>30.715909090909086</v>
      </c>
      <c r="H845">
        <v>33</v>
      </c>
      <c r="I845" s="5">
        <f t="shared" si="8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79"/>
        <v>43338.208333333328</v>
      </c>
      <c r="O845" s="9">
        <f t="shared" si="80"/>
        <v>43344.208333333328</v>
      </c>
      <c r="P845" t="b">
        <v>0</v>
      </c>
      <c r="Q845" t="b">
        <v>0</v>
      </c>
      <c r="R845" t="s">
        <v>122</v>
      </c>
      <c r="S845" s="4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4">
        <f t="shared" si="78"/>
        <v>99.39772727272728</v>
      </c>
      <c r="H846">
        <v>94</v>
      </c>
      <c r="I846" s="5">
        <f t="shared" si="8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79"/>
        <v>40930.25</v>
      </c>
      <c r="O846" s="9">
        <f t="shared" si="80"/>
        <v>40933.25</v>
      </c>
      <c r="P846" t="b">
        <v>0</v>
      </c>
      <c r="Q846" t="b">
        <v>0</v>
      </c>
      <c r="R846" t="s">
        <v>42</v>
      </c>
      <c r="S846" s="4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4">
        <f t="shared" si="78"/>
        <v>197.54935622317598</v>
      </c>
      <c r="H847">
        <v>1354</v>
      </c>
      <c r="I847" s="5">
        <f t="shared" si="8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79"/>
        <v>43235.208333333328</v>
      </c>
      <c r="O847" s="9">
        <f t="shared" si="80"/>
        <v>43272.208333333328</v>
      </c>
      <c r="P847" t="b">
        <v>0</v>
      </c>
      <c r="Q847" t="b">
        <v>0</v>
      </c>
      <c r="R847" t="s">
        <v>28</v>
      </c>
      <c r="S847" s="4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4">
        <f t="shared" si="78"/>
        <v>508.5</v>
      </c>
      <c r="H848">
        <v>48</v>
      </c>
      <c r="I848" s="5">
        <f t="shared" si="8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79"/>
        <v>43302.208333333328</v>
      </c>
      <c r="O848" s="9">
        <f t="shared" si="80"/>
        <v>43338.208333333328</v>
      </c>
      <c r="P848" t="b">
        <v>1</v>
      </c>
      <c r="Q848" t="b">
        <v>1</v>
      </c>
      <c r="R848" t="s">
        <v>28</v>
      </c>
      <c r="S848" s="4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4">
        <f t="shared" si="78"/>
        <v>237.74468085106383</v>
      </c>
      <c r="H849">
        <v>110</v>
      </c>
      <c r="I849" s="5">
        <f t="shared" si="8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79"/>
        <v>43107.25</v>
      </c>
      <c r="O849" s="9">
        <f t="shared" si="80"/>
        <v>43110.25</v>
      </c>
      <c r="P849" t="b">
        <v>0</v>
      </c>
      <c r="Q849" t="b">
        <v>0</v>
      </c>
      <c r="R849" t="s">
        <v>17</v>
      </c>
      <c r="S849" s="4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4">
        <f t="shared" si="78"/>
        <v>338.46875</v>
      </c>
      <c r="H850">
        <v>172</v>
      </c>
      <c r="I850" s="5">
        <f t="shared" si="8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79"/>
        <v>40341.208333333336</v>
      </c>
      <c r="O850" s="9">
        <f t="shared" si="80"/>
        <v>40350.208333333336</v>
      </c>
      <c r="P850" t="b">
        <v>0</v>
      </c>
      <c r="Q850" t="b">
        <v>0</v>
      </c>
      <c r="R850" t="s">
        <v>53</v>
      </c>
      <c r="S850" s="4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4">
        <f t="shared" si="78"/>
        <v>133.08955223880596</v>
      </c>
      <c r="H851">
        <v>307</v>
      </c>
      <c r="I851" s="5">
        <f t="shared" si="8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79"/>
        <v>40948.25</v>
      </c>
      <c r="O851" s="9">
        <f t="shared" si="80"/>
        <v>40951.25</v>
      </c>
      <c r="P851" t="b">
        <v>0</v>
      </c>
      <c r="Q851" t="b">
        <v>1</v>
      </c>
      <c r="R851" t="s">
        <v>60</v>
      </c>
      <c r="S851" s="4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4">
        <f t="shared" si="78"/>
        <v>1</v>
      </c>
      <c r="H852">
        <v>1</v>
      </c>
      <c r="I852" s="5">
        <f t="shared" si="8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79"/>
        <v>40866.25</v>
      </c>
      <c r="O852" s="9">
        <f t="shared" si="80"/>
        <v>40881.25</v>
      </c>
      <c r="P852" t="b">
        <v>1</v>
      </c>
      <c r="Q852" t="b">
        <v>0</v>
      </c>
      <c r="R852" t="s">
        <v>23</v>
      </c>
      <c r="S852" s="4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4">
        <f t="shared" si="78"/>
        <v>207.79999999999998</v>
      </c>
      <c r="H853">
        <v>160</v>
      </c>
      <c r="I853" s="5">
        <f t="shared" si="8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79"/>
        <v>41031.208333333336</v>
      </c>
      <c r="O853" s="9">
        <f t="shared" si="80"/>
        <v>41064.208333333336</v>
      </c>
      <c r="P853" t="b">
        <v>0</v>
      </c>
      <c r="Q853" t="b">
        <v>0</v>
      </c>
      <c r="R853" t="s">
        <v>50</v>
      </c>
      <c r="S853" s="4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4">
        <f t="shared" si="78"/>
        <v>51.122448979591837</v>
      </c>
      <c r="H854">
        <v>31</v>
      </c>
      <c r="I854" s="5">
        <f t="shared" si="8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79"/>
        <v>40740.208333333336</v>
      </c>
      <c r="O854" s="9">
        <f t="shared" si="80"/>
        <v>40750.208333333336</v>
      </c>
      <c r="P854" t="b">
        <v>0</v>
      </c>
      <c r="Q854" t="b">
        <v>1</v>
      </c>
      <c r="R854" t="s">
        <v>89</v>
      </c>
      <c r="S854" s="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4">
        <f t="shared" si="78"/>
        <v>652.05847953216369</v>
      </c>
      <c r="H855">
        <v>1467</v>
      </c>
      <c r="I855" s="5">
        <f t="shared" si="8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79"/>
        <v>40714.208333333336</v>
      </c>
      <c r="O855" s="9">
        <f t="shared" si="80"/>
        <v>40719.208333333336</v>
      </c>
      <c r="P855" t="b">
        <v>0</v>
      </c>
      <c r="Q855" t="b">
        <v>1</v>
      </c>
      <c r="R855" t="s">
        <v>60</v>
      </c>
      <c r="S855" s="4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4">
        <f t="shared" si="78"/>
        <v>113.63099415204678</v>
      </c>
      <c r="H856">
        <v>2662</v>
      </c>
      <c r="I856" s="5">
        <f t="shared" si="8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79"/>
        <v>43787.25</v>
      </c>
      <c r="O856" s="9">
        <f t="shared" si="80"/>
        <v>43814.25</v>
      </c>
      <c r="P856" t="b">
        <v>0</v>
      </c>
      <c r="Q856" t="b">
        <v>0</v>
      </c>
      <c r="R856" t="s">
        <v>119</v>
      </c>
      <c r="S856" s="4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4">
        <f t="shared" si="78"/>
        <v>102.37606837606839</v>
      </c>
      <c r="H857">
        <v>452</v>
      </c>
      <c r="I857" s="5">
        <f t="shared" si="8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79"/>
        <v>40712.208333333336</v>
      </c>
      <c r="O857" s="9">
        <f t="shared" si="80"/>
        <v>40743.208333333336</v>
      </c>
      <c r="P857" t="b">
        <v>0</v>
      </c>
      <c r="Q857" t="b">
        <v>0</v>
      </c>
      <c r="R857" t="s">
        <v>33</v>
      </c>
      <c r="S857" s="4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4">
        <f t="shared" si="78"/>
        <v>356.58333333333331</v>
      </c>
      <c r="H858">
        <v>158</v>
      </c>
      <c r="I858" s="5">
        <f t="shared" si="8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79"/>
        <v>41023.208333333336</v>
      </c>
      <c r="O858" s="9">
        <f t="shared" si="80"/>
        <v>41040.208333333336</v>
      </c>
      <c r="P858" t="b">
        <v>0</v>
      </c>
      <c r="Q858" t="b">
        <v>0</v>
      </c>
      <c r="R858" t="s">
        <v>17</v>
      </c>
      <c r="S858" s="4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4">
        <f t="shared" si="78"/>
        <v>139.86792452830187</v>
      </c>
      <c r="H859">
        <v>225</v>
      </c>
      <c r="I859" s="5">
        <f t="shared" si="8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79"/>
        <v>40944.25</v>
      </c>
      <c r="O859" s="9">
        <f t="shared" si="80"/>
        <v>40967.25</v>
      </c>
      <c r="P859" t="b">
        <v>1</v>
      </c>
      <c r="Q859" t="b">
        <v>0</v>
      </c>
      <c r="R859" t="s">
        <v>100</v>
      </c>
      <c r="S859" s="4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4">
        <f t="shared" si="78"/>
        <v>69.45</v>
      </c>
      <c r="H860">
        <v>35</v>
      </c>
      <c r="I860" s="5">
        <f t="shared" si="8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79"/>
        <v>43211.208333333328</v>
      </c>
      <c r="O860" s="9">
        <f t="shared" si="80"/>
        <v>43218.208333333328</v>
      </c>
      <c r="P860" t="b">
        <v>1</v>
      </c>
      <c r="Q860" t="b">
        <v>0</v>
      </c>
      <c r="R860" t="s">
        <v>17</v>
      </c>
      <c r="S860" s="4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4">
        <f t="shared" si="78"/>
        <v>35.534246575342465</v>
      </c>
      <c r="H861">
        <v>63</v>
      </c>
      <c r="I861" s="5">
        <f t="shared" si="8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79"/>
        <v>41334.25</v>
      </c>
      <c r="O861" s="9">
        <f t="shared" si="80"/>
        <v>41352.208333333336</v>
      </c>
      <c r="P861" t="b">
        <v>0</v>
      </c>
      <c r="Q861" t="b">
        <v>1</v>
      </c>
      <c r="R861" t="s">
        <v>33</v>
      </c>
      <c r="S861" s="4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4">
        <f t="shared" si="78"/>
        <v>251.65</v>
      </c>
      <c r="H862">
        <v>65</v>
      </c>
      <c r="I862" s="5">
        <f t="shared" si="8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79"/>
        <v>43515.25</v>
      </c>
      <c r="O862" s="9">
        <f t="shared" si="80"/>
        <v>43525.25</v>
      </c>
      <c r="P862" t="b">
        <v>0</v>
      </c>
      <c r="Q862" t="b">
        <v>1</v>
      </c>
      <c r="R862" t="s">
        <v>65</v>
      </c>
      <c r="S862" s="4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4">
        <f t="shared" si="78"/>
        <v>105.87500000000001</v>
      </c>
      <c r="H863">
        <v>163</v>
      </c>
      <c r="I863" s="5">
        <f t="shared" si="8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79"/>
        <v>40258.208333333336</v>
      </c>
      <c r="O863" s="9">
        <f t="shared" si="80"/>
        <v>40266.208333333336</v>
      </c>
      <c r="P863" t="b">
        <v>0</v>
      </c>
      <c r="Q863" t="b">
        <v>0</v>
      </c>
      <c r="R863" t="s">
        <v>33</v>
      </c>
      <c r="S863" s="4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4">
        <f t="shared" si="78"/>
        <v>187.42857142857144</v>
      </c>
      <c r="H864">
        <v>85</v>
      </c>
      <c r="I864" s="5">
        <f t="shared" si="8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79"/>
        <v>40756.208333333336</v>
      </c>
      <c r="O864" s="9">
        <f t="shared" si="80"/>
        <v>40760.208333333336</v>
      </c>
      <c r="P864" t="b">
        <v>0</v>
      </c>
      <c r="Q864" t="b">
        <v>0</v>
      </c>
      <c r="R864" t="s">
        <v>33</v>
      </c>
      <c r="S864" s="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4">
        <f t="shared" si="78"/>
        <v>386.78571428571428</v>
      </c>
      <c r="H865">
        <v>217</v>
      </c>
      <c r="I865" s="5">
        <f t="shared" si="8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79"/>
        <v>42172.208333333328</v>
      </c>
      <c r="O865" s="9">
        <f t="shared" si="80"/>
        <v>42195.208333333328</v>
      </c>
      <c r="P865" t="b">
        <v>0</v>
      </c>
      <c r="Q865" t="b">
        <v>1</v>
      </c>
      <c r="R865" t="s">
        <v>269</v>
      </c>
      <c r="S865" s="4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4">
        <f t="shared" si="78"/>
        <v>347.07142857142856</v>
      </c>
      <c r="H866">
        <v>150</v>
      </c>
      <c r="I866" s="5">
        <f t="shared" si="8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79"/>
        <v>42601.208333333328</v>
      </c>
      <c r="O866" s="9">
        <f t="shared" si="80"/>
        <v>42606.208333333328</v>
      </c>
      <c r="P866" t="b">
        <v>0</v>
      </c>
      <c r="Q866" t="b">
        <v>0</v>
      </c>
      <c r="R866" t="s">
        <v>100</v>
      </c>
      <c r="S866" s="4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4">
        <f t="shared" si="78"/>
        <v>185.82098765432099</v>
      </c>
      <c r="H867">
        <v>3272</v>
      </c>
      <c r="I867" s="5">
        <f t="shared" si="8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79"/>
        <v>41897.208333333336</v>
      </c>
      <c r="O867" s="9">
        <f t="shared" si="80"/>
        <v>41906.208333333336</v>
      </c>
      <c r="P867" t="b">
        <v>0</v>
      </c>
      <c r="Q867" t="b">
        <v>0</v>
      </c>
      <c r="R867" t="s">
        <v>33</v>
      </c>
      <c r="S867" s="4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4">
        <f t="shared" si="78"/>
        <v>43.241247264770237</v>
      </c>
      <c r="H868">
        <v>898</v>
      </c>
      <c r="I868" s="5">
        <f t="shared" si="8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79"/>
        <v>40671.208333333336</v>
      </c>
      <c r="O868" s="9">
        <f t="shared" si="80"/>
        <v>40672.208333333336</v>
      </c>
      <c r="P868" t="b">
        <v>0</v>
      </c>
      <c r="Q868" t="b">
        <v>0</v>
      </c>
      <c r="R868" t="s">
        <v>122</v>
      </c>
      <c r="S868" s="4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4">
        <f t="shared" si="78"/>
        <v>162.4375</v>
      </c>
      <c r="H869">
        <v>300</v>
      </c>
      <c r="I869" s="5">
        <f t="shared" si="8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79"/>
        <v>43382.208333333328</v>
      </c>
      <c r="O869" s="9">
        <f t="shared" si="80"/>
        <v>43388.208333333328</v>
      </c>
      <c r="P869" t="b">
        <v>0</v>
      </c>
      <c r="Q869" t="b">
        <v>0</v>
      </c>
      <c r="R869" t="s">
        <v>17</v>
      </c>
      <c r="S869" s="4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4">
        <f t="shared" si="78"/>
        <v>184.84285714285716</v>
      </c>
      <c r="H870">
        <v>126</v>
      </c>
      <c r="I870" s="5">
        <f t="shared" si="8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79"/>
        <v>41559.208333333336</v>
      </c>
      <c r="O870" s="9">
        <f t="shared" si="80"/>
        <v>41570.208333333336</v>
      </c>
      <c r="P870" t="b">
        <v>0</v>
      </c>
      <c r="Q870" t="b">
        <v>0</v>
      </c>
      <c r="R870" t="s">
        <v>33</v>
      </c>
      <c r="S870" s="4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4">
        <f t="shared" si="78"/>
        <v>23.703520691785052</v>
      </c>
      <c r="H871">
        <v>526</v>
      </c>
      <c r="I871" s="5">
        <f t="shared" si="8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79"/>
        <v>40350.208333333336</v>
      </c>
      <c r="O871" s="9">
        <f t="shared" si="80"/>
        <v>40364.208333333336</v>
      </c>
      <c r="P871" t="b">
        <v>0</v>
      </c>
      <c r="Q871" t="b">
        <v>0</v>
      </c>
      <c r="R871" t="s">
        <v>53</v>
      </c>
      <c r="S871" s="4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4">
        <f t="shared" si="78"/>
        <v>89.870129870129873</v>
      </c>
      <c r="H872">
        <v>121</v>
      </c>
      <c r="I872" s="5">
        <f t="shared" si="8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79"/>
        <v>42240.208333333328</v>
      </c>
      <c r="O872" s="9">
        <f t="shared" si="80"/>
        <v>42265.208333333328</v>
      </c>
      <c r="P872" t="b">
        <v>0</v>
      </c>
      <c r="Q872" t="b">
        <v>0</v>
      </c>
      <c r="R872" t="s">
        <v>33</v>
      </c>
      <c r="S872" s="4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4">
        <f t="shared" si="78"/>
        <v>272.6041958041958</v>
      </c>
      <c r="H873">
        <v>2320</v>
      </c>
      <c r="I873" s="5">
        <f t="shared" si="8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79"/>
        <v>43040.208333333328</v>
      </c>
      <c r="O873" s="9">
        <f t="shared" si="80"/>
        <v>43058.25</v>
      </c>
      <c r="P873" t="b">
        <v>0</v>
      </c>
      <c r="Q873" t="b">
        <v>1</v>
      </c>
      <c r="R873" t="s">
        <v>33</v>
      </c>
      <c r="S873" s="4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4">
        <f t="shared" si="78"/>
        <v>170.04255319148936</v>
      </c>
      <c r="H874">
        <v>81</v>
      </c>
      <c r="I874" s="5">
        <f t="shared" si="8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79"/>
        <v>43346.208333333328</v>
      </c>
      <c r="O874" s="9">
        <f t="shared" si="80"/>
        <v>43351.208333333328</v>
      </c>
      <c r="P874" t="b">
        <v>0</v>
      </c>
      <c r="Q874" t="b">
        <v>0</v>
      </c>
      <c r="R874" t="s">
        <v>474</v>
      </c>
      <c r="S874" s="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4">
        <f t="shared" si="78"/>
        <v>188.28503562945369</v>
      </c>
      <c r="H875">
        <v>1887</v>
      </c>
      <c r="I875" s="5">
        <f t="shared" si="8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79"/>
        <v>41647.25</v>
      </c>
      <c r="O875" s="9">
        <f t="shared" si="80"/>
        <v>41652.25</v>
      </c>
      <c r="P875" t="b">
        <v>0</v>
      </c>
      <c r="Q875" t="b">
        <v>0</v>
      </c>
      <c r="R875" t="s">
        <v>122</v>
      </c>
      <c r="S875" s="4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4">
        <f t="shared" si="78"/>
        <v>346.93532338308455</v>
      </c>
      <c r="H876">
        <v>4358</v>
      </c>
      <c r="I876" s="5">
        <f t="shared" si="8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79"/>
        <v>40291.208333333336</v>
      </c>
      <c r="O876" s="9">
        <f t="shared" si="80"/>
        <v>40329.208333333336</v>
      </c>
      <c r="P876" t="b">
        <v>0</v>
      </c>
      <c r="Q876" t="b">
        <v>1</v>
      </c>
      <c r="R876" t="s">
        <v>122</v>
      </c>
      <c r="S876" s="4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4">
        <f t="shared" si="78"/>
        <v>69.177215189873422</v>
      </c>
      <c r="H877">
        <v>67</v>
      </c>
      <c r="I877" s="5">
        <f t="shared" si="8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79"/>
        <v>40556.25</v>
      </c>
      <c r="O877" s="9">
        <f t="shared" si="80"/>
        <v>40557.25</v>
      </c>
      <c r="P877" t="b">
        <v>0</v>
      </c>
      <c r="Q877" t="b">
        <v>0</v>
      </c>
      <c r="R877" t="s">
        <v>23</v>
      </c>
      <c r="S877" s="4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4">
        <f t="shared" si="78"/>
        <v>25.433734939759034</v>
      </c>
      <c r="H878">
        <v>57</v>
      </c>
      <c r="I878" s="5">
        <f t="shared" si="8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79"/>
        <v>43624.208333333328</v>
      </c>
      <c r="O878" s="9">
        <f t="shared" si="80"/>
        <v>43648.208333333328</v>
      </c>
      <c r="P878" t="b">
        <v>0</v>
      </c>
      <c r="Q878" t="b">
        <v>0</v>
      </c>
      <c r="R878" t="s">
        <v>122</v>
      </c>
      <c r="S878" s="4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4">
        <f t="shared" si="78"/>
        <v>77.400977995110026</v>
      </c>
      <c r="H879">
        <v>1229</v>
      </c>
      <c r="I879" s="5">
        <f t="shared" si="8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79"/>
        <v>42577.208333333328</v>
      </c>
      <c r="O879" s="9">
        <f t="shared" si="80"/>
        <v>42578.208333333328</v>
      </c>
      <c r="P879" t="b">
        <v>0</v>
      </c>
      <c r="Q879" t="b">
        <v>0</v>
      </c>
      <c r="R879" t="s">
        <v>17</v>
      </c>
      <c r="S879" s="4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4">
        <f t="shared" si="78"/>
        <v>37.481481481481481</v>
      </c>
      <c r="H880">
        <v>12</v>
      </c>
      <c r="I880" s="5">
        <f t="shared" si="8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79"/>
        <v>43845.25</v>
      </c>
      <c r="O880" s="9">
        <f t="shared" si="80"/>
        <v>43869.25</v>
      </c>
      <c r="P880" t="b">
        <v>0</v>
      </c>
      <c r="Q880" t="b">
        <v>0</v>
      </c>
      <c r="R880" t="s">
        <v>148</v>
      </c>
      <c r="S880" s="4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4">
        <f t="shared" si="78"/>
        <v>543.79999999999995</v>
      </c>
      <c r="H881">
        <v>53</v>
      </c>
      <c r="I881" s="5">
        <f t="shared" si="8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79"/>
        <v>42788.25</v>
      </c>
      <c r="O881" s="9">
        <f t="shared" si="80"/>
        <v>42797.25</v>
      </c>
      <c r="P881" t="b">
        <v>0</v>
      </c>
      <c r="Q881" t="b">
        <v>0</v>
      </c>
      <c r="R881" t="s">
        <v>68</v>
      </c>
      <c r="S881" s="4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4">
        <f t="shared" si="78"/>
        <v>228.52189349112427</v>
      </c>
      <c r="H882">
        <v>2414</v>
      </c>
      <c r="I882" s="5">
        <f t="shared" si="8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79"/>
        <v>43667.208333333328</v>
      </c>
      <c r="O882" s="9">
        <f t="shared" si="80"/>
        <v>43669.208333333328</v>
      </c>
      <c r="P882" t="b">
        <v>0</v>
      </c>
      <c r="Q882" t="b">
        <v>0</v>
      </c>
      <c r="R882" t="s">
        <v>50</v>
      </c>
      <c r="S882" s="4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4">
        <f t="shared" si="78"/>
        <v>38.948339483394832</v>
      </c>
      <c r="H883">
        <v>452</v>
      </c>
      <c r="I883" s="5">
        <f t="shared" si="8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79"/>
        <v>42194.208333333328</v>
      </c>
      <c r="O883" s="9">
        <f t="shared" si="80"/>
        <v>42223.208333333328</v>
      </c>
      <c r="P883" t="b">
        <v>0</v>
      </c>
      <c r="Q883" t="b">
        <v>1</v>
      </c>
      <c r="R883" t="s">
        <v>33</v>
      </c>
      <c r="S883" s="4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4">
        <f t="shared" si="78"/>
        <v>370</v>
      </c>
      <c r="H884">
        <v>80</v>
      </c>
      <c r="I884" s="5">
        <f t="shared" si="8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79"/>
        <v>42025.25</v>
      </c>
      <c r="O884" s="9">
        <f t="shared" si="80"/>
        <v>42029.25</v>
      </c>
      <c r="P884" t="b">
        <v>0</v>
      </c>
      <c r="Q884" t="b">
        <v>0</v>
      </c>
      <c r="R884" t="s">
        <v>33</v>
      </c>
      <c r="S884" s="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4">
        <f t="shared" si="78"/>
        <v>237.91176470588232</v>
      </c>
      <c r="H885">
        <v>193</v>
      </c>
      <c r="I885" s="5">
        <f t="shared" si="8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79"/>
        <v>40323.208333333336</v>
      </c>
      <c r="O885" s="9">
        <f t="shared" si="80"/>
        <v>40359.208333333336</v>
      </c>
      <c r="P885" t="b">
        <v>0</v>
      </c>
      <c r="Q885" t="b">
        <v>0</v>
      </c>
      <c r="R885" t="s">
        <v>100</v>
      </c>
      <c r="S885" s="4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4">
        <f t="shared" si="78"/>
        <v>64.036299765807954</v>
      </c>
      <c r="H886">
        <v>1886</v>
      </c>
      <c r="I886" s="5">
        <f t="shared" si="8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79"/>
        <v>41763.208333333336</v>
      </c>
      <c r="O886" s="9">
        <f t="shared" si="80"/>
        <v>41765.208333333336</v>
      </c>
      <c r="P886" t="b">
        <v>0</v>
      </c>
      <c r="Q886" t="b">
        <v>1</v>
      </c>
      <c r="R886" t="s">
        <v>33</v>
      </c>
      <c r="S886" s="4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4">
        <f t="shared" si="78"/>
        <v>118.27777777777777</v>
      </c>
      <c r="H887">
        <v>52</v>
      </c>
      <c r="I887" s="5">
        <f t="shared" si="8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79"/>
        <v>40335.208333333336</v>
      </c>
      <c r="O887" s="9">
        <f t="shared" si="80"/>
        <v>40373.208333333336</v>
      </c>
      <c r="P887" t="b">
        <v>0</v>
      </c>
      <c r="Q887" t="b">
        <v>0</v>
      </c>
      <c r="R887" t="s">
        <v>33</v>
      </c>
      <c r="S887" s="4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4">
        <f t="shared" si="78"/>
        <v>84.824037184594957</v>
      </c>
      <c r="H888">
        <v>1825</v>
      </c>
      <c r="I888" s="5">
        <f t="shared" si="8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79"/>
        <v>40416.208333333336</v>
      </c>
      <c r="O888" s="9">
        <f t="shared" si="80"/>
        <v>40434.208333333336</v>
      </c>
      <c r="P888" t="b">
        <v>0</v>
      </c>
      <c r="Q888" t="b">
        <v>0</v>
      </c>
      <c r="R888" t="s">
        <v>60</v>
      </c>
      <c r="S888" s="4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4">
        <f t="shared" si="78"/>
        <v>29.346153846153843</v>
      </c>
      <c r="H889">
        <v>31</v>
      </c>
      <c r="I889" s="5">
        <f t="shared" si="8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79"/>
        <v>42202.208333333328</v>
      </c>
      <c r="O889" s="9">
        <f t="shared" si="80"/>
        <v>42249.208333333328</v>
      </c>
      <c r="P889" t="b">
        <v>0</v>
      </c>
      <c r="Q889" t="b">
        <v>1</v>
      </c>
      <c r="R889" t="s">
        <v>33</v>
      </c>
      <c r="S889" s="4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4">
        <f t="shared" si="78"/>
        <v>209.89655172413794</v>
      </c>
      <c r="H890">
        <v>290</v>
      </c>
      <c r="I890" s="5">
        <f t="shared" si="8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79"/>
        <v>42836.208333333328</v>
      </c>
      <c r="O890" s="9">
        <f t="shared" si="80"/>
        <v>42855.208333333328</v>
      </c>
      <c r="P890" t="b">
        <v>0</v>
      </c>
      <c r="Q890" t="b">
        <v>0</v>
      </c>
      <c r="R890" t="s">
        <v>33</v>
      </c>
      <c r="S890" s="4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4">
        <f t="shared" si="78"/>
        <v>169.78571428571431</v>
      </c>
      <c r="H891">
        <v>122</v>
      </c>
      <c r="I891" s="5">
        <f t="shared" si="8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79"/>
        <v>41710.208333333336</v>
      </c>
      <c r="O891" s="9">
        <f t="shared" si="80"/>
        <v>41717.208333333336</v>
      </c>
      <c r="P891" t="b">
        <v>0</v>
      </c>
      <c r="Q891" t="b">
        <v>1</v>
      </c>
      <c r="R891" t="s">
        <v>50</v>
      </c>
      <c r="S891" s="4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4">
        <f t="shared" si="78"/>
        <v>115.95907738095239</v>
      </c>
      <c r="H892">
        <v>1470</v>
      </c>
      <c r="I892" s="5">
        <f t="shared" si="8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79"/>
        <v>43640.208333333328</v>
      </c>
      <c r="O892" s="9">
        <f t="shared" si="80"/>
        <v>43641.208333333328</v>
      </c>
      <c r="P892" t="b">
        <v>0</v>
      </c>
      <c r="Q892" t="b">
        <v>0</v>
      </c>
      <c r="R892" t="s">
        <v>60</v>
      </c>
      <c r="S892" s="4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4">
        <f t="shared" si="78"/>
        <v>258.59999999999997</v>
      </c>
      <c r="H893">
        <v>165</v>
      </c>
      <c r="I893" s="5">
        <f t="shared" si="8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79"/>
        <v>40880.25</v>
      </c>
      <c r="O893" s="9">
        <f t="shared" si="80"/>
        <v>40924.25</v>
      </c>
      <c r="P893" t="b">
        <v>0</v>
      </c>
      <c r="Q893" t="b">
        <v>0</v>
      </c>
      <c r="R893" t="s">
        <v>42</v>
      </c>
      <c r="S893" s="4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4">
        <f t="shared" si="78"/>
        <v>230.58333333333331</v>
      </c>
      <c r="H894">
        <v>182</v>
      </c>
      <c r="I894" s="5">
        <f t="shared" si="8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79"/>
        <v>40319.208333333336</v>
      </c>
      <c r="O894" s="9">
        <f t="shared" si="80"/>
        <v>40360.208333333336</v>
      </c>
      <c r="P894" t="b">
        <v>0</v>
      </c>
      <c r="Q894" t="b">
        <v>0</v>
      </c>
      <c r="R894" t="s">
        <v>206</v>
      </c>
      <c r="S894" s="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4">
        <f t="shared" si="78"/>
        <v>128.21428571428572</v>
      </c>
      <c r="H895">
        <v>199</v>
      </c>
      <c r="I895" s="5">
        <f t="shared" si="8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79"/>
        <v>42170.208333333328</v>
      </c>
      <c r="O895" s="9">
        <f t="shared" si="80"/>
        <v>42174.208333333328</v>
      </c>
      <c r="P895" t="b">
        <v>0</v>
      </c>
      <c r="Q895" t="b">
        <v>1</v>
      </c>
      <c r="R895" t="s">
        <v>42</v>
      </c>
      <c r="S895" s="4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4">
        <f t="shared" si="78"/>
        <v>188.70588235294116</v>
      </c>
      <c r="H896">
        <v>56</v>
      </c>
      <c r="I896" s="5">
        <f t="shared" si="8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79"/>
        <v>41466.208333333336</v>
      </c>
      <c r="O896" s="9">
        <f t="shared" si="80"/>
        <v>41496.208333333336</v>
      </c>
      <c r="P896" t="b">
        <v>0</v>
      </c>
      <c r="Q896" t="b">
        <v>1</v>
      </c>
      <c r="R896" t="s">
        <v>269</v>
      </c>
      <c r="S896" s="4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4">
        <f t="shared" si="78"/>
        <v>6.9511889862327907</v>
      </c>
      <c r="H897">
        <v>107</v>
      </c>
      <c r="I897" s="5">
        <f t="shared" si="8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79"/>
        <v>43134.25</v>
      </c>
      <c r="O897" s="9">
        <f t="shared" si="80"/>
        <v>43143.25</v>
      </c>
      <c r="P897" t="b">
        <v>0</v>
      </c>
      <c r="Q897" t="b">
        <v>0</v>
      </c>
      <c r="R897" t="s">
        <v>33</v>
      </c>
      <c r="S897" s="4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4">
        <f t="shared" si="78"/>
        <v>774.43434343434342</v>
      </c>
      <c r="H898">
        <v>1460</v>
      </c>
      <c r="I898" s="5">
        <f t="shared" si="8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79"/>
        <v>40738.208333333336</v>
      </c>
      <c r="O898" s="9">
        <f t="shared" si="80"/>
        <v>40741.208333333336</v>
      </c>
      <c r="P898" t="b">
        <v>0</v>
      </c>
      <c r="Q898" t="b">
        <v>1</v>
      </c>
      <c r="R898" t="s">
        <v>17</v>
      </c>
      <c r="S898" s="4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4">
        <f t="shared" ref="G899:G962" si="84">(E899/D899)*100</f>
        <v>27.693181818181817</v>
      </c>
      <c r="H899">
        <v>27</v>
      </c>
      <c r="I899" s="5">
        <f t="shared" si="83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85">(((L899/60)/60)/24)+DATE(1970,1,1)</f>
        <v>43583.208333333328</v>
      </c>
      <c r="O899" s="9">
        <f t="shared" ref="O899:O962" si="86">(((M899/60)/60)/24)+DATE(1970,1,1)</f>
        <v>43585.208333333328</v>
      </c>
      <c r="P899" t="b">
        <v>0</v>
      </c>
      <c r="Q899" t="b">
        <v>0</v>
      </c>
      <c r="R899" t="s">
        <v>33</v>
      </c>
      <c r="S899" s="4" t="str">
        <f t="shared" ref="S899:S962" si="87">IFERROR(LEFT(R899, FIND("/", R899) - 1), R899)</f>
        <v>theater</v>
      </c>
      <c r="T899" t="str">
        <f t="shared" ref="T899:T962" si="88">IFERROR(MID(R899,FIND("/",R899)+1,LEN(R899)),"")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4">
        <f t="shared" si="84"/>
        <v>52.479620323841424</v>
      </c>
      <c r="H900">
        <v>1221</v>
      </c>
      <c r="I900" s="5">
        <f t="shared" ref="I900:I963" si="8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85"/>
        <v>43815.25</v>
      </c>
      <c r="O900" s="9">
        <f t="shared" si="86"/>
        <v>43821.25</v>
      </c>
      <c r="P900" t="b">
        <v>0</v>
      </c>
      <c r="Q900" t="b">
        <v>0</v>
      </c>
      <c r="R900" t="s">
        <v>42</v>
      </c>
      <c r="S900" s="4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4">
        <f t="shared" si="84"/>
        <v>407.09677419354841</v>
      </c>
      <c r="H901">
        <v>123</v>
      </c>
      <c r="I901" s="5">
        <f t="shared" si="8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85"/>
        <v>41554.208333333336</v>
      </c>
      <c r="O901" s="9">
        <f t="shared" si="86"/>
        <v>41572.208333333336</v>
      </c>
      <c r="P901" t="b">
        <v>0</v>
      </c>
      <c r="Q901" t="b">
        <v>0</v>
      </c>
      <c r="R901" t="s">
        <v>159</v>
      </c>
      <c r="S901" s="4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4">
        <f t="shared" si="84"/>
        <v>2</v>
      </c>
      <c r="H902">
        <v>1</v>
      </c>
      <c r="I902" s="5">
        <f t="shared" si="89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85"/>
        <v>41901.208333333336</v>
      </c>
      <c r="O902" s="9">
        <f t="shared" si="86"/>
        <v>41902.208333333336</v>
      </c>
      <c r="P902" t="b">
        <v>0</v>
      </c>
      <c r="Q902" t="b">
        <v>1</v>
      </c>
      <c r="R902" t="s">
        <v>28</v>
      </c>
      <c r="S902" s="4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4">
        <f t="shared" si="84"/>
        <v>156.17857142857144</v>
      </c>
      <c r="H903">
        <v>159</v>
      </c>
      <c r="I903" s="5">
        <f t="shared" si="8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85"/>
        <v>43298.208333333328</v>
      </c>
      <c r="O903" s="9">
        <f t="shared" si="86"/>
        <v>43331.208333333328</v>
      </c>
      <c r="P903" t="b">
        <v>0</v>
      </c>
      <c r="Q903" t="b">
        <v>1</v>
      </c>
      <c r="R903" t="s">
        <v>23</v>
      </c>
      <c r="S903" s="4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4">
        <f t="shared" si="84"/>
        <v>252.42857142857144</v>
      </c>
      <c r="H904">
        <v>110</v>
      </c>
      <c r="I904" s="5">
        <f t="shared" si="8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85"/>
        <v>42399.25</v>
      </c>
      <c r="O904" s="9">
        <f t="shared" si="86"/>
        <v>42441.25</v>
      </c>
      <c r="P904" t="b">
        <v>0</v>
      </c>
      <c r="Q904" t="b">
        <v>0</v>
      </c>
      <c r="R904" t="s">
        <v>28</v>
      </c>
      <c r="S904" s="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4">
        <f t="shared" si="84"/>
        <v>1.729268292682927</v>
      </c>
      <c r="H905">
        <v>14</v>
      </c>
      <c r="I905" s="5">
        <f t="shared" si="8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85"/>
        <v>41034.208333333336</v>
      </c>
      <c r="O905" s="9">
        <f t="shared" si="86"/>
        <v>41049.208333333336</v>
      </c>
      <c r="P905" t="b">
        <v>0</v>
      </c>
      <c r="Q905" t="b">
        <v>1</v>
      </c>
      <c r="R905" t="s">
        <v>68</v>
      </c>
      <c r="S905" s="4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4">
        <f t="shared" si="84"/>
        <v>12.230769230769232</v>
      </c>
      <c r="H906">
        <v>16</v>
      </c>
      <c r="I906" s="5">
        <f t="shared" si="89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85"/>
        <v>41186.208333333336</v>
      </c>
      <c r="O906" s="9">
        <f t="shared" si="86"/>
        <v>41190.208333333336</v>
      </c>
      <c r="P906" t="b">
        <v>0</v>
      </c>
      <c r="Q906" t="b">
        <v>0</v>
      </c>
      <c r="R906" t="s">
        <v>133</v>
      </c>
      <c r="S906" s="4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4">
        <f t="shared" si="84"/>
        <v>163.98734177215189</v>
      </c>
      <c r="H907">
        <v>236</v>
      </c>
      <c r="I907" s="5">
        <f t="shared" si="8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85"/>
        <v>41536.208333333336</v>
      </c>
      <c r="O907" s="9">
        <f t="shared" si="86"/>
        <v>41539.208333333336</v>
      </c>
      <c r="P907" t="b">
        <v>0</v>
      </c>
      <c r="Q907" t="b">
        <v>0</v>
      </c>
      <c r="R907" t="s">
        <v>33</v>
      </c>
      <c r="S907" s="4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4">
        <f t="shared" si="84"/>
        <v>162.98181818181817</v>
      </c>
      <c r="H908">
        <v>191</v>
      </c>
      <c r="I908" s="5">
        <f t="shared" si="8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85"/>
        <v>42868.208333333328</v>
      </c>
      <c r="O908" s="9">
        <f t="shared" si="86"/>
        <v>42904.208333333328</v>
      </c>
      <c r="P908" t="b">
        <v>1</v>
      </c>
      <c r="Q908" t="b">
        <v>1</v>
      </c>
      <c r="R908" t="s">
        <v>42</v>
      </c>
      <c r="S908" s="4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4">
        <f t="shared" si="84"/>
        <v>20.252747252747252</v>
      </c>
      <c r="H909">
        <v>41</v>
      </c>
      <c r="I909" s="5">
        <f t="shared" si="8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85"/>
        <v>40660.208333333336</v>
      </c>
      <c r="O909" s="9">
        <f t="shared" si="86"/>
        <v>40667.208333333336</v>
      </c>
      <c r="P909" t="b">
        <v>0</v>
      </c>
      <c r="Q909" t="b">
        <v>0</v>
      </c>
      <c r="R909" t="s">
        <v>33</v>
      </c>
      <c r="S909" s="4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4">
        <f t="shared" si="84"/>
        <v>319.24083769633506</v>
      </c>
      <c r="H910">
        <v>3934</v>
      </c>
      <c r="I910" s="5">
        <f t="shared" si="8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85"/>
        <v>41031.208333333336</v>
      </c>
      <c r="O910" s="9">
        <f t="shared" si="86"/>
        <v>41042.208333333336</v>
      </c>
      <c r="P910" t="b">
        <v>0</v>
      </c>
      <c r="Q910" t="b">
        <v>0</v>
      </c>
      <c r="R910" t="s">
        <v>89</v>
      </c>
      <c r="S910" s="4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4">
        <f t="shared" si="84"/>
        <v>478.94444444444446</v>
      </c>
      <c r="H911">
        <v>80</v>
      </c>
      <c r="I911" s="5">
        <f t="shared" si="89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85"/>
        <v>43255.208333333328</v>
      </c>
      <c r="O911" s="9">
        <f t="shared" si="86"/>
        <v>43282.208333333328</v>
      </c>
      <c r="P911" t="b">
        <v>0</v>
      </c>
      <c r="Q911" t="b">
        <v>1</v>
      </c>
      <c r="R911" t="s">
        <v>33</v>
      </c>
      <c r="S911" s="4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4">
        <f t="shared" si="84"/>
        <v>19.556634304207122</v>
      </c>
      <c r="H912">
        <v>296</v>
      </c>
      <c r="I912" s="5">
        <f t="shared" si="8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85"/>
        <v>42026.25</v>
      </c>
      <c r="O912" s="9">
        <f t="shared" si="86"/>
        <v>42027.25</v>
      </c>
      <c r="P912" t="b">
        <v>0</v>
      </c>
      <c r="Q912" t="b">
        <v>0</v>
      </c>
      <c r="R912" t="s">
        <v>33</v>
      </c>
      <c r="S912" s="4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4">
        <f t="shared" si="84"/>
        <v>198.94827586206895</v>
      </c>
      <c r="H913">
        <v>462</v>
      </c>
      <c r="I913" s="5">
        <f t="shared" si="8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85"/>
        <v>43717.208333333328</v>
      </c>
      <c r="O913" s="9">
        <f t="shared" si="86"/>
        <v>43719.208333333328</v>
      </c>
      <c r="P913" t="b">
        <v>1</v>
      </c>
      <c r="Q913" t="b">
        <v>0</v>
      </c>
      <c r="R913" t="s">
        <v>28</v>
      </c>
      <c r="S913" s="4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4">
        <f t="shared" si="84"/>
        <v>795</v>
      </c>
      <c r="H914">
        <v>179</v>
      </c>
      <c r="I914" s="5">
        <f t="shared" si="8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85"/>
        <v>41157.208333333336</v>
      </c>
      <c r="O914" s="9">
        <f t="shared" si="86"/>
        <v>41170.208333333336</v>
      </c>
      <c r="P914" t="b">
        <v>1</v>
      </c>
      <c r="Q914" t="b">
        <v>0</v>
      </c>
      <c r="R914" t="s">
        <v>53</v>
      </c>
      <c r="S914" s="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4">
        <f t="shared" si="84"/>
        <v>50.621082621082621</v>
      </c>
      <c r="H915">
        <v>523</v>
      </c>
      <c r="I915" s="5">
        <f t="shared" si="8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85"/>
        <v>43597.208333333328</v>
      </c>
      <c r="O915" s="9">
        <f t="shared" si="86"/>
        <v>43610.208333333328</v>
      </c>
      <c r="P915" t="b">
        <v>0</v>
      </c>
      <c r="Q915" t="b">
        <v>0</v>
      </c>
      <c r="R915" t="s">
        <v>53</v>
      </c>
      <c r="S915" s="4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4">
        <f t="shared" si="84"/>
        <v>57.4375</v>
      </c>
      <c r="H916">
        <v>141</v>
      </c>
      <c r="I916" s="5">
        <f t="shared" si="8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85"/>
        <v>41490.208333333336</v>
      </c>
      <c r="O916" s="9">
        <f t="shared" si="86"/>
        <v>41502.208333333336</v>
      </c>
      <c r="P916" t="b">
        <v>0</v>
      </c>
      <c r="Q916" t="b">
        <v>0</v>
      </c>
      <c r="R916" t="s">
        <v>33</v>
      </c>
      <c r="S916" s="4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4">
        <f t="shared" si="84"/>
        <v>155.62827640984909</v>
      </c>
      <c r="H917">
        <v>1866</v>
      </c>
      <c r="I917" s="5">
        <f t="shared" si="8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85"/>
        <v>42976.208333333328</v>
      </c>
      <c r="O917" s="9">
        <f t="shared" si="86"/>
        <v>42985.208333333328</v>
      </c>
      <c r="P917" t="b">
        <v>0</v>
      </c>
      <c r="Q917" t="b">
        <v>0</v>
      </c>
      <c r="R917" t="s">
        <v>269</v>
      </c>
      <c r="S917" s="4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4">
        <f t="shared" si="84"/>
        <v>36.297297297297298</v>
      </c>
      <c r="H918">
        <v>52</v>
      </c>
      <c r="I918" s="5">
        <f t="shared" si="8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85"/>
        <v>41991.25</v>
      </c>
      <c r="O918" s="9">
        <f t="shared" si="86"/>
        <v>42000.25</v>
      </c>
      <c r="P918" t="b">
        <v>0</v>
      </c>
      <c r="Q918" t="b">
        <v>0</v>
      </c>
      <c r="R918" t="s">
        <v>122</v>
      </c>
      <c r="S918" s="4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4">
        <f t="shared" si="84"/>
        <v>58.25</v>
      </c>
      <c r="H919">
        <v>27</v>
      </c>
      <c r="I919" s="5">
        <f t="shared" si="8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85"/>
        <v>40722.208333333336</v>
      </c>
      <c r="O919" s="9">
        <f t="shared" si="86"/>
        <v>40746.208333333336</v>
      </c>
      <c r="P919" t="b">
        <v>0</v>
      </c>
      <c r="Q919" t="b">
        <v>1</v>
      </c>
      <c r="R919" t="s">
        <v>100</v>
      </c>
      <c r="S919" s="4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4">
        <f t="shared" si="84"/>
        <v>237.39473684210526</v>
      </c>
      <c r="H920">
        <v>156</v>
      </c>
      <c r="I920" s="5">
        <f t="shared" si="8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85"/>
        <v>41117.208333333336</v>
      </c>
      <c r="O920" s="9">
        <f t="shared" si="86"/>
        <v>41128.208333333336</v>
      </c>
      <c r="P920" t="b">
        <v>0</v>
      </c>
      <c r="Q920" t="b">
        <v>0</v>
      </c>
      <c r="R920" t="s">
        <v>133</v>
      </c>
      <c r="S920" s="4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4">
        <f t="shared" si="84"/>
        <v>58.75</v>
      </c>
      <c r="H921">
        <v>225</v>
      </c>
      <c r="I921" s="5">
        <f t="shared" si="8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85"/>
        <v>43022.208333333328</v>
      </c>
      <c r="O921" s="9">
        <f t="shared" si="86"/>
        <v>43054.25</v>
      </c>
      <c r="P921" t="b">
        <v>0</v>
      </c>
      <c r="Q921" t="b">
        <v>1</v>
      </c>
      <c r="R921" t="s">
        <v>33</v>
      </c>
      <c r="S921" s="4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4">
        <f t="shared" si="84"/>
        <v>182.56603773584905</v>
      </c>
      <c r="H922">
        <v>255</v>
      </c>
      <c r="I922" s="5">
        <f t="shared" si="8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85"/>
        <v>43503.25</v>
      </c>
      <c r="O922" s="9">
        <f t="shared" si="86"/>
        <v>43523.25</v>
      </c>
      <c r="P922" t="b">
        <v>1</v>
      </c>
      <c r="Q922" t="b">
        <v>0</v>
      </c>
      <c r="R922" t="s">
        <v>71</v>
      </c>
      <c r="S922" s="4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4">
        <f t="shared" si="84"/>
        <v>0.75436408977556113</v>
      </c>
      <c r="H923">
        <v>38</v>
      </c>
      <c r="I923" s="5">
        <f t="shared" si="8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85"/>
        <v>40951.25</v>
      </c>
      <c r="O923" s="9">
        <f t="shared" si="86"/>
        <v>40965.25</v>
      </c>
      <c r="P923" t="b">
        <v>0</v>
      </c>
      <c r="Q923" t="b">
        <v>0</v>
      </c>
      <c r="R923" t="s">
        <v>28</v>
      </c>
      <c r="S923" s="4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4">
        <f t="shared" si="84"/>
        <v>175.95330739299609</v>
      </c>
      <c r="H924">
        <v>2261</v>
      </c>
      <c r="I924" s="5">
        <f t="shared" si="89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85"/>
        <v>43443.25</v>
      </c>
      <c r="O924" s="9">
        <f t="shared" si="86"/>
        <v>43452.25</v>
      </c>
      <c r="P924" t="b">
        <v>0</v>
      </c>
      <c r="Q924" t="b">
        <v>1</v>
      </c>
      <c r="R924" t="s">
        <v>319</v>
      </c>
      <c r="S924" s="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4">
        <f t="shared" si="84"/>
        <v>237.88235294117646</v>
      </c>
      <c r="H925">
        <v>40</v>
      </c>
      <c r="I925" s="5">
        <f t="shared" si="89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85"/>
        <v>40373.208333333336</v>
      </c>
      <c r="O925" s="9">
        <f t="shared" si="86"/>
        <v>40374.208333333336</v>
      </c>
      <c r="P925" t="b">
        <v>0</v>
      </c>
      <c r="Q925" t="b">
        <v>0</v>
      </c>
      <c r="R925" t="s">
        <v>33</v>
      </c>
      <c r="S925" s="4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4">
        <f t="shared" si="84"/>
        <v>488.05076142131981</v>
      </c>
      <c r="H926">
        <v>2289</v>
      </c>
      <c r="I926" s="5">
        <f t="shared" si="8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85"/>
        <v>43769.208333333328</v>
      </c>
      <c r="O926" s="9">
        <f t="shared" si="86"/>
        <v>43780.25</v>
      </c>
      <c r="P926" t="b">
        <v>0</v>
      </c>
      <c r="Q926" t="b">
        <v>0</v>
      </c>
      <c r="R926" t="s">
        <v>33</v>
      </c>
      <c r="S926" s="4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4">
        <f t="shared" si="84"/>
        <v>224.06666666666669</v>
      </c>
      <c r="H927">
        <v>65</v>
      </c>
      <c r="I927" s="5">
        <f t="shared" si="8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85"/>
        <v>43000.208333333328</v>
      </c>
      <c r="O927" s="9">
        <f t="shared" si="86"/>
        <v>43012.208333333328</v>
      </c>
      <c r="P927" t="b">
        <v>0</v>
      </c>
      <c r="Q927" t="b">
        <v>0</v>
      </c>
      <c r="R927" t="s">
        <v>33</v>
      </c>
      <c r="S927" s="4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4">
        <f t="shared" si="84"/>
        <v>18.126436781609197</v>
      </c>
      <c r="H928">
        <v>15</v>
      </c>
      <c r="I928" s="5">
        <f t="shared" si="8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85"/>
        <v>42502.208333333328</v>
      </c>
      <c r="O928" s="9">
        <f t="shared" si="86"/>
        <v>42506.208333333328</v>
      </c>
      <c r="P928" t="b">
        <v>0</v>
      </c>
      <c r="Q928" t="b">
        <v>0</v>
      </c>
      <c r="R928" t="s">
        <v>17</v>
      </c>
      <c r="S928" s="4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4">
        <f t="shared" si="84"/>
        <v>45.847222222222221</v>
      </c>
      <c r="H929">
        <v>37</v>
      </c>
      <c r="I929" s="5">
        <f t="shared" si="8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85"/>
        <v>41102.208333333336</v>
      </c>
      <c r="O929" s="9">
        <f t="shared" si="86"/>
        <v>41131.208333333336</v>
      </c>
      <c r="P929" t="b">
        <v>0</v>
      </c>
      <c r="Q929" t="b">
        <v>0</v>
      </c>
      <c r="R929" t="s">
        <v>33</v>
      </c>
      <c r="S929" s="4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4">
        <f t="shared" si="84"/>
        <v>117.31541218637993</v>
      </c>
      <c r="H930">
        <v>3777</v>
      </c>
      <c r="I930" s="5">
        <f t="shared" si="8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85"/>
        <v>41637.25</v>
      </c>
      <c r="O930" s="9">
        <f t="shared" si="86"/>
        <v>41646.25</v>
      </c>
      <c r="P930" t="b">
        <v>0</v>
      </c>
      <c r="Q930" t="b">
        <v>0</v>
      </c>
      <c r="R930" t="s">
        <v>28</v>
      </c>
      <c r="S930" s="4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4">
        <f t="shared" si="84"/>
        <v>217.30909090909088</v>
      </c>
      <c r="H931">
        <v>184</v>
      </c>
      <c r="I931" s="5">
        <f t="shared" si="8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85"/>
        <v>42858.208333333328</v>
      </c>
      <c r="O931" s="9">
        <f t="shared" si="86"/>
        <v>42872.208333333328</v>
      </c>
      <c r="P931" t="b">
        <v>0</v>
      </c>
      <c r="Q931" t="b">
        <v>0</v>
      </c>
      <c r="R931" t="s">
        <v>33</v>
      </c>
      <c r="S931" s="4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4">
        <f t="shared" si="84"/>
        <v>112.28571428571428</v>
      </c>
      <c r="H932">
        <v>85</v>
      </c>
      <c r="I932" s="5">
        <f t="shared" si="8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85"/>
        <v>42060.25</v>
      </c>
      <c r="O932" s="9">
        <f t="shared" si="86"/>
        <v>42067.25</v>
      </c>
      <c r="P932" t="b">
        <v>0</v>
      </c>
      <c r="Q932" t="b">
        <v>1</v>
      </c>
      <c r="R932" t="s">
        <v>33</v>
      </c>
      <c r="S932" s="4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4">
        <f t="shared" si="84"/>
        <v>72.51898734177216</v>
      </c>
      <c r="H933">
        <v>112</v>
      </c>
      <c r="I933" s="5">
        <f t="shared" si="8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85"/>
        <v>41818.208333333336</v>
      </c>
      <c r="O933" s="9">
        <f t="shared" si="86"/>
        <v>41820.208333333336</v>
      </c>
      <c r="P933" t="b">
        <v>0</v>
      </c>
      <c r="Q933" t="b">
        <v>1</v>
      </c>
      <c r="R933" t="s">
        <v>33</v>
      </c>
      <c r="S933" s="4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4">
        <f t="shared" si="84"/>
        <v>212.30434782608697</v>
      </c>
      <c r="H934">
        <v>144</v>
      </c>
      <c r="I934" s="5">
        <f t="shared" si="8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85"/>
        <v>41709.208333333336</v>
      </c>
      <c r="O934" s="9">
        <f t="shared" si="86"/>
        <v>41712.208333333336</v>
      </c>
      <c r="P934" t="b">
        <v>0</v>
      </c>
      <c r="Q934" t="b">
        <v>0</v>
      </c>
      <c r="R934" t="s">
        <v>23</v>
      </c>
      <c r="S934" s="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4">
        <f t="shared" si="84"/>
        <v>239.74657534246577</v>
      </c>
      <c r="H935">
        <v>1902</v>
      </c>
      <c r="I935" s="5">
        <f t="shared" si="8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85"/>
        <v>41372.208333333336</v>
      </c>
      <c r="O935" s="9">
        <f t="shared" si="86"/>
        <v>41385.208333333336</v>
      </c>
      <c r="P935" t="b">
        <v>0</v>
      </c>
      <c r="Q935" t="b">
        <v>0</v>
      </c>
      <c r="R935" t="s">
        <v>33</v>
      </c>
      <c r="S935" s="4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4">
        <f t="shared" si="84"/>
        <v>181.93548387096774</v>
      </c>
      <c r="H936">
        <v>105</v>
      </c>
      <c r="I936" s="5">
        <f t="shared" si="8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85"/>
        <v>42422.25</v>
      </c>
      <c r="O936" s="9">
        <f t="shared" si="86"/>
        <v>42428.25</v>
      </c>
      <c r="P936" t="b">
        <v>0</v>
      </c>
      <c r="Q936" t="b">
        <v>0</v>
      </c>
      <c r="R936" t="s">
        <v>33</v>
      </c>
      <c r="S936" s="4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4">
        <f t="shared" si="84"/>
        <v>164.13114754098362</v>
      </c>
      <c r="H937">
        <v>132</v>
      </c>
      <c r="I937" s="5">
        <f t="shared" si="8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85"/>
        <v>42209.208333333328</v>
      </c>
      <c r="O937" s="9">
        <f t="shared" si="86"/>
        <v>42216.208333333328</v>
      </c>
      <c r="P937" t="b">
        <v>0</v>
      </c>
      <c r="Q937" t="b">
        <v>0</v>
      </c>
      <c r="R937" t="s">
        <v>33</v>
      </c>
      <c r="S937" s="4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4">
        <f t="shared" si="84"/>
        <v>1.6375968992248062</v>
      </c>
      <c r="H938">
        <v>21</v>
      </c>
      <c r="I938" s="5">
        <f t="shared" si="8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85"/>
        <v>43668.208333333328</v>
      </c>
      <c r="O938" s="9">
        <f t="shared" si="86"/>
        <v>43671.208333333328</v>
      </c>
      <c r="P938" t="b">
        <v>1</v>
      </c>
      <c r="Q938" t="b">
        <v>0</v>
      </c>
      <c r="R938" t="s">
        <v>33</v>
      </c>
      <c r="S938" s="4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4">
        <f t="shared" si="84"/>
        <v>49.64385964912281</v>
      </c>
      <c r="H939">
        <v>976</v>
      </c>
      <c r="I939" s="5">
        <f t="shared" si="8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85"/>
        <v>42334.25</v>
      </c>
      <c r="O939" s="9">
        <f t="shared" si="86"/>
        <v>42343.25</v>
      </c>
      <c r="P939" t="b">
        <v>0</v>
      </c>
      <c r="Q939" t="b">
        <v>0</v>
      </c>
      <c r="R939" t="s">
        <v>42</v>
      </c>
      <c r="S939" s="4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4">
        <f t="shared" si="84"/>
        <v>109.70652173913042</v>
      </c>
      <c r="H940">
        <v>96</v>
      </c>
      <c r="I940" s="5">
        <f t="shared" si="8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85"/>
        <v>43263.208333333328</v>
      </c>
      <c r="O940" s="9">
        <f t="shared" si="86"/>
        <v>43299.208333333328</v>
      </c>
      <c r="P940" t="b">
        <v>0</v>
      </c>
      <c r="Q940" t="b">
        <v>1</v>
      </c>
      <c r="R940" t="s">
        <v>119</v>
      </c>
      <c r="S940" s="4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4">
        <f t="shared" si="84"/>
        <v>49.217948717948715</v>
      </c>
      <c r="H941">
        <v>67</v>
      </c>
      <c r="I941" s="5">
        <f t="shared" si="8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85"/>
        <v>40670.208333333336</v>
      </c>
      <c r="O941" s="9">
        <f t="shared" si="86"/>
        <v>40687.208333333336</v>
      </c>
      <c r="P941" t="b">
        <v>0</v>
      </c>
      <c r="Q941" t="b">
        <v>1</v>
      </c>
      <c r="R941" t="s">
        <v>89</v>
      </c>
      <c r="S941" s="4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4">
        <f t="shared" si="84"/>
        <v>62.232323232323225</v>
      </c>
      <c r="H942">
        <v>66</v>
      </c>
      <c r="I942" s="5">
        <f t="shared" si="8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85"/>
        <v>41244.25</v>
      </c>
      <c r="O942" s="9">
        <f t="shared" si="86"/>
        <v>41266.25</v>
      </c>
      <c r="P942" t="b">
        <v>0</v>
      </c>
      <c r="Q942" t="b">
        <v>0</v>
      </c>
      <c r="R942" t="s">
        <v>28</v>
      </c>
      <c r="S942" s="4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4">
        <f t="shared" si="84"/>
        <v>13.05813953488372</v>
      </c>
      <c r="H943">
        <v>78</v>
      </c>
      <c r="I943" s="5">
        <f t="shared" si="8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85"/>
        <v>40552.25</v>
      </c>
      <c r="O943" s="9">
        <f t="shared" si="86"/>
        <v>40587.25</v>
      </c>
      <c r="P943" t="b">
        <v>1</v>
      </c>
      <c r="Q943" t="b">
        <v>0</v>
      </c>
      <c r="R943" t="s">
        <v>33</v>
      </c>
      <c r="S943" s="4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4">
        <f t="shared" si="84"/>
        <v>64.635416666666671</v>
      </c>
      <c r="H944">
        <v>67</v>
      </c>
      <c r="I944" s="5">
        <f t="shared" si="8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85"/>
        <v>40568.25</v>
      </c>
      <c r="O944" s="9">
        <f t="shared" si="86"/>
        <v>40571.25</v>
      </c>
      <c r="P944" t="b">
        <v>0</v>
      </c>
      <c r="Q944" t="b">
        <v>0</v>
      </c>
      <c r="R944" t="s">
        <v>33</v>
      </c>
      <c r="S944" s="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4">
        <f t="shared" si="84"/>
        <v>159.58666666666667</v>
      </c>
      <c r="H945">
        <v>114</v>
      </c>
      <c r="I945" s="5">
        <f t="shared" si="8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85"/>
        <v>41906.208333333336</v>
      </c>
      <c r="O945" s="9">
        <f t="shared" si="86"/>
        <v>41941.208333333336</v>
      </c>
      <c r="P945" t="b">
        <v>0</v>
      </c>
      <c r="Q945" t="b">
        <v>0</v>
      </c>
      <c r="R945" t="s">
        <v>17</v>
      </c>
      <c r="S945" s="4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4">
        <f t="shared" si="84"/>
        <v>81.42</v>
      </c>
      <c r="H946">
        <v>263</v>
      </c>
      <c r="I946" s="5">
        <f t="shared" si="8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85"/>
        <v>42776.25</v>
      </c>
      <c r="O946" s="9">
        <f t="shared" si="86"/>
        <v>42795.25</v>
      </c>
      <c r="P946" t="b">
        <v>0</v>
      </c>
      <c r="Q946" t="b">
        <v>0</v>
      </c>
      <c r="R946" t="s">
        <v>122</v>
      </c>
      <c r="S946" s="4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4">
        <f t="shared" si="84"/>
        <v>32.444767441860463</v>
      </c>
      <c r="H947">
        <v>1691</v>
      </c>
      <c r="I947" s="5">
        <f t="shared" si="8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85"/>
        <v>41004.208333333336</v>
      </c>
      <c r="O947" s="9">
        <f t="shared" si="86"/>
        <v>41019.208333333336</v>
      </c>
      <c r="P947" t="b">
        <v>1</v>
      </c>
      <c r="Q947" t="b">
        <v>0</v>
      </c>
      <c r="R947" t="s">
        <v>122</v>
      </c>
      <c r="S947" s="4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4">
        <f t="shared" si="84"/>
        <v>9.9141184124918666</v>
      </c>
      <c r="H948">
        <v>181</v>
      </c>
      <c r="I948" s="5">
        <f t="shared" si="8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85"/>
        <v>40710.208333333336</v>
      </c>
      <c r="O948" s="9">
        <f t="shared" si="86"/>
        <v>40712.208333333336</v>
      </c>
      <c r="P948" t="b">
        <v>0</v>
      </c>
      <c r="Q948" t="b">
        <v>0</v>
      </c>
      <c r="R948" t="s">
        <v>33</v>
      </c>
      <c r="S948" s="4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4">
        <f t="shared" si="84"/>
        <v>26.694444444444443</v>
      </c>
      <c r="H949">
        <v>13</v>
      </c>
      <c r="I949" s="5">
        <f t="shared" si="8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85"/>
        <v>41908.208333333336</v>
      </c>
      <c r="O949" s="9">
        <f t="shared" si="86"/>
        <v>41915.208333333336</v>
      </c>
      <c r="P949" t="b">
        <v>0</v>
      </c>
      <c r="Q949" t="b">
        <v>0</v>
      </c>
      <c r="R949" t="s">
        <v>33</v>
      </c>
      <c r="S949" s="4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4">
        <f t="shared" si="84"/>
        <v>62.957446808510639</v>
      </c>
      <c r="H950">
        <v>160</v>
      </c>
      <c r="I950" s="5">
        <f t="shared" si="8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85"/>
        <v>41985.25</v>
      </c>
      <c r="O950" s="9">
        <f t="shared" si="86"/>
        <v>41995.25</v>
      </c>
      <c r="P950" t="b">
        <v>1</v>
      </c>
      <c r="Q950" t="b">
        <v>1</v>
      </c>
      <c r="R950" t="s">
        <v>42</v>
      </c>
      <c r="S950" s="4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4">
        <f t="shared" si="84"/>
        <v>161.35593220338984</v>
      </c>
      <c r="H951">
        <v>203</v>
      </c>
      <c r="I951" s="5">
        <f t="shared" si="8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85"/>
        <v>42112.208333333328</v>
      </c>
      <c r="O951" s="9">
        <f t="shared" si="86"/>
        <v>42131.208333333328</v>
      </c>
      <c r="P951" t="b">
        <v>0</v>
      </c>
      <c r="Q951" t="b">
        <v>0</v>
      </c>
      <c r="R951" t="s">
        <v>28</v>
      </c>
      <c r="S951" s="4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4">
        <f t="shared" si="84"/>
        <v>5</v>
      </c>
      <c r="H952">
        <v>1</v>
      </c>
      <c r="I952" s="5">
        <f t="shared" si="89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85"/>
        <v>43571.208333333328</v>
      </c>
      <c r="O952" s="9">
        <f t="shared" si="86"/>
        <v>43576.208333333328</v>
      </c>
      <c r="P952" t="b">
        <v>0</v>
      </c>
      <c r="Q952" t="b">
        <v>1</v>
      </c>
      <c r="R952" t="s">
        <v>33</v>
      </c>
      <c r="S952" s="4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4">
        <f t="shared" si="84"/>
        <v>1096.9379310344827</v>
      </c>
      <c r="H953">
        <v>1559</v>
      </c>
      <c r="I953" s="5">
        <f t="shared" si="8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85"/>
        <v>42730.25</v>
      </c>
      <c r="O953" s="9">
        <f t="shared" si="86"/>
        <v>42731.25</v>
      </c>
      <c r="P953" t="b">
        <v>0</v>
      </c>
      <c r="Q953" t="b">
        <v>1</v>
      </c>
      <c r="R953" t="s">
        <v>23</v>
      </c>
      <c r="S953" s="4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4">
        <f t="shared" si="84"/>
        <v>70.094158075601371</v>
      </c>
      <c r="H954">
        <v>2266</v>
      </c>
      <c r="I954" s="5">
        <f t="shared" si="8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85"/>
        <v>42591.208333333328</v>
      </c>
      <c r="O954" s="9">
        <f t="shared" si="86"/>
        <v>42605.208333333328</v>
      </c>
      <c r="P954" t="b">
        <v>0</v>
      </c>
      <c r="Q954" t="b">
        <v>0</v>
      </c>
      <c r="R954" t="s">
        <v>42</v>
      </c>
      <c r="S954" s="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4">
        <f t="shared" si="84"/>
        <v>60</v>
      </c>
      <c r="H955">
        <v>21</v>
      </c>
      <c r="I955" s="5">
        <f t="shared" si="8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85"/>
        <v>42358.25</v>
      </c>
      <c r="O955" s="9">
        <f t="shared" si="86"/>
        <v>42394.25</v>
      </c>
      <c r="P955" t="b">
        <v>0</v>
      </c>
      <c r="Q955" t="b">
        <v>1</v>
      </c>
      <c r="R955" t="s">
        <v>474</v>
      </c>
      <c r="S955" s="4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4">
        <f t="shared" si="84"/>
        <v>367.0985915492958</v>
      </c>
      <c r="H956">
        <v>1548</v>
      </c>
      <c r="I956" s="5">
        <f t="shared" si="8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85"/>
        <v>41174.208333333336</v>
      </c>
      <c r="O956" s="9">
        <f t="shared" si="86"/>
        <v>41198.208333333336</v>
      </c>
      <c r="P956" t="b">
        <v>0</v>
      </c>
      <c r="Q956" t="b">
        <v>0</v>
      </c>
      <c r="R956" t="s">
        <v>28</v>
      </c>
      <c r="S956" s="4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4">
        <f t="shared" si="84"/>
        <v>1109</v>
      </c>
      <c r="H957">
        <v>80</v>
      </c>
      <c r="I957" s="5">
        <f t="shared" si="8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85"/>
        <v>41238.25</v>
      </c>
      <c r="O957" s="9">
        <f t="shared" si="86"/>
        <v>41240.25</v>
      </c>
      <c r="P957" t="b">
        <v>0</v>
      </c>
      <c r="Q957" t="b">
        <v>0</v>
      </c>
      <c r="R957" t="s">
        <v>33</v>
      </c>
      <c r="S957" s="4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4">
        <f t="shared" si="84"/>
        <v>19.028784648187631</v>
      </c>
      <c r="H958">
        <v>830</v>
      </c>
      <c r="I958" s="5">
        <f t="shared" si="8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85"/>
        <v>42360.25</v>
      </c>
      <c r="O958" s="9">
        <f t="shared" si="86"/>
        <v>42364.25</v>
      </c>
      <c r="P958" t="b">
        <v>0</v>
      </c>
      <c r="Q958" t="b">
        <v>0</v>
      </c>
      <c r="R958" t="s">
        <v>474</v>
      </c>
      <c r="S958" s="4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4">
        <f t="shared" si="84"/>
        <v>126.87755102040816</v>
      </c>
      <c r="H959">
        <v>131</v>
      </c>
      <c r="I959" s="5">
        <f t="shared" si="8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85"/>
        <v>40955.25</v>
      </c>
      <c r="O959" s="9">
        <f t="shared" si="86"/>
        <v>40958.25</v>
      </c>
      <c r="P959" t="b">
        <v>0</v>
      </c>
      <c r="Q959" t="b">
        <v>0</v>
      </c>
      <c r="R959" t="s">
        <v>33</v>
      </c>
      <c r="S959" s="4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4">
        <f t="shared" si="84"/>
        <v>734.63636363636363</v>
      </c>
      <c r="H960">
        <v>112</v>
      </c>
      <c r="I960" s="5">
        <f t="shared" si="8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85"/>
        <v>40350.208333333336</v>
      </c>
      <c r="O960" s="9">
        <f t="shared" si="86"/>
        <v>40372.208333333336</v>
      </c>
      <c r="P960" t="b">
        <v>0</v>
      </c>
      <c r="Q960" t="b">
        <v>0</v>
      </c>
      <c r="R960" t="s">
        <v>71</v>
      </c>
      <c r="S960" s="4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4">
        <f t="shared" si="84"/>
        <v>4.5731034482758623</v>
      </c>
      <c r="H961">
        <v>130</v>
      </c>
      <c r="I961" s="5">
        <f t="shared" si="8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85"/>
        <v>40357.208333333336</v>
      </c>
      <c r="O961" s="9">
        <f t="shared" si="86"/>
        <v>40385.208333333336</v>
      </c>
      <c r="P961" t="b">
        <v>0</v>
      </c>
      <c r="Q961" t="b">
        <v>0</v>
      </c>
      <c r="R961" t="s">
        <v>206</v>
      </c>
      <c r="S961" s="4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4">
        <f t="shared" si="84"/>
        <v>85.054545454545448</v>
      </c>
      <c r="H962">
        <v>55</v>
      </c>
      <c r="I962" s="5">
        <f t="shared" si="8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85"/>
        <v>42408.25</v>
      </c>
      <c r="O962" s="9">
        <f t="shared" si="86"/>
        <v>42445.208333333328</v>
      </c>
      <c r="P962" t="b">
        <v>0</v>
      </c>
      <c r="Q962" t="b">
        <v>0</v>
      </c>
      <c r="R962" t="s">
        <v>28</v>
      </c>
      <c r="S962" s="4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4">
        <f t="shared" ref="G963:G1001" si="90">(E963/D963)*100</f>
        <v>119.29824561403508</v>
      </c>
      <c r="H963">
        <v>155</v>
      </c>
      <c r="I963" s="5">
        <f t="shared" si="8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91">(((L963/60)/60)/24)+DATE(1970,1,1)</f>
        <v>40591.25</v>
      </c>
      <c r="O963" s="9">
        <f t="shared" ref="O963:O1001" si="92">(((M963/60)/60)/24)+DATE(1970,1,1)</f>
        <v>40595.25</v>
      </c>
      <c r="P963" t="b">
        <v>0</v>
      </c>
      <c r="Q963" t="b">
        <v>0</v>
      </c>
      <c r="R963" t="s">
        <v>206</v>
      </c>
      <c r="S963" s="4" t="str">
        <f t="shared" ref="S963:S1001" si="93">IFERROR(LEFT(R963, FIND("/", R963) - 1), R963)</f>
        <v>publishing</v>
      </c>
      <c r="T963" t="str">
        <f t="shared" ref="T963:T1001" si="94">IFERROR(MID(R963,FIND("/",R963)+1,LEN(R963)),"")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4">
        <f t="shared" si="90"/>
        <v>296.02777777777777</v>
      </c>
      <c r="H964">
        <v>266</v>
      </c>
      <c r="I964" s="5">
        <f t="shared" ref="I964:I1001" si="95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91"/>
        <v>41592.25</v>
      </c>
      <c r="O964" s="9">
        <f t="shared" si="92"/>
        <v>41613.25</v>
      </c>
      <c r="P964" t="b">
        <v>0</v>
      </c>
      <c r="Q964" t="b">
        <v>0</v>
      </c>
      <c r="R964" t="s">
        <v>17</v>
      </c>
      <c r="S964" s="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4">
        <f t="shared" si="90"/>
        <v>84.694915254237287</v>
      </c>
      <c r="H965">
        <v>114</v>
      </c>
      <c r="I965" s="5">
        <f t="shared" si="95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91"/>
        <v>40607.25</v>
      </c>
      <c r="O965" s="9">
        <f t="shared" si="92"/>
        <v>40613.25</v>
      </c>
      <c r="P965" t="b">
        <v>0</v>
      </c>
      <c r="Q965" t="b">
        <v>1</v>
      </c>
      <c r="R965" t="s">
        <v>122</v>
      </c>
      <c r="S965" s="4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4">
        <f t="shared" si="90"/>
        <v>355.7837837837838</v>
      </c>
      <c r="H966">
        <v>155</v>
      </c>
      <c r="I966" s="5">
        <f t="shared" si="95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91"/>
        <v>42135.208333333328</v>
      </c>
      <c r="O966" s="9">
        <f t="shared" si="92"/>
        <v>42140.208333333328</v>
      </c>
      <c r="P966" t="b">
        <v>0</v>
      </c>
      <c r="Q966" t="b">
        <v>0</v>
      </c>
      <c r="R966" t="s">
        <v>33</v>
      </c>
      <c r="S966" s="4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4">
        <f t="shared" si="90"/>
        <v>386.40909090909093</v>
      </c>
      <c r="H967">
        <v>207</v>
      </c>
      <c r="I967" s="5">
        <f t="shared" si="95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91"/>
        <v>40203.25</v>
      </c>
      <c r="O967" s="9">
        <f t="shared" si="92"/>
        <v>40243.25</v>
      </c>
      <c r="P967" t="b">
        <v>0</v>
      </c>
      <c r="Q967" t="b">
        <v>0</v>
      </c>
      <c r="R967" t="s">
        <v>23</v>
      </c>
      <c r="S967" s="4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4">
        <f t="shared" si="90"/>
        <v>792.23529411764707</v>
      </c>
      <c r="H968">
        <v>245</v>
      </c>
      <c r="I968" s="5">
        <f t="shared" si="95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91"/>
        <v>42901.208333333328</v>
      </c>
      <c r="O968" s="9">
        <f t="shared" si="92"/>
        <v>42903.208333333328</v>
      </c>
      <c r="P968" t="b">
        <v>0</v>
      </c>
      <c r="Q968" t="b">
        <v>0</v>
      </c>
      <c r="R968" t="s">
        <v>33</v>
      </c>
      <c r="S968" s="4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4">
        <f t="shared" si="90"/>
        <v>137.03393665158373</v>
      </c>
      <c r="H969">
        <v>1573</v>
      </c>
      <c r="I969" s="5">
        <f t="shared" si="95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91"/>
        <v>41005.208333333336</v>
      </c>
      <c r="O969" s="9">
        <f t="shared" si="92"/>
        <v>41042.208333333336</v>
      </c>
      <c r="P969" t="b">
        <v>0</v>
      </c>
      <c r="Q969" t="b">
        <v>0</v>
      </c>
      <c r="R969" t="s">
        <v>319</v>
      </c>
      <c r="S969" s="4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4">
        <f t="shared" si="90"/>
        <v>338.20833333333337</v>
      </c>
      <c r="H970">
        <v>114</v>
      </c>
      <c r="I970" s="5">
        <f t="shared" si="95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91"/>
        <v>40544.25</v>
      </c>
      <c r="O970" s="9">
        <f t="shared" si="92"/>
        <v>40559.25</v>
      </c>
      <c r="P970" t="b">
        <v>0</v>
      </c>
      <c r="Q970" t="b">
        <v>0</v>
      </c>
      <c r="R970" t="s">
        <v>17</v>
      </c>
      <c r="S970" s="4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4">
        <f t="shared" si="90"/>
        <v>108.22784810126582</v>
      </c>
      <c r="H971">
        <v>93</v>
      </c>
      <c r="I971" s="5">
        <f t="shared" si="95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91"/>
        <v>43821.25</v>
      </c>
      <c r="O971" s="9">
        <f t="shared" si="92"/>
        <v>43828.25</v>
      </c>
      <c r="P971" t="b">
        <v>0</v>
      </c>
      <c r="Q971" t="b">
        <v>0</v>
      </c>
      <c r="R971" t="s">
        <v>33</v>
      </c>
      <c r="S971" s="4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4">
        <f t="shared" si="90"/>
        <v>60.757639620653315</v>
      </c>
      <c r="H972">
        <v>594</v>
      </c>
      <c r="I972" s="5">
        <f t="shared" si="95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91"/>
        <v>40672.208333333336</v>
      </c>
      <c r="O972" s="9">
        <f t="shared" si="92"/>
        <v>40673.208333333336</v>
      </c>
      <c r="P972" t="b">
        <v>0</v>
      </c>
      <c r="Q972" t="b">
        <v>0</v>
      </c>
      <c r="R972" t="s">
        <v>33</v>
      </c>
      <c r="S972" s="4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4">
        <f t="shared" si="90"/>
        <v>27.725490196078432</v>
      </c>
      <c r="H973">
        <v>24</v>
      </c>
      <c r="I973" s="5">
        <f t="shared" si="95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91"/>
        <v>41555.208333333336</v>
      </c>
      <c r="O973" s="9">
        <f t="shared" si="92"/>
        <v>41561.208333333336</v>
      </c>
      <c r="P973" t="b">
        <v>0</v>
      </c>
      <c r="Q973" t="b">
        <v>0</v>
      </c>
      <c r="R973" t="s">
        <v>269</v>
      </c>
      <c r="S973" s="4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4">
        <f t="shared" si="90"/>
        <v>228.3934426229508</v>
      </c>
      <c r="H974">
        <v>1681</v>
      </c>
      <c r="I974" s="5">
        <f t="shared" si="95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91"/>
        <v>41792.208333333336</v>
      </c>
      <c r="O974" s="9">
        <f t="shared" si="92"/>
        <v>41801.208333333336</v>
      </c>
      <c r="P974" t="b">
        <v>0</v>
      </c>
      <c r="Q974" t="b">
        <v>1</v>
      </c>
      <c r="R974" t="s">
        <v>28</v>
      </c>
      <c r="S974" s="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4">
        <f t="shared" si="90"/>
        <v>21.615194054500414</v>
      </c>
      <c r="H975">
        <v>252</v>
      </c>
      <c r="I975" s="5">
        <f t="shared" si="95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91"/>
        <v>40522.25</v>
      </c>
      <c r="O975" s="9">
        <f t="shared" si="92"/>
        <v>40524.25</v>
      </c>
      <c r="P975" t="b">
        <v>0</v>
      </c>
      <c r="Q975" t="b">
        <v>1</v>
      </c>
      <c r="R975" t="s">
        <v>33</v>
      </c>
      <c r="S975" s="4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4">
        <f t="shared" si="90"/>
        <v>373.875</v>
      </c>
      <c r="H976">
        <v>32</v>
      </c>
      <c r="I976" s="5">
        <f t="shared" si="95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91"/>
        <v>41412.208333333336</v>
      </c>
      <c r="O976" s="9">
        <f t="shared" si="92"/>
        <v>41413.208333333336</v>
      </c>
      <c r="P976" t="b">
        <v>0</v>
      </c>
      <c r="Q976" t="b">
        <v>0</v>
      </c>
      <c r="R976" t="s">
        <v>60</v>
      </c>
      <c r="S976" s="4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4">
        <f t="shared" si="90"/>
        <v>154.92592592592592</v>
      </c>
      <c r="H977">
        <v>135</v>
      </c>
      <c r="I977" s="5">
        <f t="shared" si="95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91"/>
        <v>42337.25</v>
      </c>
      <c r="O977" s="9">
        <f t="shared" si="92"/>
        <v>42376.25</v>
      </c>
      <c r="P977" t="b">
        <v>0</v>
      </c>
      <c r="Q977" t="b">
        <v>1</v>
      </c>
      <c r="R977" t="s">
        <v>33</v>
      </c>
      <c r="S977" s="4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4">
        <f t="shared" si="90"/>
        <v>322.14999999999998</v>
      </c>
      <c r="H978">
        <v>140</v>
      </c>
      <c r="I978" s="5">
        <f t="shared" si="95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91"/>
        <v>40571.25</v>
      </c>
      <c r="O978" s="9">
        <f t="shared" si="92"/>
        <v>40577.25</v>
      </c>
      <c r="P978" t="b">
        <v>0</v>
      </c>
      <c r="Q978" t="b">
        <v>1</v>
      </c>
      <c r="R978" t="s">
        <v>33</v>
      </c>
      <c r="S978" s="4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4">
        <f t="shared" si="90"/>
        <v>73.957142857142856</v>
      </c>
      <c r="H979">
        <v>67</v>
      </c>
      <c r="I979" s="5">
        <f t="shared" si="95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91"/>
        <v>43138.25</v>
      </c>
      <c r="O979" s="9">
        <f t="shared" si="92"/>
        <v>43170.25</v>
      </c>
      <c r="P979" t="b">
        <v>0</v>
      </c>
      <c r="Q979" t="b">
        <v>0</v>
      </c>
      <c r="R979" t="s">
        <v>17</v>
      </c>
      <c r="S979" s="4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4">
        <f t="shared" si="90"/>
        <v>864.1</v>
      </c>
      <c r="H980">
        <v>92</v>
      </c>
      <c r="I980" s="5">
        <f t="shared" si="95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91"/>
        <v>42686.25</v>
      </c>
      <c r="O980" s="9">
        <f t="shared" si="92"/>
        <v>42708.25</v>
      </c>
      <c r="P980" t="b">
        <v>0</v>
      </c>
      <c r="Q980" t="b">
        <v>0</v>
      </c>
      <c r="R980" t="s">
        <v>89</v>
      </c>
      <c r="S980" s="4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4">
        <f t="shared" si="90"/>
        <v>143.26245847176079</v>
      </c>
      <c r="H981">
        <v>1015</v>
      </c>
      <c r="I981" s="5">
        <f t="shared" si="95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91"/>
        <v>42078.208333333328</v>
      </c>
      <c r="O981" s="9">
        <f t="shared" si="92"/>
        <v>42084.208333333328</v>
      </c>
      <c r="P981" t="b">
        <v>0</v>
      </c>
      <c r="Q981" t="b">
        <v>0</v>
      </c>
      <c r="R981" t="s">
        <v>33</v>
      </c>
      <c r="S981" s="4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4">
        <f t="shared" si="90"/>
        <v>40.281762295081968</v>
      </c>
      <c r="H982">
        <v>742</v>
      </c>
      <c r="I982" s="5">
        <f t="shared" si="95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91"/>
        <v>42307.208333333328</v>
      </c>
      <c r="O982" s="9">
        <f t="shared" si="92"/>
        <v>42312.25</v>
      </c>
      <c r="P982" t="b">
        <v>1</v>
      </c>
      <c r="Q982" t="b">
        <v>0</v>
      </c>
      <c r="R982" t="s">
        <v>68</v>
      </c>
      <c r="S982" s="4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4">
        <f t="shared" si="90"/>
        <v>178.22388059701493</v>
      </c>
      <c r="H983">
        <v>323</v>
      </c>
      <c r="I983" s="5">
        <f t="shared" si="95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91"/>
        <v>43094.25</v>
      </c>
      <c r="O983" s="9">
        <f t="shared" si="92"/>
        <v>43127.25</v>
      </c>
      <c r="P983" t="b">
        <v>0</v>
      </c>
      <c r="Q983" t="b">
        <v>0</v>
      </c>
      <c r="R983" t="s">
        <v>28</v>
      </c>
      <c r="S983" s="4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4">
        <f t="shared" si="90"/>
        <v>84.930555555555557</v>
      </c>
      <c r="H984">
        <v>75</v>
      </c>
      <c r="I984" s="5">
        <f t="shared" si="95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91"/>
        <v>40743.208333333336</v>
      </c>
      <c r="O984" s="9">
        <f t="shared" si="92"/>
        <v>40745.208333333336</v>
      </c>
      <c r="P984" t="b">
        <v>0</v>
      </c>
      <c r="Q984" t="b">
        <v>1</v>
      </c>
      <c r="R984" t="s">
        <v>42</v>
      </c>
      <c r="S984" s="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4">
        <f t="shared" si="90"/>
        <v>145.93648334624322</v>
      </c>
      <c r="H985">
        <v>2326</v>
      </c>
      <c r="I985" s="5">
        <f t="shared" si="95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91"/>
        <v>43681.208333333328</v>
      </c>
      <c r="O985" s="9">
        <f t="shared" si="92"/>
        <v>43696.208333333328</v>
      </c>
      <c r="P985" t="b">
        <v>0</v>
      </c>
      <c r="Q985" t="b">
        <v>0</v>
      </c>
      <c r="R985" t="s">
        <v>42</v>
      </c>
      <c r="S985" s="4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4">
        <f t="shared" si="90"/>
        <v>152.46153846153848</v>
      </c>
      <c r="H986">
        <v>381</v>
      </c>
      <c r="I986" s="5">
        <f t="shared" si="95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91"/>
        <v>43716.208333333328</v>
      </c>
      <c r="O986" s="9">
        <f t="shared" si="92"/>
        <v>43742.208333333328</v>
      </c>
      <c r="P986" t="b">
        <v>0</v>
      </c>
      <c r="Q986" t="b">
        <v>0</v>
      </c>
      <c r="R986" t="s">
        <v>33</v>
      </c>
      <c r="S986" s="4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4">
        <f t="shared" si="90"/>
        <v>67.129542790152414</v>
      </c>
      <c r="H987">
        <v>4405</v>
      </c>
      <c r="I987" s="5">
        <f t="shared" si="95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91"/>
        <v>41614.25</v>
      </c>
      <c r="O987" s="9">
        <f t="shared" si="92"/>
        <v>41640.25</v>
      </c>
      <c r="P987" t="b">
        <v>0</v>
      </c>
      <c r="Q987" t="b">
        <v>1</v>
      </c>
      <c r="R987" t="s">
        <v>23</v>
      </c>
      <c r="S987" s="4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4">
        <f t="shared" si="90"/>
        <v>40.307692307692307</v>
      </c>
      <c r="H988">
        <v>92</v>
      </c>
      <c r="I988" s="5">
        <f t="shared" si="95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91"/>
        <v>40638.208333333336</v>
      </c>
      <c r="O988" s="9">
        <f t="shared" si="92"/>
        <v>40652.208333333336</v>
      </c>
      <c r="P988" t="b">
        <v>0</v>
      </c>
      <c r="Q988" t="b">
        <v>0</v>
      </c>
      <c r="R988" t="s">
        <v>23</v>
      </c>
      <c r="S988" s="4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4">
        <f t="shared" si="90"/>
        <v>216.79032258064518</v>
      </c>
      <c r="H989">
        <v>480</v>
      </c>
      <c r="I989" s="5">
        <f t="shared" si="95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91"/>
        <v>42852.208333333328</v>
      </c>
      <c r="O989" s="9">
        <f t="shared" si="92"/>
        <v>42866.208333333328</v>
      </c>
      <c r="P989" t="b">
        <v>0</v>
      </c>
      <c r="Q989" t="b">
        <v>0</v>
      </c>
      <c r="R989" t="s">
        <v>42</v>
      </c>
      <c r="S989" s="4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4">
        <f t="shared" si="90"/>
        <v>52.117021276595743</v>
      </c>
      <c r="H990">
        <v>64</v>
      </c>
      <c r="I990" s="5">
        <f t="shared" si="95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91"/>
        <v>42686.25</v>
      </c>
      <c r="O990" s="9">
        <f t="shared" si="92"/>
        <v>42707.25</v>
      </c>
      <c r="P990" t="b">
        <v>0</v>
      </c>
      <c r="Q990" t="b">
        <v>0</v>
      </c>
      <c r="R990" t="s">
        <v>133</v>
      </c>
      <c r="S990" s="4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4">
        <f t="shared" si="90"/>
        <v>499.58333333333337</v>
      </c>
      <c r="H991">
        <v>226</v>
      </c>
      <c r="I991" s="5">
        <f t="shared" si="95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91"/>
        <v>43571.208333333328</v>
      </c>
      <c r="O991" s="9">
        <f t="shared" si="92"/>
        <v>43576.208333333328</v>
      </c>
      <c r="P991" t="b">
        <v>0</v>
      </c>
      <c r="Q991" t="b">
        <v>0</v>
      </c>
      <c r="R991" t="s">
        <v>206</v>
      </c>
      <c r="S991" s="4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4">
        <f t="shared" si="90"/>
        <v>87.679487179487182</v>
      </c>
      <c r="H992">
        <v>64</v>
      </c>
      <c r="I992" s="5">
        <f t="shared" si="95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91"/>
        <v>42432.25</v>
      </c>
      <c r="O992" s="9">
        <f t="shared" si="92"/>
        <v>42454.208333333328</v>
      </c>
      <c r="P992" t="b">
        <v>0</v>
      </c>
      <c r="Q992" t="b">
        <v>1</v>
      </c>
      <c r="R992" t="s">
        <v>53</v>
      </c>
      <c r="S992" s="4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4">
        <f t="shared" si="90"/>
        <v>113.17346938775511</v>
      </c>
      <c r="H993">
        <v>241</v>
      </c>
      <c r="I993" s="5">
        <f t="shared" si="95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91"/>
        <v>41907.208333333336</v>
      </c>
      <c r="O993" s="9">
        <f t="shared" si="92"/>
        <v>41911.208333333336</v>
      </c>
      <c r="P993" t="b">
        <v>0</v>
      </c>
      <c r="Q993" t="b">
        <v>1</v>
      </c>
      <c r="R993" t="s">
        <v>23</v>
      </c>
      <c r="S993" s="4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4">
        <f t="shared" si="90"/>
        <v>426.54838709677421</v>
      </c>
      <c r="H994">
        <v>132</v>
      </c>
      <c r="I994" s="5">
        <f t="shared" si="95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91"/>
        <v>43227.208333333328</v>
      </c>
      <c r="O994" s="9">
        <f t="shared" si="92"/>
        <v>43241.208333333328</v>
      </c>
      <c r="P994" t="b">
        <v>0</v>
      </c>
      <c r="Q994" t="b">
        <v>1</v>
      </c>
      <c r="R994" t="s">
        <v>53</v>
      </c>
      <c r="S994" s="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4">
        <f t="shared" si="90"/>
        <v>77.632653061224488</v>
      </c>
      <c r="H995">
        <v>75</v>
      </c>
      <c r="I995" s="5">
        <f t="shared" si="95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91"/>
        <v>42362.25</v>
      </c>
      <c r="O995" s="9">
        <f t="shared" si="92"/>
        <v>42379.25</v>
      </c>
      <c r="P995" t="b">
        <v>0</v>
      </c>
      <c r="Q995" t="b">
        <v>1</v>
      </c>
      <c r="R995" t="s">
        <v>122</v>
      </c>
      <c r="S995" s="4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4">
        <f t="shared" si="90"/>
        <v>52.496810772501767</v>
      </c>
      <c r="H996">
        <v>842</v>
      </c>
      <c r="I996" s="5">
        <f t="shared" si="95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91"/>
        <v>41929.208333333336</v>
      </c>
      <c r="O996" s="9">
        <f t="shared" si="92"/>
        <v>41935.208333333336</v>
      </c>
      <c r="P996" t="b">
        <v>0</v>
      </c>
      <c r="Q996" t="b">
        <v>1</v>
      </c>
      <c r="R996" t="s">
        <v>206</v>
      </c>
      <c r="S996" s="4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4">
        <f t="shared" si="90"/>
        <v>157.46762589928059</v>
      </c>
      <c r="H997">
        <v>2043</v>
      </c>
      <c r="I997" s="5">
        <f t="shared" si="95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91"/>
        <v>43408.208333333328</v>
      </c>
      <c r="O997" s="9">
        <f t="shared" si="92"/>
        <v>43437.25</v>
      </c>
      <c r="P997" t="b">
        <v>0</v>
      </c>
      <c r="Q997" t="b">
        <v>1</v>
      </c>
      <c r="R997" t="s">
        <v>17</v>
      </c>
      <c r="S997" s="4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4">
        <f t="shared" si="90"/>
        <v>72.939393939393938</v>
      </c>
      <c r="H998">
        <v>112</v>
      </c>
      <c r="I998" s="5">
        <f t="shared" si="95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91"/>
        <v>41276.25</v>
      </c>
      <c r="O998" s="9">
        <f t="shared" si="92"/>
        <v>41306.25</v>
      </c>
      <c r="P998" t="b">
        <v>0</v>
      </c>
      <c r="Q998" t="b">
        <v>0</v>
      </c>
      <c r="R998" t="s">
        <v>33</v>
      </c>
      <c r="S998" s="4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4">
        <f t="shared" si="90"/>
        <v>60.565789473684205</v>
      </c>
      <c r="H999">
        <v>139</v>
      </c>
      <c r="I999" s="5">
        <f t="shared" si="95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91"/>
        <v>41659.25</v>
      </c>
      <c r="O999" s="9">
        <f t="shared" si="92"/>
        <v>41664.25</v>
      </c>
      <c r="P999" t="b">
        <v>0</v>
      </c>
      <c r="Q999" t="b">
        <v>0</v>
      </c>
      <c r="R999" t="s">
        <v>33</v>
      </c>
      <c r="S999" s="4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4">
        <f t="shared" si="90"/>
        <v>56.791291291291287</v>
      </c>
      <c r="H1000">
        <v>374</v>
      </c>
      <c r="I1000" s="5">
        <f t="shared" si="95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91"/>
        <v>40220.25</v>
      </c>
      <c r="O1000" s="9">
        <f t="shared" si="92"/>
        <v>40234.25</v>
      </c>
      <c r="P1000" t="b">
        <v>0</v>
      </c>
      <c r="Q1000" t="b">
        <v>1</v>
      </c>
      <c r="R1000" t="s">
        <v>60</v>
      </c>
      <c r="S1000" s="4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 s="4">
        <f t="shared" si="90"/>
        <v>56.542754275427541</v>
      </c>
      <c r="H1001">
        <v>1122</v>
      </c>
      <c r="I1001" s="5">
        <f t="shared" si="95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91"/>
        <v>42550.208333333328</v>
      </c>
      <c r="O1001" s="9">
        <f t="shared" si="92"/>
        <v>42557.208333333328</v>
      </c>
      <c r="P1001" t="b">
        <v>0</v>
      </c>
      <c r="Q1001" t="b">
        <v>0</v>
      </c>
      <c r="R1001" t="s">
        <v>17</v>
      </c>
      <c r="S1001" s="4" t="str">
        <f t="shared" si="93"/>
        <v>food</v>
      </c>
      <c r="T1001" t="str">
        <f t="shared" si="94"/>
        <v>food trucks</v>
      </c>
    </row>
    <row r="1002" spans="1:20" x14ac:dyDescent="0.2">
      <c r="S1002" s="4"/>
    </row>
  </sheetData>
  <conditionalFormatting sqref="F2:F1001">
    <cfRule type="containsText" dxfId="11" priority="13" operator="containsText" text="cancelled">
      <formula>NOT(ISERROR(SEARCH("cancelled",F2)))</formula>
    </cfRule>
    <cfRule type="containsText" dxfId="10" priority="11" operator="containsText" text="live">
      <formula>NOT(ISERROR(SEARCH("live",F2)))</formula>
    </cfRule>
    <cfRule type="containsText" dxfId="9" priority="12" operator="containsText" text="canceled">
      <formula>NOT(ISERROR(SEARCH("canceled",F2)))</formula>
    </cfRule>
    <cfRule type="containsText" dxfId="8" priority="16" operator="containsText" text="succesful">
      <formula>NOT(ISERROR(SEARCH("succesful",F2)))</formula>
    </cfRule>
    <cfRule type="containsText" dxfId="7" priority="14" operator="containsText" text="successful">
      <formula>NOT(ISERROR(SEARCH("successful",F2)))</formula>
    </cfRule>
    <cfRule type="containsText" dxfId="6" priority="15" operator="containsText" text="failed">
      <formula>NOT(ISERROR(SEARCH("failed",F2)))</formula>
    </cfRule>
  </conditionalFormatting>
  <conditionalFormatting sqref="G2:G1001">
    <cfRule type="colorScale" priority="1">
      <colorScale>
        <cfvo type="min"/>
        <cfvo type="num" val="100"/>
        <cfvo type="max"/>
        <color rgb="FFFF0000"/>
        <color rgb="FF92D050"/>
        <color rgb="FF0070C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6905-493F-6E41-8534-ADAE17DCCF8B}">
  <dimension ref="A1:H566"/>
  <sheetViews>
    <sheetView zoomScale="96" workbookViewId="0">
      <selection activeCell="J31" sqref="J31"/>
    </sheetView>
  </sheetViews>
  <sheetFormatPr baseColWidth="10" defaultRowHeight="16" x14ac:dyDescent="0.2"/>
  <cols>
    <col min="2" max="2" width="24.6640625" customWidth="1"/>
    <col min="3" max="3" width="8.6640625" customWidth="1"/>
    <col min="5" max="5" width="17" customWidth="1"/>
    <col min="7" max="7" width="17.5" customWidth="1"/>
  </cols>
  <sheetData>
    <row r="1" spans="1:8" x14ac:dyDescent="0.2">
      <c r="A1" s="11" t="s">
        <v>2097</v>
      </c>
      <c r="B1" s="11" t="s">
        <v>5</v>
      </c>
      <c r="C1" s="11"/>
      <c r="D1" s="14" t="s">
        <v>2098</v>
      </c>
      <c r="E1" s="11" t="s">
        <v>5</v>
      </c>
      <c r="F1" s="11"/>
      <c r="G1" s="11"/>
    </row>
    <row r="2" spans="1:8" x14ac:dyDescent="0.2">
      <c r="A2" s="15" t="str" cm="1">
        <f t="array" ref="A2:A566">IFERROR(_xlfn._xlws.FILTER(Crowdfunding!F2:F1001, Crowdfunding!F2:F1001="successful"), "")</f>
        <v>successful</v>
      </c>
      <c r="B2" cm="1">
        <f t="array" ref="B2:B566">IFERROR(_xlfn._xlws.FILTER(Crowdfunding!H2:H1001,Crowdfunding!F2:F1001="successful"),"")</f>
        <v>158</v>
      </c>
      <c r="D2" s="16" t="str" cm="1">
        <f t="array" ref="D2:D365">IFERROR(_xlfn._xlws.FILTER(Crowdfunding!F2:F1001, Crowdfunding!F2:F1001="failed"), "")</f>
        <v>failed</v>
      </c>
      <c r="E2" cm="1">
        <f t="array" ref="E2:E365">IFERROR(_xlfn._xlws.FILTER(Crowdfunding!H2:H1001,Crowdfunding!F2:F1001="failed"),"")</f>
        <v>0</v>
      </c>
    </row>
    <row r="3" spans="1:8" x14ac:dyDescent="0.2">
      <c r="A3" s="15" t="str">
        <v>successful</v>
      </c>
      <c r="B3">
        <v>1425</v>
      </c>
      <c r="D3" s="16" t="str">
        <v>failed</v>
      </c>
      <c r="E3">
        <v>24</v>
      </c>
    </row>
    <row r="4" spans="1:8" x14ac:dyDescent="0.2">
      <c r="A4" s="15" t="str">
        <v>successful</v>
      </c>
      <c r="B4">
        <v>174</v>
      </c>
      <c r="D4" s="16" t="str">
        <v>failed</v>
      </c>
      <c r="E4">
        <v>53</v>
      </c>
    </row>
    <row r="5" spans="1:8" x14ac:dyDescent="0.2">
      <c r="A5" s="15" t="str">
        <v>successful</v>
      </c>
      <c r="B5">
        <v>227</v>
      </c>
      <c r="D5" s="16" t="str">
        <v>failed</v>
      </c>
      <c r="E5">
        <v>18</v>
      </c>
    </row>
    <row r="6" spans="1:8" x14ac:dyDescent="0.2">
      <c r="A6" s="15" t="str">
        <v>successful</v>
      </c>
      <c r="B6">
        <v>220</v>
      </c>
      <c r="D6" s="16" t="str">
        <v>failed</v>
      </c>
      <c r="E6">
        <v>44</v>
      </c>
    </row>
    <row r="7" spans="1:8" x14ac:dyDescent="0.2">
      <c r="A7" s="15" t="str">
        <v>successful</v>
      </c>
      <c r="B7">
        <v>98</v>
      </c>
      <c r="D7" s="16" t="str">
        <v>failed</v>
      </c>
      <c r="E7">
        <v>27</v>
      </c>
      <c r="H7" s="11" t="s">
        <v>2106</v>
      </c>
    </row>
    <row r="8" spans="1:8" x14ac:dyDescent="0.2">
      <c r="A8" s="15" t="str">
        <v>successful</v>
      </c>
      <c r="B8">
        <v>100</v>
      </c>
      <c r="D8" s="16" t="str">
        <v>failed</v>
      </c>
      <c r="E8">
        <v>55</v>
      </c>
    </row>
    <row r="9" spans="1:8" x14ac:dyDescent="0.2">
      <c r="A9" s="15" t="str">
        <v>successful</v>
      </c>
      <c r="B9">
        <v>1249</v>
      </c>
      <c r="D9" s="16" t="str">
        <v>failed</v>
      </c>
      <c r="E9">
        <v>200</v>
      </c>
      <c r="G9" t="s">
        <v>2099</v>
      </c>
      <c r="H9" s="5">
        <f>AVERAGE(B2:B566)</f>
        <v>851.14690265486729</v>
      </c>
    </row>
    <row r="10" spans="1:8" x14ac:dyDescent="0.2">
      <c r="A10" s="15" t="str">
        <v>successful</v>
      </c>
      <c r="B10">
        <v>1396</v>
      </c>
      <c r="D10" s="16" t="str">
        <v>failed</v>
      </c>
      <c r="E10">
        <v>452</v>
      </c>
      <c r="G10" t="s">
        <v>2100</v>
      </c>
      <c r="H10">
        <f>MEDIAN(B2:B566)</f>
        <v>201</v>
      </c>
    </row>
    <row r="11" spans="1:8" x14ac:dyDescent="0.2">
      <c r="A11" s="15" t="str">
        <v>successful</v>
      </c>
      <c r="B11">
        <v>890</v>
      </c>
      <c r="D11" s="16" t="str">
        <v>failed</v>
      </c>
      <c r="E11">
        <v>674</v>
      </c>
      <c r="G11" t="s">
        <v>2101</v>
      </c>
      <c r="H11">
        <f>MIN(B2:B566)</f>
        <v>16</v>
      </c>
    </row>
    <row r="12" spans="1:8" x14ac:dyDescent="0.2">
      <c r="A12" s="15" t="str">
        <v>successful</v>
      </c>
      <c r="B12">
        <v>142</v>
      </c>
      <c r="D12" s="16" t="str">
        <v>failed</v>
      </c>
      <c r="E12">
        <v>558</v>
      </c>
      <c r="G12" t="s">
        <v>2102</v>
      </c>
      <c r="H12" s="18">
        <f>MAX(B2:B566)</f>
        <v>7295</v>
      </c>
    </row>
    <row r="13" spans="1:8" x14ac:dyDescent="0.2">
      <c r="A13" s="15" t="str">
        <v>successful</v>
      </c>
      <c r="B13">
        <v>2673</v>
      </c>
      <c r="D13" s="16" t="str">
        <v>failed</v>
      </c>
      <c r="E13">
        <v>15</v>
      </c>
      <c r="G13" t="s">
        <v>2103</v>
      </c>
      <c r="H13" s="5">
        <f>_xlfn.VAR.P(B2:B566)</f>
        <v>1603373.7324019109</v>
      </c>
    </row>
    <row r="14" spans="1:8" x14ac:dyDescent="0.2">
      <c r="A14" s="15" t="str">
        <v>successful</v>
      </c>
      <c r="B14">
        <v>163</v>
      </c>
      <c r="D14" s="16" t="str">
        <v>failed</v>
      </c>
      <c r="E14">
        <v>2307</v>
      </c>
      <c r="G14" t="s">
        <v>2104</v>
      </c>
      <c r="H14" s="5">
        <f>_xlfn.STDEV.P(B2:B566)</f>
        <v>1266.2439466397898</v>
      </c>
    </row>
    <row r="15" spans="1:8" x14ac:dyDescent="0.2">
      <c r="A15" s="15" t="str">
        <v>successful</v>
      </c>
      <c r="B15">
        <v>2220</v>
      </c>
      <c r="D15" s="16" t="str">
        <v>failed</v>
      </c>
      <c r="E15">
        <v>88</v>
      </c>
      <c r="H15" s="5"/>
    </row>
    <row r="16" spans="1:8" x14ac:dyDescent="0.2">
      <c r="A16" s="15" t="str">
        <v>successful</v>
      </c>
      <c r="B16">
        <v>1606</v>
      </c>
      <c r="D16" s="16" t="str">
        <v>failed</v>
      </c>
      <c r="E16">
        <v>48</v>
      </c>
      <c r="H16" s="5"/>
    </row>
    <row r="17" spans="1:8" x14ac:dyDescent="0.2">
      <c r="A17" s="15" t="str">
        <v>successful</v>
      </c>
      <c r="B17">
        <v>129</v>
      </c>
      <c r="D17" s="16" t="str">
        <v>failed</v>
      </c>
      <c r="E17">
        <v>1</v>
      </c>
      <c r="H17" s="17" t="s">
        <v>2105</v>
      </c>
    </row>
    <row r="18" spans="1:8" x14ac:dyDescent="0.2">
      <c r="A18" s="15" t="str">
        <v>successful</v>
      </c>
      <c r="B18">
        <v>226</v>
      </c>
      <c r="D18" s="16" t="str">
        <v>failed</v>
      </c>
      <c r="E18">
        <v>1467</v>
      </c>
      <c r="H18" s="5"/>
    </row>
    <row r="19" spans="1:8" x14ac:dyDescent="0.2">
      <c r="A19" s="15" t="str">
        <v>successful</v>
      </c>
      <c r="B19">
        <v>5419</v>
      </c>
      <c r="D19" s="16" t="str">
        <v>failed</v>
      </c>
      <c r="E19">
        <v>75</v>
      </c>
      <c r="G19" t="s">
        <v>2099</v>
      </c>
      <c r="H19" s="5">
        <f>AVERAGE(E2:E365)</f>
        <v>585.61538461538464</v>
      </c>
    </row>
    <row r="20" spans="1:8" x14ac:dyDescent="0.2">
      <c r="A20" s="15" t="str">
        <v>successful</v>
      </c>
      <c r="B20">
        <v>165</v>
      </c>
      <c r="D20" s="16" t="str">
        <v>failed</v>
      </c>
      <c r="E20">
        <v>120</v>
      </c>
      <c r="G20" t="s">
        <v>2100</v>
      </c>
      <c r="H20" s="5">
        <f>MEDIAN(E2:E365)</f>
        <v>114.5</v>
      </c>
    </row>
    <row r="21" spans="1:8" x14ac:dyDescent="0.2">
      <c r="A21" s="15" t="str">
        <v>successful</v>
      </c>
      <c r="B21">
        <v>1965</v>
      </c>
      <c r="D21" s="16" t="str">
        <v>failed</v>
      </c>
      <c r="E21">
        <v>2253</v>
      </c>
      <c r="G21" t="s">
        <v>2101</v>
      </c>
      <c r="H21">
        <v>0</v>
      </c>
    </row>
    <row r="22" spans="1:8" x14ac:dyDescent="0.2">
      <c r="A22" s="15" t="str">
        <v>successful</v>
      </c>
      <c r="B22">
        <v>16</v>
      </c>
      <c r="D22" s="16" t="str">
        <v>failed</v>
      </c>
      <c r="E22">
        <v>5</v>
      </c>
      <c r="G22" t="s">
        <v>2102</v>
      </c>
      <c r="H22">
        <f>MAX(E2:E365)</f>
        <v>6080</v>
      </c>
    </row>
    <row r="23" spans="1:8" x14ac:dyDescent="0.2">
      <c r="A23" s="15" t="str">
        <v>successful</v>
      </c>
      <c r="B23">
        <v>107</v>
      </c>
      <c r="D23" s="16" t="str">
        <v>failed</v>
      </c>
      <c r="E23">
        <v>38</v>
      </c>
      <c r="G23" t="s">
        <v>2103</v>
      </c>
      <c r="H23" s="5">
        <f>_xlfn.VAR.P(E2:E365)</f>
        <v>921574.68174133555</v>
      </c>
    </row>
    <row r="24" spans="1:8" x14ac:dyDescent="0.2">
      <c r="A24" s="15" t="str">
        <v>successful</v>
      </c>
      <c r="B24">
        <v>134</v>
      </c>
      <c r="D24" s="16" t="str">
        <v>failed</v>
      </c>
      <c r="E24">
        <v>12</v>
      </c>
      <c r="G24" t="s">
        <v>2104</v>
      </c>
      <c r="H24" s="5">
        <f>_xlfn.STDEV.P(E2:E365)</f>
        <v>959.98681331637863</v>
      </c>
    </row>
    <row r="25" spans="1:8" x14ac:dyDescent="0.2">
      <c r="A25" s="15" t="str">
        <v>successful</v>
      </c>
      <c r="B25">
        <v>198</v>
      </c>
      <c r="D25" s="16" t="str">
        <v>failed</v>
      </c>
      <c r="E25">
        <v>1684</v>
      </c>
    </row>
    <row r="26" spans="1:8" x14ac:dyDescent="0.2">
      <c r="A26" s="15" t="str">
        <v>successful</v>
      </c>
      <c r="B26">
        <v>111</v>
      </c>
      <c r="D26" s="16" t="str">
        <v>failed</v>
      </c>
      <c r="E26">
        <v>56</v>
      </c>
    </row>
    <row r="27" spans="1:8" x14ac:dyDescent="0.2">
      <c r="A27" s="15" t="str">
        <v>successful</v>
      </c>
      <c r="B27">
        <v>222</v>
      </c>
      <c r="D27" s="16" t="str">
        <v>failed</v>
      </c>
      <c r="E27">
        <v>838</v>
      </c>
    </row>
    <row r="28" spans="1:8" x14ac:dyDescent="0.2">
      <c r="A28" s="15" t="str">
        <v>successful</v>
      </c>
      <c r="B28">
        <v>6212</v>
      </c>
      <c r="D28" s="16" t="str">
        <v>failed</v>
      </c>
      <c r="E28">
        <v>1000</v>
      </c>
    </row>
    <row r="29" spans="1:8" x14ac:dyDescent="0.2">
      <c r="A29" s="15" t="str">
        <v>successful</v>
      </c>
      <c r="B29">
        <v>98</v>
      </c>
      <c r="D29" s="16" t="str">
        <v>failed</v>
      </c>
      <c r="E29">
        <v>1482</v>
      </c>
    </row>
    <row r="30" spans="1:8" x14ac:dyDescent="0.2">
      <c r="A30" s="15" t="str">
        <v>successful</v>
      </c>
      <c r="B30">
        <v>92</v>
      </c>
      <c r="D30" s="16" t="str">
        <v>failed</v>
      </c>
      <c r="E30">
        <v>106</v>
      </c>
    </row>
    <row r="31" spans="1:8" x14ac:dyDescent="0.2">
      <c r="A31" s="15" t="str">
        <v>successful</v>
      </c>
      <c r="B31">
        <v>149</v>
      </c>
      <c r="D31" s="16" t="str">
        <v>failed</v>
      </c>
      <c r="E31">
        <v>679</v>
      </c>
    </row>
    <row r="32" spans="1:8" x14ac:dyDescent="0.2">
      <c r="A32" s="15" t="str">
        <v>successful</v>
      </c>
      <c r="B32">
        <v>2431</v>
      </c>
      <c r="D32" s="16" t="str">
        <v>failed</v>
      </c>
      <c r="E32">
        <v>1220</v>
      </c>
    </row>
    <row r="33" spans="1:5" x14ac:dyDescent="0.2">
      <c r="A33" s="15" t="str">
        <v>successful</v>
      </c>
      <c r="B33">
        <v>303</v>
      </c>
      <c r="D33" s="16" t="str">
        <v>failed</v>
      </c>
      <c r="E33">
        <v>1</v>
      </c>
    </row>
    <row r="34" spans="1:5" x14ac:dyDescent="0.2">
      <c r="A34" s="15" t="str">
        <v>successful</v>
      </c>
      <c r="B34">
        <v>209</v>
      </c>
      <c r="D34" s="16" t="str">
        <v>failed</v>
      </c>
      <c r="E34">
        <v>37</v>
      </c>
    </row>
    <row r="35" spans="1:5" x14ac:dyDescent="0.2">
      <c r="A35" s="15" t="str">
        <v>successful</v>
      </c>
      <c r="B35">
        <v>131</v>
      </c>
      <c r="D35" s="16" t="str">
        <v>failed</v>
      </c>
      <c r="E35">
        <v>60</v>
      </c>
    </row>
    <row r="36" spans="1:5" x14ac:dyDescent="0.2">
      <c r="A36" s="15" t="str">
        <v>successful</v>
      </c>
      <c r="B36">
        <v>164</v>
      </c>
      <c r="D36" s="16" t="str">
        <v>failed</v>
      </c>
      <c r="E36">
        <v>296</v>
      </c>
    </row>
    <row r="37" spans="1:5" x14ac:dyDescent="0.2">
      <c r="A37" s="15" t="str">
        <v>successful</v>
      </c>
      <c r="B37">
        <v>201</v>
      </c>
      <c r="D37" s="16" t="str">
        <v>failed</v>
      </c>
      <c r="E37">
        <v>3304</v>
      </c>
    </row>
    <row r="38" spans="1:5" x14ac:dyDescent="0.2">
      <c r="A38" s="15" t="str">
        <v>successful</v>
      </c>
      <c r="B38">
        <v>211</v>
      </c>
      <c r="D38" s="16" t="str">
        <v>failed</v>
      </c>
      <c r="E38">
        <v>73</v>
      </c>
    </row>
    <row r="39" spans="1:5" x14ac:dyDescent="0.2">
      <c r="A39" s="15" t="str">
        <v>successful</v>
      </c>
      <c r="B39">
        <v>128</v>
      </c>
      <c r="D39" s="16" t="str">
        <v>failed</v>
      </c>
      <c r="E39">
        <v>3387</v>
      </c>
    </row>
    <row r="40" spans="1:5" x14ac:dyDescent="0.2">
      <c r="A40" s="15" t="str">
        <v>successful</v>
      </c>
      <c r="B40">
        <v>1600</v>
      </c>
      <c r="D40" s="16" t="str">
        <v>failed</v>
      </c>
      <c r="E40">
        <v>662</v>
      </c>
    </row>
    <row r="41" spans="1:5" x14ac:dyDescent="0.2">
      <c r="A41" s="15" t="str">
        <v>successful</v>
      </c>
      <c r="B41">
        <v>249</v>
      </c>
      <c r="D41" s="16" t="str">
        <v>failed</v>
      </c>
      <c r="E41">
        <v>774</v>
      </c>
    </row>
    <row r="42" spans="1:5" x14ac:dyDescent="0.2">
      <c r="A42" s="15" t="str">
        <v>successful</v>
      </c>
      <c r="B42">
        <v>236</v>
      </c>
      <c r="D42" s="16" t="str">
        <v>failed</v>
      </c>
      <c r="E42">
        <v>672</v>
      </c>
    </row>
    <row r="43" spans="1:5" x14ac:dyDescent="0.2">
      <c r="A43" s="15" t="str">
        <v>successful</v>
      </c>
      <c r="B43">
        <v>4065</v>
      </c>
      <c r="D43" s="16" t="str">
        <v>failed</v>
      </c>
      <c r="E43">
        <v>940</v>
      </c>
    </row>
    <row r="44" spans="1:5" x14ac:dyDescent="0.2">
      <c r="A44" s="15" t="str">
        <v>successful</v>
      </c>
      <c r="B44">
        <v>246</v>
      </c>
      <c r="D44" s="16" t="str">
        <v>failed</v>
      </c>
      <c r="E44">
        <v>117</v>
      </c>
    </row>
    <row r="45" spans="1:5" x14ac:dyDescent="0.2">
      <c r="A45" s="15" t="str">
        <v>successful</v>
      </c>
      <c r="B45">
        <v>2475</v>
      </c>
      <c r="D45" s="16" t="str">
        <v>failed</v>
      </c>
      <c r="E45">
        <v>115</v>
      </c>
    </row>
    <row r="46" spans="1:5" x14ac:dyDescent="0.2">
      <c r="A46" s="15" t="str">
        <v>successful</v>
      </c>
      <c r="B46">
        <v>76</v>
      </c>
      <c r="D46" s="16" t="str">
        <v>failed</v>
      </c>
      <c r="E46">
        <v>326</v>
      </c>
    </row>
    <row r="47" spans="1:5" x14ac:dyDescent="0.2">
      <c r="A47" s="15" t="str">
        <v>successful</v>
      </c>
      <c r="B47">
        <v>54</v>
      </c>
      <c r="D47" s="16" t="str">
        <v>failed</v>
      </c>
      <c r="E47">
        <v>1</v>
      </c>
    </row>
    <row r="48" spans="1:5" x14ac:dyDescent="0.2">
      <c r="A48" s="15" t="str">
        <v>successful</v>
      </c>
      <c r="B48">
        <v>88</v>
      </c>
      <c r="D48" s="16" t="str">
        <v>failed</v>
      </c>
      <c r="E48">
        <v>1467</v>
      </c>
    </row>
    <row r="49" spans="1:5" x14ac:dyDescent="0.2">
      <c r="A49" s="15" t="str">
        <v>successful</v>
      </c>
      <c r="B49">
        <v>85</v>
      </c>
      <c r="D49" s="16" t="str">
        <v>failed</v>
      </c>
      <c r="E49">
        <v>5681</v>
      </c>
    </row>
    <row r="50" spans="1:5" x14ac:dyDescent="0.2">
      <c r="A50" s="15" t="str">
        <v>successful</v>
      </c>
      <c r="B50">
        <v>170</v>
      </c>
      <c r="D50" s="16" t="str">
        <v>failed</v>
      </c>
      <c r="E50">
        <v>1059</v>
      </c>
    </row>
    <row r="51" spans="1:5" x14ac:dyDescent="0.2">
      <c r="A51" s="15" t="str">
        <v>successful</v>
      </c>
      <c r="B51">
        <v>330</v>
      </c>
      <c r="D51" s="16" t="str">
        <v>failed</v>
      </c>
      <c r="E51">
        <v>1194</v>
      </c>
    </row>
    <row r="52" spans="1:5" x14ac:dyDescent="0.2">
      <c r="A52" s="15" t="str">
        <v>successful</v>
      </c>
      <c r="B52">
        <v>127</v>
      </c>
      <c r="D52" s="16" t="str">
        <v>failed</v>
      </c>
      <c r="E52">
        <v>30</v>
      </c>
    </row>
    <row r="53" spans="1:5" x14ac:dyDescent="0.2">
      <c r="A53" s="15" t="str">
        <v>successful</v>
      </c>
      <c r="B53">
        <v>411</v>
      </c>
      <c r="D53" s="16" t="str">
        <v>failed</v>
      </c>
      <c r="E53">
        <v>75</v>
      </c>
    </row>
    <row r="54" spans="1:5" x14ac:dyDescent="0.2">
      <c r="A54" s="15" t="str">
        <v>successful</v>
      </c>
      <c r="B54">
        <v>180</v>
      </c>
      <c r="D54" s="16" t="str">
        <v>failed</v>
      </c>
      <c r="E54">
        <v>955</v>
      </c>
    </row>
    <row r="55" spans="1:5" x14ac:dyDescent="0.2">
      <c r="A55" s="15" t="str">
        <v>successful</v>
      </c>
      <c r="B55">
        <v>374</v>
      </c>
      <c r="D55" s="16" t="str">
        <v>failed</v>
      </c>
      <c r="E55">
        <v>67</v>
      </c>
    </row>
    <row r="56" spans="1:5" x14ac:dyDescent="0.2">
      <c r="A56" s="15" t="str">
        <v>successful</v>
      </c>
      <c r="B56">
        <v>71</v>
      </c>
      <c r="D56" s="16" t="str">
        <v>failed</v>
      </c>
      <c r="E56">
        <v>5</v>
      </c>
    </row>
    <row r="57" spans="1:5" x14ac:dyDescent="0.2">
      <c r="A57" s="15" t="str">
        <v>successful</v>
      </c>
      <c r="B57">
        <v>203</v>
      </c>
      <c r="D57" s="16" t="str">
        <v>failed</v>
      </c>
      <c r="E57">
        <v>26</v>
      </c>
    </row>
    <row r="58" spans="1:5" x14ac:dyDescent="0.2">
      <c r="A58" s="15" t="str">
        <v>successful</v>
      </c>
      <c r="B58">
        <v>113</v>
      </c>
      <c r="D58" s="16" t="str">
        <v>failed</v>
      </c>
      <c r="E58">
        <v>1130</v>
      </c>
    </row>
    <row r="59" spans="1:5" x14ac:dyDescent="0.2">
      <c r="A59" s="15" t="str">
        <v>successful</v>
      </c>
      <c r="B59">
        <v>96</v>
      </c>
      <c r="D59" s="16" t="str">
        <v>failed</v>
      </c>
      <c r="E59">
        <v>782</v>
      </c>
    </row>
    <row r="60" spans="1:5" x14ac:dyDescent="0.2">
      <c r="A60" s="15" t="str">
        <v>successful</v>
      </c>
      <c r="B60">
        <v>498</v>
      </c>
      <c r="D60" s="16" t="str">
        <v>failed</v>
      </c>
      <c r="E60">
        <v>210</v>
      </c>
    </row>
    <row r="61" spans="1:5" x14ac:dyDescent="0.2">
      <c r="A61" s="15" t="str">
        <v>successful</v>
      </c>
      <c r="B61">
        <v>180</v>
      </c>
      <c r="D61" s="16" t="str">
        <v>failed</v>
      </c>
      <c r="E61">
        <v>136</v>
      </c>
    </row>
    <row r="62" spans="1:5" x14ac:dyDescent="0.2">
      <c r="A62" s="15" t="str">
        <v>successful</v>
      </c>
      <c r="B62">
        <v>27</v>
      </c>
      <c r="D62" s="16" t="str">
        <v>failed</v>
      </c>
      <c r="E62">
        <v>86</v>
      </c>
    </row>
    <row r="63" spans="1:5" x14ac:dyDescent="0.2">
      <c r="A63" s="15" t="str">
        <v>successful</v>
      </c>
      <c r="B63">
        <v>2331</v>
      </c>
      <c r="D63" s="16" t="str">
        <v>failed</v>
      </c>
      <c r="E63">
        <v>19</v>
      </c>
    </row>
    <row r="64" spans="1:5" x14ac:dyDescent="0.2">
      <c r="A64" s="15" t="str">
        <v>successful</v>
      </c>
      <c r="B64">
        <v>113</v>
      </c>
      <c r="D64" s="16" t="str">
        <v>failed</v>
      </c>
      <c r="E64">
        <v>886</v>
      </c>
    </row>
    <row r="65" spans="1:5" x14ac:dyDescent="0.2">
      <c r="A65" s="15" t="str">
        <v>successful</v>
      </c>
      <c r="B65">
        <v>164</v>
      </c>
      <c r="D65" s="16" t="str">
        <v>failed</v>
      </c>
      <c r="E65">
        <v>35</v>
      </c>
    </row>
    <row r="66" spans="1:5" x14ac:dyDescent="0.2">
      <c r="A66" s="15" t="str">
        <v>successful</v>
      </c>
      <c r="B66">
        <v>164</v>
      </c>
      <c r="D66" s="16" t="str">
        <v>failed</v>
      </c>
      <c r="E66">
        <v>24</v>
      </c>
    </row>
    <row r="67" spans="1:5" x14ac:dyDescent="0.2">
      <c r="A67" s="15" t="str">
        <v>successful</v>
      </c>
      <c r="B67">
        <v>336</v>
      </c>
      <c r="D67" s="16" t="str">
        <v>failed</v>
      </c>
      <c r="E67">
        <v>86</v>
      </c>
    </row>
    <row r="68" spans="1:5" x14ac:dyDescent="0.2">
      <c r="A68" s="15" t="str">
        <v>successful</v>
      </c>
      <c r="B68">
        <v>1917</v>
      </c>
      <c r="D68" s="16" t="str">
        <v>failed</v>
      </c>
      <c r="E68">
        <v>243</v>
      </c>
    </row>
    <row r="69" spans="1:5" x14ac:dyDescent="0.2">
      <c r="A69" s="15" t="str">
        <v>successful</v>
      </c>
      <c r="B69">
        <v>95</v>
      </c>
      <c r="D69" s="16" t="str">
        <v>failed</v>
      </c>
      <c r="E69">
        <v>65</v>
      </c>
    </row>
    <row r="70" spans="1:5" x14ac:dyDescent="0.2">
      <c r="A70" s="15" t="str">
        <v>successful</v>
      </c>
      <c r="B70">
        <v>147</v>
      </c>
      <c r="D70" s="16" t="str">
        <v>failed</v>
      </c>
      <c r="E70">
        <v>100</v>
      </c>
    </row>
    <row r="71" spans="1:5" x14ac:dyDescent="0.2">
      <c r="A71" s="15" t="str">
        <v>successful</v>
      </c>
      <c r="B71">
        <v>86</v>
      </c>
      <c r="D71" s="16" t="str">
        <v>failed</v>
      </c>
      <c r="E71">
        <v>168</v>
      </c>
    </row>
    <row r="72" spans="1:5" x14ac:dyDescent="0.2">
      <c r="A72" s="15" t="str">
        <v>successful</v>
      </c>
      <c r="B72">
        <v>83</v>
      </c>
      <c r="D72" s="16" t="str">
        <v>failed</v>
      </c>
      <c r="E72">
        <v>13</v>
      </c>
    </row>
    <row r="73" spans="1:5" x14ac:dyDescent="0.2">
      <c r="A73" s="15" t="str">
        <v>successful</v>
      </c>
      <c r="B73">
        <v>676</v>
      </c>
      <c r="D73" s="16" t="str">
        <v>failed</v>
      </c>
      <c r="E73">
        <v>1</v>
      </c>
    </row>
    <row r="74" spans="1:5" x14ac:dyDescent="0.2">
      <c r="A74" s="15" t="str">
        <v>successful</v>
      </c>
      <c r="B74">
        <v>361</v>
      </c>
      <c r="D74" s="16" t="str">
        <v>failed</v>
      </c>
      <c r="E74">
        <v>40</v>
      </c>
    </row>
    <row r="75" spans="1:5" x14ac:dyDescent="0.2">
      <c r="A75" s="15" t="str">
        <v>successful</v>
      </c>
      <c r="B75">
        <v>131</v>
      </c>
      <c r="D75" s="16" t="str">
        <v>failed</v>
      </c>
      <c r="E75">
        <v>226</v>
      </c>
    </row>
    <row r="76" spans="1:5" x14ac:dyDescent="0.2">
      <c r="A76" s="15" t="str">
        <v>successful</v>
      </c>
      <c r="B76">
        <v>126</v>
      </c>
      <c r="D76" s="16" t="str">
        <v>failed</v>
      </c>
      <c r="E76">
        <v>1625</v>
      </c>
    </row>
    <row r="77" spans="1:5" x14ac:dyDescent="0.2">
      <c r="A77" s="15" t="str">
        <v>successful</v>
      </c>
      <c r="B77">
        <v>275</v>
      </c>
      <c r="D77" s="16" t="str">
        <v>failed</v>
      </c>
      <c r="E77">
        <v>143</v>
      </c>
    </row>
    <row r="78" spans="1:5" x14ac:dyDescent="0.2">
      <c r="A78" s="15" t="str">
        <v>successful</v>
      </c>
      <c r="B78">
        <v>67</v>
      </c>
      <c r="D78" s="16" t="str">
        <v>failed</v>
      </c>
      <c r="E78">
        <v>934</v>
      </c>
    </row>
    <row r="79" spans="1:5" x14ac:dyDescent="0.2">
      <c r="A79" s="15" t="str">
        <v>successful</v>
      </c>
      <c r="B79">
        <v>154</v>
      </c>
      <c r="D79" s="16" t="str">
        <v>failed</v>
      </c>
      <c r="E79">
        <v>17</v>
      </c>
    </row>
    <row r="80" spans="1:5" x14ac:dyDescent="0.2">
      <c r="A80" s="15" t="str">
        <v>successful</v>
      </c>
      <c r="B80">
        <v>1782</v>
      </c>
      <c r="D80" s="16" t="str">
        <v>failed</v>
      </c>
      <c r="E80">
        <v>2179</v>
      </c>
    </row>
    <row r="81" spans="1:5" x14ac:dyDescent="0.2">
      <c r="A81" s="15" t="str">
        <v>successful</v>
      </c>
      <c r="B81">
        <v>903</v>
      </c>
      <c r="D81" s="16" t="str">
        <v>failed</v>
      </c>
      <c r="E81">
        <v>931</v>
      </c>
    </row>
    <row r="82" spans="1:5" x14ac:dyDescent="0.2">
      <c r="A82" s="15" t="str">
        <v>successful</v>
      </c>
      <c r="B82">
        <v>94</v>
      </c>
      <c r="D82" s="16" t="str">
        <v>failed</v>
      </c>
      <c r="E82">
        <v>92</v>
      </c>
    </row>
    <row r="83" spans="1:5" x14ac:dyDescent="0.2">
      <c r="A83" s="15" t="str">
        <v>successful</v>
      </c>
      <c r="B83">
        <v>180</v>
      </c>
      <c r="D83" s="16" t="str">
        <v>failed</v>
      </c>
      <c r="E83">
        <v>57</v>
      </c>
    </row>
    <row r="84" spans="1:5" x14ac:dyDescent="0.2">
      <c r="A84" s="15" t="str">
        <v>successful</v>
      </c>
      <c r="B84">
        <v>533</v>
      </c>
      <c r="D84" s="16" t="str">
        <v>failed</v>
      </c>
      <c r="E84">
        <v>41</v>
      </c>
    </row>
    <row r="85" spans="1:5" x14ac:dyDescent="0.2">
      <c r="A85" s="15" t="str">
        <v>successful</v>
      </c>
      <c r="B85">
        <v>2443</v>
      </c>
      <c r="D85" s="16" t="str">
        <v>failed</v>
      </c>
      <c r="E85">
        <v>1</v>
      </c>
    </row>
    <row r="86" spans="1:5" x14ac:dyDescent="0.2">
      <c r="A86" s="15" t="str">
        <v>successful</v>
      </c>
      <c r="B86">
        <v>89</v>
      </c>
      <c r="D86" s="16" t="str">
        <v>failed</v>
      </c>
      <c r="E86">
        <v>101</v>
      </c>
    </row>
    <row r="87" spans="1:5" x14ac:dyDescent="0.2">
      <c r="A87" s="15" t="str">
        <v>successful</v>
      </c>
      <c r="B87">
        <v>159</v>
      </c>
      <c r="D87" s="16" t="str">
        <v>failed</v>
      </c>
      <c r="E87">
        <v>1335</v>
      </c>
    </row>
    <row r="88" spans="1:5" x14ac:dyDescent="0.2">
      <c r="A88" s="15" t="str">
        <v>successful</v>
      </c>
      <c r="B88">
        <v>50</v>
      </c>
      <c r="D88" s="16" t="str">
        <v>failed</v>
      </c>
      <c r="E88">
        <v>15</v>
      </c>
    </row>
    <row r="89" spans="1:5" x14ac:dyDescent="0.2">
      <c r="A89" s="15" t="str">
        <v>successful</v>
      </c>
      <c r="B89">
        <v>186</v>
      </c>
      <c r="D89" s="16" t="str">
        <v>failed</v>
      </c>
      <c r="E89">
        <v>454</v>
      </c>
    </row>
    <row r="90" spans="1:5" x14ac:dyDescent="0.2">
      <c r="A90" s="15" t="str">
        <v>successful</v>
      </c>
      <c r="B90">
        <v>1071</v>
      </c>
      <c r="D90" s="16" t="str">
        <v>failed</v>
      </c>
      <c r="E90">
        <v>3182</v>
      </c>
    </row>
    <row r="91" spans="1:5" x14ac:dyDescent="0.2">
      <c r="A91" s="15" t="str">
        <v>successful</v>
      </c>
      <c r="B91">
        <v>117</v>
      </c>
      <c r="D91" s="16" t="str">
        <v>failed</v>
      </c>
      <c r="E91">
        <v>15</v>
      </c>
    </row>
    <row r="92" spans="1:5" x14ac:dyDescent="0.2">
      <c r="A92" s="15" t="str">
        <v>successful</v>
      </c>
      <c r="B92">
        <v>70</v>
      </c>
      <c r="D92" s="16" t="str">
        <v>failed</v>
      </c>
      <c r="E92">
        <v>133</v>
      </c>
    </row>
    <row r="93" spans="1:5" x14ac:dyDescent="0.2">
      <c r="A93" s="15" t="str">
        <v>successful</v>
      </c>
      <c r="B93">
        <v>135</v>
      </c>
      <c r="D93" s="16" t="str">
        <v>failed</v>
      </c>
      <c r="E93">
        <v>2062</v>
      </c>
    </row>
    <row r="94" spans="1:5" x14ac:dyDescent="0.2">
      <c r="A94" s="15" t="str">
        <v>successful</v>
      </c>
      <c r="B94">
        <v>768</v>
      </c>
      <c r="D94" s="16" t="str">
        <v>failed</v>
      </c>
      <c r="E94">
        <v>29</v>
      </c>
    </row>
    <row r="95" spans="1:5" x14ac:dyDescent="0.2">
      <c r="A95" s="15" t="str">
        <v>successful</v>
      </c>
      <c r="B95">
        <v>199</v>
      </c>
      <c r="D95" s="16" t="str">
        <v>failed</v>
      </c>
      <c r="E95">
        <v>132</v>
      </c>
    </row>
    <row r="96" spans="1:5" x14ac:dyDescent="0.2">
      <c r="A96" s="15" t="str">
        <v>successful</v>
      </c>
      <c r="B96">
        <v>107</v>
      </c>
      <c r="D96" s="16" t="str">
        <v>failed</v>
      </c>
      <c r="E96">
        <v>137</v>
      </c>
    </row>
    <row r="97" spans="1:5" x14ac:dyDescent="0.2">
      <c r="A97" s="15" t="str">
        <v>successful</v>
      </c>
      <c r="B97">
        <v>195</v>
      </c>
      <c r="D97" s="16" t="str">
        <v>failed</v>
      </c>
      <c r="E97">
        <v>908</v>
      </c>
    </row>
    <row r="98" spans="1:5" x14ac:dyDescent="0.2">
      <c r="A98" s="15" t="str">
        <v>successful</v>
      </c>
      <c r="B98">
        <v>3376</v>
      </c>
      <c r="D98" s="16" t="str">
        <v>failed</v>
      </c>
      <c r="E98">
        <v>10</v>
      </c>
    </row>
    <row r="99" spans="1:5" x14ac:dyDescent="0.2">
      <c r="A99" s="15" t="str">
        <v>successful</v>
      </c>
      <c r="B99">
        <v>41</v>
      </c>
      <c r="D99" s="16" t="str">
        <v>failed</v>
      </c>
      <c r="E99">
        <v>1910</v>
      </c>
    </row>
    <row r="100" spans="1:5" x14ac:dyDescent="0.2">
      <c r="A100" s="15" t="str">
        <v>successful</v>
      </c>
      <c r="B100">
        <v>1821</v>
      </c>
      <c r="D100" s="16" t="str">
        <v>failed</v>
      </c>
      <c r="E100">
        <v>38</v>
      </c>
    </row>
    <row r="101" spans="1:5" x14ac:dyDescent="0.2">
      <c r="A101" s="15" t="str">
        <v>successful</v>
      </c>
      <c r="B101">
        <v>164</v>
      </c>
      <c r="D101" s="16" t="str">
        <v>failed</v>
      </c>
      <c r="E101">
        <v>104</v>
      </c>
    </row>
    <row r="102" spans="1:5" x14ac:dyDescent="0.2">
      <c r="A102" s="15" t="str">
        <v>successful</v>
      </c>
      <c r="B102">
        <v>157</v>
      </c>
      <c r="D102" s="16" t="str">
        <v>failed</v>
      </c>
      <c r="E102">
        <v>49</v>
      </c>
    </row>
    <row r="103" spans="1:5" x14ac:dyDescent="0.2">
      <c r="A103" s="15" t="str">
        <v>successful</v>
      </c>
      <c r="B103">
        <v>246</v>
      </c>
      <c r="D103" s="16" t="str">
        <v>failed</v>
      </c>
      <c r="E103">
        <v>1</v>
      </c>
    </row>
    <row r="104" spans="1:5" x14ac:dyDescent="0.2">
      <c r="A104" s="15" t="str">
        <v>successful</v>
      </c>
      <c r="B104">
        <v>1396</v>
      </c>
      <c r="D104" s="16" t="str">
        <v>failed</v>
      </c>
      <c r="E104">
        <v>245</v>
      </c>
    </row>
    <row r="105" spans="1:5" x14ac:dyDescent="0.2">
      <c r="A105" s="15" t="str">
        <v>successful</v>
      </c>
      <c r="B105">
        <v>2506</v>
      </c>
      <c r="D105" s="16" t="str">
        <v>failed</v>
      </c>
      <c r="E105">
        <v>32</v>
      </c>
    </row>
    <row r="106" spans="1:5" x14ac:dyDescent="0.2">
      <c r="A106" s="15" t="str">
        <v>successful</v>
      </c>
      <c r="B106">
        <v>244</v>
      </c>
      <c r="D106" s="16" t="str">
        <v>failed</v>
      </c>
      <c r="E106">
        <v>7</v>
      </c>
    </row>
    <row r="107" spans="1:5" x14ac:dyDescent="0.2">
      <c r="A107" s="15" t="str">
        <v>successful</v>
      </c>
      <c r="B107">
        <v>146</v>
      </c>
      <c r="D107" s="16" t="str">
        <v>failed</v>
      </c>
      <c r="E107">
        <v>803</v>
      </c>
    </row>
    <row r="108" spans="1:5" x14ac:dyDescent="0.2">
      <c r="A108" s="15" t="str">
        <v>successful</v>
      </c>
      <c r="B108">
        <v>1267</v>
      </c>
      <c r="D108" s="16" t="str">
        <v>failed</v>
      </c>
      <c r="E108">
        <v>16</v>
      </c>
    </row>
    <row r="109" spans="1:5" x14ac:dyDescent="0.2">
      <c r="A109" s="15" t="str">
        <v>successful</v>
      </c>
      <c r="B109">
        <v>1561</v>
      </c>
      <c r="D109" s="16" t="str">
        <v>failed</v>
      </c>
      <c r="E109">
        <v>31</v>
      </c>
    </row>
    <row r="110" spans="1:5" x14ac:dyDescent="0.2">
      <c r="A110" s="15" t="str">
        <v>successful</v>
      </c>
      <c r="B110">
        <v>48</v>
      </c>
      <c r="D110" s="16" t="str">
        <v>failed</v>
      </c>
      <c r="E110">
        <v>108</v>
      </c>
    </row>
    <row r="111" spans="1:5" x14ac:dyDescent="0.2">
      <c r="A111" s="15" t="str">
        <v>successful</v>
      </c>
      <c r="B111">
        <v>2739</v>
      </c>
      <c r="D111" s="16" t="str">
        <v>failed</v>
      </c>
      <c r="E111">
        <v>30</v>
      </c>
    </row>
    <row r="112" spans="1:5" x14ac:dyDescent="0.2">
      <c r="A112" s="15" t="str">
        <v>successful</v>
      </c>
      <c r="B112">
        <v>3537</v>
      </c>
      <c r="D112" s="16" t="str">
        <v>failed</v>
      </c>
      <c r="E112">
        <v>17</v>
      </c>
    </row>
    <row r="113" spans="1:5" x14ac:dyDescent="0.2">
      <c r="A113" s="15" t="str">
        <v>successful</v>
      </c>
      <c r="B113">
        <v>2107</v>
      </c>
      <c r="D113" s="16" t="str">
        <v>failed</v>
      </c>
      <c r="E113">
        <v>80</v>
      </c>
    </row>
    <row r="114" spans="1:5" x14ac:dyDescent="0.2">
      <c r="A114" s="15" t="str">
        <v>successful</v>
      </c>
      <c r="B114">
        <v>3318</v>
      </c>
      <c r="D114" s="16" t="str">
        <v>failed</v>
      </c>
      <c r="E114">
        <v>2468</v>
      </c>
    </row>
    <row r="115" spans="1:5" x14ac:dyDescent="0.2">
      <c r="A115" s="15" t="str">
        <v>successful</v>
      </c>
      <c r="B115">
        <v>340</v>
      </c>
      <c r="D115" s="16" t="str">
        <v>failed</v>
      </c>
      <c r="E115">
        <v>26</v>
      </c>
    </row>
    <row r="116" spans="1:5" x14ac:dyDescent="0.2">
      <c r="A116" s="15" t="str">
        <v>successful</v>
      </c>
      <c r="B116">
        <v>1442</v>
      </c>
      <c r="D116" s="16" t="str">
        <v>failed</v>
      </c>
      <c r="E116">
        <v>73</v>
      </c>
    </row>
    <row r="117" spans="1:5" x14ac:dyDescent="0.2">
      <c r="A117" s="15" t="str">
        <v>successful</v>
      </c>
      <c r="B117">
        <v>126</v>
      </c>
      <c r="D117" s="16" t="str">
        <v>failed</v>
      </c>
      <c r="E117">
        <v>128</v>
      </c>
    </row>
    <row r="118" spans="1:5" x14ac:dyDescent="0.2">
      <c r="A118" s="15" t="str">
        <v>successful</v>
      </c>
      <c r="B118">
        <v>524</v>
      </c>
      <c r="D118" s="16" t="str">
        <v>failed</v>
      </c>
      <c r="E118">
        <v>33</v>
      </c>
    </row>
    <row r="119" spans="1:5" x14ac:dyDescent="0.2">
      <c r="A119" s="15" t="str">
        <v>successful</v>
      </c>
      <c r="B119">
        <v>1989</v>
      </c>
      <c r="D119" s="16" t="str">
        <v>failed</v>
      </c>
      <c r="E119">
        <v>1072</v>
      </c>
    </row>
    <row r="120" spans="1:5" x14ac:dyDescent="0.2">
      <c r="A120" s="15" t="str">
        <v>successful</v>
      </c>
      <c r="B120">
        <v>157</v>
      </c>
      <c r="D120" s="16" t="str">
        <v>failed</v>
      </c>
      <c r="E120">
        <v>393</v>
      </c>
    </row>
    <row r="121" spans="1:5" x14ac:dyDescent="0.2">
      <c r="A121" s="15" t="str">
        <v>successful</v>
      </c>
      <c r="B121">
        <v>4498</v>
      </c>
      <c r="D121" s="16" t="str">
        <v>failed</v>
      </c>
      <c r="E121">
        <v>1257</v>
      </c>
    </row>
    <row r="122" spans="1:5" x14ac:dyDescent="0.2">
      <c r="A122" s="15" t="str">
        <v>successful</v>
      </c>
      <c r="B122">
        <v>80</v>
      </c>
      <c r="D122" s="16" t="str">
        <v>failed</v>
      </c>
      <c r="E122">
        <v>328</v>
      </c>
    </row>
    <row r="123" spans="1:5" x14ac:dyDescent="0.2">
      <c r="A123" s="15" t="str">
        <v>successful</v>
      </c>
      <c r="B123">
        <v>43</v>
      </c>
      <c r="D123" s="16" t="str">
        <v>failed</v>
      </c>
      <c r="E123">
        <v>147</v>
      </c>
    </row>
    <row r="124" spans="1:5" x14ac:dyDescent="0.2">
      <c r="A124" s="15" t="str">
        <v>successful</v>
      </c>
      <c r="B124">
        <v>2053</v>
      </c>
      <c r="D124" s="16" t="str">
        <v>failed</v>
      </c>
      <c r="E124">
        <v>830</v>
      </c>
    </row>
    <row r="125" spans="1:5" x14ac:dyDescent="0.2">
      <c r="A125" s="15" t="str">
        <v>successful</v>
      </c>
      <c r="B125">
        <v>168</v>
      </c>
      <c r="D125" s="16" t="str">
        <v>failed</v>
      </c>
      <c r="E125">
        <v>331</v>
      </c>
    </row>
    <row r="126" spans="1:5" x14ac:dyDescent="0.2">
      <c r="A126" s="15" t="str">
        <v>successful</v>
      </c>
      <c r="B126">
        <v>4289</v>
      </c>
      <c r="D126" s="16" t="str">
        <v>failed</v>
      </c>
      <c r="E126">
        <v>25</v>
      </c>
    </row>
    <row r="127" spans="1:5" x14ac:dyDescent="0.2">
      <c r="A127" s="15" t="str">
        <v>successful</v>
      </c>
      <c r="B127">
        <v>165</v>
      </c>
      <c r="D127" s="16" t="str">
        <v>failed</v>
      </c>
      <c r="E127">
        <v>3483</v>
      </c>
    </row>
    <row r="128" spans="1:5" x14ac:dyDescent="0.2">
      <c r="A128" s="15" t="str">
        <v>successful</v>
      </c>
      <c r="B128">
        <v>1815</v>
      </c>
      <c r="D128" s="16" t="str">
        <v>failed</v>
      </c>
      <c r="E128">
        <v>923</v>
      </c>
    </row>
    <row r="129" spans="1:5" x14ac:dyDescent="0.2">
      <c r="A129" s="15" t="str">
        <v>successful</v>
      </c>
      <c r="B129">
        <v>397</v>
      </c>
      <c r="D129" s="16" t="str">
        <v>failed</v>
      </c>
      <c r="E129">
        <v>1</v>
      </c>
    </row>
    <row r="130" spans="1:5" x14ac:dyDescent="0.2">
      <c r="A130" s="15" t="str">
        <v>successful</v>
      </c>
      <c r="B130">
        <v>1539</v>
      </c>
      <c r="D130" s="16" t="str">
        <v>failed</v>
      </c>
      <c r="E130">
        <v>33</v>
      </c>
    </row>
    <row r="131" spans="1:5" x14ac:dyDescent="0.2">
      <c r="A131" s="15" t="str">
        <v>successful</v>
      </c>
      <c r="B131">
        <v>138</v>
      </c>
      <c r="D131" s="16" t="str">
        <v>failed</v>
      </c>
      <c r="E131">
        <v>40</v>
      </c>
    </row>
    <row r="132" spans="1:5" x14ac:dyDescent="0.2">
      <c r="A132" s="15" t="str">
        <v>successful</v>
      </c>
      <c r="B132">
        <v>3594</v>
      </c>
      <c r="D132" s="16" t="str">
        <v>failed</v>
      </c>
      <c r="E132">
        <v>23</v>
      </c>
    </row>
    <row r="133" spans="1:5" x14ac:dyDescent="0.2">
      <c r="A133" s="15" t="str">
        <v>successful</v>
      </c>
      <c r="B133">
        <v>5880</v>
      </c>
      <c r="D133" s="16" t="str">
        <v>failed</v>
      </c>
      <c r="E133">
        <v>75</v>
      </c>
    </row>
    <row r="134" spans="1:5" x14ac:dyDescent="0.2">
      <c r="A134" s="15" t="str">
        <v>successful</v>
      </c>
      <c r="B134">
        <v>112</v>
      </c>
      <c r="D134" s="16" t="str">
        <v>failed</v>
      </c>
      <c r="E134">
        <v>2176</v>
      </c>
    </row>
    <row r="135" spans="1:5" x14ac:dyDescent="0.2">
      <c r="A135" s="15" t="str">
        <v>successful</v>
      </c>
      <c r="B135">
        <v>943</v>
      </c>
      <c r="D135" s="16" t="str">
        <v>failed</v>
      </c>
      <c r="E135">
        <v>441</v>
      </c>
    </row>
    <row r="136" spans="1:5" x14ac:dyDescent="0.2">
      <c r="A136" s="15" t="str">
        <v>successful</v>
      </c>
      <c r="B136">
        <v>2468</v>
      </c>
      <c r="D136" s="16" t="str">
        <v>failed</v>
      </c>
      <c r="E136">
        <v>25</v>
      </c>
    </row>
    <row r="137" spans="1:5" x14ac:dyDescent="0.2">
      <c r="A137" s="15" t="str">
        <v>successful</v>
      </c>
      <c r="B137">
        <v>2551</v>
      </c>
      <c r="D137" s="16" t="str">
        <v>failed</v>
      </c>
      <c r="E137">
        <v>127</v>
      </c>
    </row>
    <row r="138" spans="1:5" x14ac:dyDescent="0.2">
      <c r="A138" s="15" t="str">
        <v>successful</v>
      </c>
      <c r="B138">
        <v>101</v>
      </c>
      <c r="D138" s="16" t="str">
        <v>failed</v>
      </c>
      <c r="E138">
        <v>355</v>
      </c>
    </row>
    <row r="139" spans="1:5" x14ac:dyDescent="0.2">
      <c r="A139" s="15" t="str">
        <v>successful</v>
      </c>
      <c r="B139">
        <v>92</v>
      </c>
      <c r="D139" s="16" t="str">
        <v>failed</v>
      </c>
      <c r="E139">
        <v>44</v>
      </c>
    </row>
    <row r="140" spans="1:5" x14ac:dyDescent="0.2">
      <c r="A140" s="15" t="str">
        <v>successful</v>
      </c>
      <c r="B140">
        <v>62</v>
      </c>
      <c r="D140" s="16" t="str">
        <v>failed</v>
      </c>
      <c r="E140">
        <v>67</v>
      </c>
    </row>
    <row r="141" spans="1:5" x14ac:dyDescent="0.2">
      <c r="A141" s="15" t="str">
        <v>successful</v>
      </c>
      <c r="B141">
        <v>149</v>
      </c>
      <c r="D141" s="16" t="str">
        <v>failed</v>
      </c>
      <c r="E141">
        <v>1068</v>
      </c>
    </row>
    <row r="142" spans="1:5" x14ac:dyDescent="0.2">
      <c r="A142" s="15" t="str">
        <v>successful</v>
      </c>
      <c r="B142">
        <v>329</v>
      </c>
      <c r="D142" s="16" t="str">
        <v>failed</v>
      </c>
      <c r="E142">
        <v>424</v>
      </c>
    </row>
    <row r="143" spans="1:5" x14ac:dyDescent="0.2">
      <c r="A143" s="15" t="str">
        <v>successful</v>
      </c>
      <c r="B143">
        <v>97</v>
      </c>
      <c r="D143" s="16" t="str">
        <v>failed</v>
      </c>
      <c r="E143">
        <v>151</v>
      </c>
    </row>
    <row r="144" spans="1:5" x14ac:dyDescent="0.2">
      <c r="A144" s="15" t="str">
        <v>successful</v>
      </c>
      <c r="B144">
        <v>1784</v>
      </c>
      <c r="D144" s="16" t="str">
        <v>failed</v>
      </c>
      <c r="E144">
        <v>1608</v>
      </c>
    </row>
    <row r="145" spans="1:5" x14ac:dyDescent="0.2">
      <c r="A145" s="15" t="str">
        <v>successful</v>
      </c>
      <c r="B145">
        <v>1684</v>
      </c>
      <c r="D145" s="16" t="str">
        <v>failed</v>
      </c>
      <c r="E145">
        <v>941</v>
      </c>
    </row>
    <row r="146" spans="1:5" x14ac:dyDescent="0.2">
      <c r="A146" s="15" t="str">
        <v>successful</v>
      </c>
      <c r="B146">
        <v>250</v>
      </c>
      <c r="D146" s="16" t="str">
        <v>failed</v>
      </c>
      <c r="E146">
        <v>1</v>
      </c>
    </row>
    <row r="147" spans="1:5" x14ac:dyDescent="0.2">
      <c r="A147" s="15" t="str">
        <v>successful</v>
      </c>
      <c r="B147">
        <v>238</v>
      </c>
      <c r="D147" s="16" t="str">
        <v>failed</v>
      </c>
      <c r="E147">
        <v>40</v>
      </c>
    </row>
    <row r="148" spans="1:5" x14ac:dyDescent="0.2">
      <c r="A148" s="15" t="str">
        <v>successful</v>
      </c>
      <c r="B148">
        <v>53</v>
      </c>
      <c r="D148" s="16" t="str">
        <v>failed</v>
      </c>
      <c r="E148">
        <v>3015</v>
      </c>
    </row>
    <row r="149" spans="1:5" x14ac:dyDescent="0.2">
      <c r="A149" s="15" t="str">
        <v>successful</v>
      </c>
      <c r="B149">
        <v>214</v>
      </c>
      <c r="D149" s="16" t="str">
        <v>failed</v>
      </c>
      <c r="E149">
        <v>435</v>
      </c>
    </row>
    <row r="150" spans="1:5" x14ac:dyDescent="0.2">
      <c r="A150" s="15" t="str">
        <v>successful</v>
      </c>
      <c r="B150">
        <v>222</v>
      </c>
      <c r="D150" s="16" t="str">
        <v>failed</v>
      </c>
      <c r="E150">
        <v>714</v>
      </c>
    </row>
    <row r="151" spans="1:5" x14ac:dyDescent="0.2">
      <c r="A151" s="15" t="str">
        <v>successful</v>
      </c>
      <c r="B151">
        <v>1884</v>
      </c>
      <c r="D151" s="16" t="str">
        <v>failed</v>
      </c>
      <c r="E151">
        <v>5497</v>
      </c>
    </row>
    <row r="152" spans="1:5" x14ac:dyDescent="0.2">
      <c r="A152" s="15" t="str">
        <v>successful</v>
      </c>
      <c r="B152">
        <v>218</v>
      </c>
      <c r="D152" s="16" t="str">
        <v>failed</v>
      </c>
      <c r="E152">
        <v>418</v>
      </c>
    </row>
    <row r="153" spans="1:5" x14ac:dyDescent="0.2">
      <c r="A153" s="15" t="str">
        <v>successful</v>
      </c>
      <c r="B153">
        <v>6465</v>
      </c>
      <c r="D153" s="16" t="str">
        <v>failed</v>
      </c>
      <c r="E153">
        <v>1439</v>
      </c>
    </row>
    <row r="154" spans="1:5" x14ac:dyDescent="0.2">
      <c r="A154" s="15" t="str">
        <v>successful</v>
      </c>
      <c r="B154">
        <v>59</v>
      </c>
      <c r="D154" s="16" t="str">
        <v>failed</v>
      </c>
      <c r="E154">
        <v>15</v>
      </c>
    </row>
    <row r="155" spans="1:5" x14ac:dyDescent="0.2">
      <c r="A155" s="15" t="str">
        <v>successful</v>
      </c>
      <c r="B155">
        <v>88</v>
      </c>
      <c r="D155" s="16" t="str">
        <v>failed</v>
      </c>
      <c r="E155">
        <v>1999</v>
      </c>
    </row>
    <row r="156" spans="1:5" x14ac:dyDescent="0.2">
      <c r="A156" s="15" t="str">
        <v>successful</v>
      </c>
      <c r="B156">
        <v>1697</v>
      </c>
      <c r="D156" s="16" t="str">
        <v>failed</v>
      </c>
      <c r="E156">
        <v>118</v>
      </c>
    </row>
    <row r="157" spans="1:5" x14ac:dyDescent="0.2">
      <c r="A157" s="15" t="str">
        <v>successful</v>
      </c>
      <c r="B157">
        <v>92</v>
      </c>
      <c r="D157" s="16" t="str">
        <v>failed</v>
      </c>
      <c r="E157">
        <v>162</v>
      </c>
    </row>
    <row r="158" spans="1:5" x14ac:dyDescent="0.2">
      <c r="A158" s="15" t="str">
        <v>successful</v>
      </c>
      <c r="B158">
        <v>186</v>
      </c>
      <c r="D158" s="16" t="str">
        <v>failed</v>
      </c>
      <c r="E158">
        <v>83</v>
      </c>
    </row>
    <row r="159" spans="1:5" x14ac:dyDescent="0.2">
      <c r="A159" s="15" t="str">
        <v>successful</v>
      </c>
      <c r="B159">
        <v>138</v>
      </c>
      <c r="D159" s="16" t="str">
        <v>failed</v>
      </c>
      <c r="E159">
        <v>747</v>
      </c>
    </row>
    <row r="160" spans="1:5" x14ac:dyDescent="0.2">
      <c r="A160" s="15" t="str">
        <v>successful</v>
      </c>
      <c r="B160">
        <v>261</v>
      </c>
      <c r="D160" s="16" t="str">
        <v>failed</v>
      </c>
      <c r="E160">
        <v>84</v>
      </c>
    </row>
    <row r="161" spans="1:5" x14ac:dyDescent="0.2">
      <c r="A161" s="15" t="str">
        <v>successful</v>
      </c>
      <c r="B161">
        <v>107</v>
      </c>
      <c r="D161" s="16" t="str">
        <v>failed</v>
      </c>
      <c r="E161">
        <v>91</v>
      </c>
    </row>
    <row r="162" spans="1:5" x14ac:dyDescent="0.2">
      <c r="A162" s="15" t="str">
        <v>successful</v>
      </c>
      <c r="B162">
        <v>199</v>
      </c>
      <c r="D162" s="16" t="str">
        <v>failed</v>
      </c>
      <c r="E162">
        <v>792</v>
      </c>
    </row>
    <row r="163" spans="1:5" x14ac:dyDescent="0.2">
      <c r="A163" s="15" t="str">
        <v>successful</v>
      </c>
      <c r="B163">
        <v>5512</v>
      </c>
      <c r="D163" s="16" t="str">
        <v>failed</v>
      </c>
      <c r="E163">
        <v>32</v>
      </c>
    </row>
    <row r="164" spans="1:5" x14ac:dyDescent="0.2">
      <c r="A164" s="15" t="str">
        <v>successful</v>
      </c>
      <c r="B164">
        <v>86</v>
      </c>
      <c r="D164" s="16" t="str">
        <v>failed</v>
      </c>
      <c r="E164">
        <v>186</v>
      </c>
    </row>
    <row r="165" spans="1:5" x14ac:dyDescent="0.2">
      <c r="A165" s="15" t="str">
        <v>successful</v>
      </c>
      <c r="B165">
        <v>2768</v>
      </c>
      <c r="D165" s="16" t="str">
        <v>failed</v>
      </c>
      <c r="E165">
        <v>605</v>
      </c>
    </row>
    <row r="166" spans="1:5" x14ac:dyDescent="0.2">
      <c r="A166" s="15" t="str">
        <v>successful</v>
      </c>
      <c r="B166">
        <v>48</v>
      </c>
      <c r="D166" s="16" t="str">
        <v>failed</v>
      </c>
      <c r="E166">
        <v>1</v>
      </c>
    </row>
    <row r="167" spans="1:5" x14ac:dyDescent="0.2">
      <c r="A167" s="15" t="str">
        <v>successful</v>
      </c>
      <c r="B167">
        <v>87</v>
      </c>
      <c r="D167" s="16" t="str">
        <v>failed</v>
      </c>
      <c r="E167">
        <v>31</v>
      </c>
    </row>
    <row r="168" spans="1:5" x14ac:dyDescent="0.2">
      <c r="A168" s="15" t="str">
        <v>successful</v>
      </c>
      <c r="B168">
        <v>1894</v>
      </c>
      <c r="D168" s="16" t="str">
        <v>failed</v>
      </c>
      <c r="E168">
        <v>1181</v>
      </c>
    </row>
    <row r="169" spans="1:5" x14ac:dyDescent="0.2">
      <c r="A169" s="15" t="str">
        <v>successful</v>
      </c>
      <c r="B169">
        <v>282</v>
      </c>
      <c r="D169" s="16" t="str">
        <v>failed</v>
      </c>
      <c r="E169">
        <v>39</v>
      </c>
    </row>
    <row r="170" spans="1:5" x14ac:dyDescent="0.2">
      <c r="A170" s="15" t="str">
        <v>successful</v>
      </c>
      <c r="B170">
        <v>116</v>
      </c>
      <c r="D170" s="16" t="str">
        <v>failed</v>
      </c>
      <c r="E170">
        <v>46</v>
      </c>
    </row>
    <row r="171" spans="1:5" x14ac:dyDescent="0.2">
      <c r="A171" s="15" t="str">
        <v>successful</v>
      </c>
      <c r="B171">
        <v>83</v>
      </c>
      <c r="D171" s="16" t="str">
        <v>failed</v>
      </c>
      <c r="E171">
        <v>105</v>
      </c>
    </row>
    <row r="172" spans="1:5" x14ac:dyDescent="0.2">
      <c r="A172" s="15" t="str">
        <v>successful</v>
      </c>
      <c r="B172">
        <v>91</v>
      </c>
      <c r="D172" s="16" t="str">
        <v>failed</v>
      </c>
      <c r="E172">
        <v>535</v>
      </c>
    </row>
    <row r="173" spans="1:5" x14ac:dyDescent="0.2">
      <c r="A173" s="15" t="str">
        <v>successful</v>
      </c>
      <c r="B173">
        <v>546</v>
      </c>
      <c r="D173" s="16" t="str">
        <v>failed</v>
      </c>
      <c r="E173">
        <v>16</v>
      </c>
    </row>
    <row r="174" spans="1:5" x14ac:dyDescent="0.2">
      <c r="A174" s="15" t="str">
        <v>successful</v>
      </c>
      <c r="B174">
        <v>393</v>
      </c>
      <c r="D174" s="16" t="str">
        <v>failed</v>
      </c>
      <c r="E174">
        <v>575</v>
      </c>
    </row>
    <row r="175" spans="1:5" x14ac:dyDescent="0.2">
      <c r="A175" s="15" t="str">
        <v>successful</v>
      </c>
      <c r="B175">
        <v>133</v>
      </c>
      <c r="D175" s="16" t="str">
        <v>failed</v>
      </c>
      <c r="E175">
        <v>1120</v>
      </c>
    </row>
    <row r="176" spans="1:5" x14ac:dyDescent="0.2">
      <c r="A176" s="15" t="str">
        <v>successful</v>
      </c>
      <c r="B176">
        <v>254</v>
      </c>
      <c r="D176" s="16" t="str">
        <v>failed</v>
      </c>
      <c r="E176">
        <v>113</v>
      </c>
    </row>
    <row r="177" spans="1:5" x14ac:dyDescent="0.2">
      <c r="A177" s="15" t="str">
        <v>successful</v>
      </c>
      <c r="B177">
        <v>176</v>
      </c>
      <c r="D177" s="16" t="str">
        <v>failed</v>
      </c>
      <c r="E177">
        <v>1538</v>
      </c>
    </row>
    <row r="178" spans="1:5" x14ac:dyDescent="0.2">
      <c r="A178" s="15" t="str">
        <v>successful</v>
      </c>
      <c r="B178">
        <v>337</v>
      </c>
      <c r="D178" s="16" t="str">
        <v>failed</v>
      </c>
      <c r="E178">
        <v>9</v>
      </c>
    </row>
    <row r="179" spans="1:5" x14ac:dyDescent="0.2">
      <c r="A179" s="15" t="str">
        <v>successful</v>
      </c>
      <c r="B179">
        <v>107</v>
      </c>
      <c r="D179" s="16" t="str">
        <v>failed</v>
      </c>
      <c r="E179">
        <v>554</v>
      </c>
    </row>
    <row r="180" spans="1:5" x14ac:dyDescent="0.2">
      <c r="A180" s="15" t="str">
        <v>successful</v>
      </c>
      <c r="B180">
        <v>183</v>
      </c>
      <c r="D180" s="16" t="str">
        <v>failed</v>
      </c>
      <c r="E180">
        <v>648</v>
      </c>
    </row>
    <row r="181" spans="1:5" x14ac:dyDescent="0.2">
      <c r="A181" s="15" t="str">
        <v>successful</v>
      </c>
      <c r="B181">
        <v>72</v>
      </c>
      <c r="D181" s="16" t="str">
        <v>failed</v>
      </c>
      <c r="E181">
        <v>21</v>
      </c>
    </row>
    <row r="182" spans="1:5" x14ac:dyDescent="0.2">
      <c r="A182" s="15" t="str">
        <v>successful</v>
      </c>
      <c r="B182">
        <v>295</v>
      </c>
      <c r="D182" s="16" t="str">
        <v>failed</v>
      </c>
      <c r="E182">
        <v>54</v>
      </c>
    </row>
    <row r="183" spans="1:5" x14ac:dyDescent="0.2">
      <c r="A183" s="15" t="str">
        <v>successful</v>
      </c>
      <c r="B183">
        <v>142</v>
      </c>
      <c r="D183" s="16" t="str">
        <v>failed</v>
      </c>
      <c r="E183">
        <v>120</v>
      </c>
    </row>
    <row r="184" spans="1:5" x14ac:dyDescent="0.2">
      <c r="A184" s="15" t="str">
        <v>successful</v>
      </c>
      <c r="B184">
        <v>85</v>
      </c>
      <c r="D184" s="16" t="str">
        <v>failed</v>
      </c>
      <c r="E184">
        <v>579</v>
      </c>
    </row>
    <row r="185" spans="1:5" x14ac:dyDescent="0.2">
      <c r="A185" s="15" t="str">
        <v>successful</v>
      </c>
      <c r="B185">
        <v>659</v>
      </c>
      <c r="D185" s="16" t="str">
        <v>failed</v>
      </c>
      <c r="E185">
        <v>2072</v>
      </c>
    </row>
    <row r="186" spans="1:5" x14ac:dyDescent="0.2">
      <c r="A186" s="15" t="str">
        <v>successful</v>
      </c>
      <c r="B186">
        <v>121</v>
      </c>
      <c r="D186" s="16" t="str">
        <v>failed</v>
      </c>
      <c r="E186">
        <v>0</v>
      </c>
    </row>
    <row r="187" spans="1:5" x14ac:dyDescent="0.2">
      <c r="A187" s="15" t="str">
        <v>successful</v>
      </c>
      <c r="B187">
        <v>3742</v>
      </c>
      <c r="D187" s="16" t="str">
        <v>failed</v>
      </c>
      <c r="E187">
        <v>1796</v>
      </c>
    </row>
    <row r="188" spans="1:5" x14ac:dyDescent="0.2">
      <c r="A188" s="15" t="str">
        <v>successful</v>
      </c>
      <c r="B188">
        <v>223</v>
      </c>
      <c r="D188" s="16" t="str">
        <v>failed</v>
      </c>
      <c r="E188">
        <v>62</v>
      </c>
    </row>
    <row r="189" spans="1:5" x14ac:dyDescent="0.2">
      <c r="A189" s="15" t="str">
        <v>successful</v>
      </c>
      <c r="B189">
        <v>133</v>
      </c>
      <c r="D189" s="16" t="str">
        <v>failed</v>
      </c>
      <c r="E189">
        <v>347</v>
      </c>
    </row>
    <row r="190" spans="1:5" x14ac:dyDescent="0.2">
      <c r="A190" s="15" t="str">
        <v>successful</v>
      </c>
      <c r="B190">
        <v>5168</v>
      </c>
      <c r="D190" s="16" t="str">
        <v>failed</v>
      </c>
      <c r="E190">
        <v>19</v>
      </c>
    </row>
    <row r="191" spans="1:5" x14ac:dyDescent="0.2">
      <c r="A191" s="15" t="str">
        <v>successful</v>
      </c>
      <c r="B191">
        <v>307</v>
      </c>
      <c r="D191" s="16" t="str">
        <v>failed</v>
      </c>
      <c r="E191">
        <v>1258</v>
      </c>
    </row>
    <row r="192" spans="1:5" x14ac:dyDescent="0.2">
      <c r="A192" s="15" t="str">
        <v>successful</v>
      </c>
      <c r="B192">
        <v>2441</v>
      </c>
      <c r="D192" s="16" t="str">
        <v>failed</v>
      </c>
      <c r="E192">
        <v>362</v>
      </c>
    </row>
    <row r="193" spans="1:5" x14ac:dyDescent="0.2">
      <c r="A193" s="15" t="str">
        <v>successful</v>
      </c>
      <c r="B193">
        <v>1385</v>
      </c>
      <c r="D193" s="16" t="str">
        <v>failed</v>
      </c>
      <c r="E193">
        <v>133</v>
      </c>
    </row>
    <row r="194" spans="1:5" x14ac:dyDescent="0.2">
      <c r="A194" s="15" t="str">
        <v>successful</v>
      </c>
      <c r="B194">
        <v>190</v>
      </c>
      <c r="D194" s="16" t="str">
        <v>failed</v>
      </c>
      <c r="E194">
        <v>846</v>
      </c>
    </row>
    <row r="195" spans="1:5" x14ac:dyDescent="0.2">
      <c r="A195" s="15" t="str">
        <v>successful</v>
      </c>
      <c r="B195">
        <v>470</v>
      </c>
      <c r="D195" s="16" t="str">
        <v>failed</v>
      </c>
      <c r="E195">
        <v>10</v>
      </c>
    </row>
    <row r="196" spans="1:5" x14ac:dyDescent="0.2">
      <c r="A196" s="15" t="str">
        <v>successful</v>
      </c>
      <c r="B196">
        <v>253</v>
      </c>
      <c r="D196" s="16" t="str">
        <v>failed</v>
      </c>
      <c r="E196">
        <v>191</v>
      </c>
    </row>
    <row r="197" spans="1:5" x14ac:dyDescent="0.2">
      <c r="A197" s="15" t="str">
        <v>successful</v>
      </c>
      <c r="B197">
        <v>1113</v>
      </c>
      <c r="D197" s="16" t="str">
        <v>failed</v>
      </c>
      <c r="E197">
        <v>1979</v>
      </c>
    </row>
    <row r="198" spans="1:5" x14ac:dyDescent="0.2">
      <c r="A198" s="15" t="str">
        <v>successful</v>
      </c>
      <c r="B198">
        <v>2283</v>
      </c>
      <c r="D198" s="16" t="str">
        <v>failed</v>
      </c>
      <c r="E198">
        <v>63</v>
      </c>
    </row>
    <row r="199" spans="1:5" x14ac:dyDescent="0.2">
      <c r="A199" s="15" t="str">
        <v>successful</v>
      </c>
      <c r="B199">
        <v>1095</v>
      </c>
      <c r="D199" s="16" t="str">
        <v>failed</v>
      </c>
      <c r="E199">
        <v>6080</v>
      </c>
    </row>
    <row r="200" spans="1:5" x14ac:dyDescent="0.2">
      <c r="A200" s="15" t="str">
        <v>successful</v>
      </c>
      <c r="B200">
        <v>1690</v>
      </c>
      <c r="D200" s="16" t="str">
        <v>failed</v>
      </c>
      <c r="E200">
        <v>80</v>
      </c>
    </row>
    <row r="201" spans="1:5" x14ac:dyDescent="0.2">
      <c r="A201" s="15" t="str">
        <v>successful</v>
      </c>
      <c r="B201">
        <v>191</v>
      </c>
      <c r="D201" s="16" t="str">
        <v>failed</v>
      </c>
      <c r="E201">
        <v>9</v>
      </c>
    </row>
    <row r="202" spans="1:5" x14ac:dyDescent="0.2">
      <c r="A202" s="15" t="str">
        <v>successful</v>
      </c>
      <c r="B202">
        <v>2013</v>
      </c>
      <c r="D202" s="16" t="str">
        <v>failed</v>
      </c>
      <c r="E202">
        <v>1784</v>
      </c>
    </row>
    <row r="203" spans="1:5" x14ac:dyDescent="0.2">
      <c r="A203" s="15" t="str">
        <v>successful</v>
      </c>
      <c r="B203">
        <v>1703</v>
      </c>
      <c r="D203" s="16" t="str">
        <v>failed</v>
      </c>
      <c r="E203">
        <v>243</v>
      </c>
    </row>
    <row r="204" spans="1:5" x14ac:dyDescent="0.2">
      <c r="A204" s="15" t="str">
        <v>successful</v>
      </c>
      <c r="B204">
        <v>80</v>
      </c>
      <c r="D204" s="16" t="str">
        <v>failed</v>
      </c>
      <c r="E204">
        <v>1296</v>
      </c>
    </row>
    <row r="205" spans="1:5" x14ac:dyDescent="0.2">
      <c r="A205" s="15" t="str">
        <v>successful</v>
      </c>
      <c r="B205">
        <v>41</v>
      </c>
      <c r="D205" s="16" t="str">
        <v>failed</v>
      </c>
      <c r="E205">
        <v>77</v>
      </c>
    </row>
    <row r="206" spans="1:5" x14ac:dyDescent="0.2">
      <c r="A206" s="15" t="str">
        <v>successful</v>
      </c>
      <c r="B206">
        <v>187</v>
      </c>
      <c r="D206" s="16" t="str">
        <v>failed</v>
      </c>
      <c r="E206">
        <v>395</v>
      </c>
    </row>
    <row r="207" spans="1:5" x14ac:dyDescent="0.2">
      <c r="A207" s="15" t="str">
        <v>successful</v>
      </c>
      <c r="B207">
        <v>2875</v>
      </c>
      <c r="D207" s="16" t="str">
        <v>failed</v>
      </c>
      <c r="E207">
        <v>49</v>
      </c>
    </row>
    <row r="208" spans="1:5" x14ac:dyDescent="0.2">
      <c r="A208" s="15" t="str">
        <v>successful</v>
      </c>
      <c r="B208">
        <v>88</v>
      </c>
      <c r="D208" s="16" t="str">
        <v>failed</v>
      </c>
      <c r="E208">
        <v>180</v>
      </c>
    </row>
    <row r="209" spans="1:5" x14ac:dyDescent="0.2">
      <c r="A209" s="15" t="str">
        <v>successful</v>
      </c>
      <c r="B209">
        <v>191</v>
      </c>
      <c r="D209" s="16" t="str">
        <v>failed</v>
      </c>
      <c r="E209">
        <v>2690</v>
      </c>
    </row>
    <row r="210" spans="1:5" x14ac:dyDescent="0.2">
      <c r="A210" s="15" t="str">
        <v>successful</v>
      </c>
      <c r="B210">
        <v>139</v>
      </c>
      <c r="D210" s="16" t="str">
        <v>failed</v>
      </c>
      <c r="E210">
        <v>2779</v>
      </c>
    </row>
    <row r="211" spans="1:5" x14ac:dyDescent="0.2">
      <c r="A211" s="15" t="str">
        <v>successful</v>
      </c>
      <c r="B211">
        <v>186</v>
      </c>
      <c r="D211" s="16" t="str">
        <v>failed</v>
      </c>
      <c r="E211">
        <v>92</v>
      </c>
    </row>
    <row r="212" spans="1:5" x14ac:dyDescent="0.2">
      <c r="A212" s="15" t="str">
        <v>successful</v>
      </c>
      <c r="B212">
        <v>112</v>
      </c>
      <c r="D212" s="16" t="str">
        <v>failed</v>
      </c>
      <c r="E212">
        <v>1028</v>
      </c>
    </row>
    <row r="213" spans="1:5" x14ac:dyDescent="0.2">
      <c r="A213" s="15" t="str">
        <v>successful</v>
      </c>
      <c r="B213">
        <v>101</v>
      </c>
      <c r="D213" s="16" t="str">
        <v>failed</v>
      </c>
      <c r="E213">
        <v>26</v>
      </c>
    </row>
    <row r="214" spans="1:5" x14ac:dyDescent="0.2">
      <c r="A214" s="15" t="str">
        <v>successful</v>
      </c>
      <c r="B214">
        <v>206</v>
      </c>
      <c r="D214" s="16" t="str">
        <v>failed</v>
      </c>
      <c r="E214">
        <v>1790</v>
      </c>
    </row>
    <row r="215" spans="1:5" x14ac:dyDescent="0.2">
      <c r="A215" s="15" t="str">
        <v>successful</v>
      </c>
      <c r="B215">
        <v>154</v>
      </c>
      <c r="D215" s="16" t="str">
        <v>failed</v>
      </c>
      <c r="E215">
        <v>37</v>
      </c>
    </row>
    <row r="216" spans="1:5" x14ac:dyDescent="0.2">
      <c r="A216" s="15" t="str">
        <v>successful</v>
      </c>
      <c r="B216">
        <v>5966</v>
      </c>
      <c r="D216" s="16" t="str">
        <v>failed</v>
      </c>
      <c r="E216">
        <v>35</v>
      </c>
    </row>
    <row r="217" spans="1:5" x14ac:dyDescent="0.2">
      <c r="A217" s="15" t="str">
        <v>successful</v>
      </c>
      <c r="B217">
        <v>169</v>
      </c>
      <c r="D217" s="16" t="str">
        <v>failed</v>
      </c>
      <c r="E217">
        <v>558</v>
      </c>
    </row>
    <row r="218" spans="1:5" x14ac:dyDescent="0.2">
      <c r="A218" s="15" t="str">
        <v>successful</v>
      </c>
      <c r="B218">
        <v>2106</v>
      </c>
      <c r="D218" s="16" t="str">
        <v>failed</v>
      </c>
      <c r="E218">
        <v>64</v>
      </c>
    </row>
    <row r="219" spans="1:5" x14ac:dyDescent="0.2">
      <c r="A219" s="15" t="str">
        <v>successful</v>
      </c>
      <c r="B219">
        <v>131</v>
      </c>
      <c r="D219" s="16" t="str">
        <v>failed</v>
      </c>
      <c r="E219">
        <v>245</v>
      </c>
    </row>
    <row r="220" spans="1:5" x14ac:dyDescent="0.2">
      <c r="A220" s="15" t="str">
        <v>successful</v>
      </c>
      <c r="B220">
        <v>84</v>
      </c>
      <c r="D220" s="16" t="str">
        <v>failed</v>
      </c>
      <c r="E220">
        <v>71</v>
      </c>
    </row>
    <row r="221" spans="1:5" x14ac:dyDescent="0.2">
      <c r="A221" s="15" t="str">
        <v>successful</v>
      </c>
      <c r="B221">
        <v>155</v>
      </c>
      <c r="D221" s="16" t="str">
        <v>failed</v>
      </c>
      <c r="E221">
        <v>42</v>
      </c>
    </row>
    <row r="222" spans="1:5" x14ac:dyDescent="0.2">
      <c r="A222" s="15" t="str">
        <v>successful</v>
      </c>
      <c r="B222">
        <v>189</v>
      </c>
      <c r="D222" s="16" t="str">
        <v>failed</v>
      </c>
      <c r="E222">
        <v>156</v>
      </c>
    </row>
    <row r="223" spans="1:5" x14ac:dyDescent="0.2">
      <c r="A223" s="15" t="str">
        <v>successful</v>
      </c>
      <c r="B223">
        <v>4799</v>
      </c>
      <c r="D223" s="16" t="str">
        <v>failed</v>
      </c>
      <c r="E223">
        <v>1368</v>
      </c>
    </row>
    <row r="224" spans="1:5" x14ac:dyDescent="0.2">
      <c r="A224" s="15" t="str">
        <v>successful</v>
      </c>
      <c r="B224">
        <v>1137</v>
      </c>
      <c r="D224" s="16" t="str">
        <v>failed</v>
      </c>
      <c r="E224">
        <v>102</v>
      </c>
    </row>
    <row r="225" spans="1:5" x14ac:dyDescent="0.2">
      <c r="A225" s="15" t="str">
        <v>successful</v>
      </c>
      <c r="B225">
        <v>1152</v>
      </c>
      <c r="D225" s="16" t="str">
        <v>failed</v>
      </c>
      <c r="E225">
        <v>86</v>
      </c>
    </row>
    <row r="226" spans="1:5" x14ac:dyDescent="0.2">
      <c r="A226" s="15" t="str">
        <v>successful</v>
      </c>
      <c r="B226">
        <v>50</v>
      </c>
      <c r="D226" s="16" t="str">
        <v>failed</v>
      </c>
      <c r="E226">
        <v>253</v>
      </c>
    </row>
    <row r="227" spans="1:5" x14ac:dyDescent="0.2">
      <c r="A227" s="15" t="str">
        <v>successful</v>
      </c>
      <c r="B227">
        <v>3059</v>
      </c>
      <c r="D227" s="16" t="str">
        <v>failed</v>
      </c>
      <c r="E227">
        <v>157</v>
      </c>
    </row>
    <row r="228" spans="1:5" x14ac:dyDescent="0.2">
      <c r="A228" s="15" t="str">
        <v>successful</v>
      </c>
      <c r="B228">
        <v>34</v>
      </c>
      <c r="D228" s="16" t="str">
        <v>failed</v>
      </c>
      <c r="E228">
        <v>183</v>
      </c>
    </row>
    <row r="229" spans="1:5" x14ac:dyDescent="0.2">
      <c r="A229" s="15" t="str">
        <v>successful</v>
      </c>
      <c r="B229">
        <v>220</v>
      </c>
      <c r="D229" s="16" t="str">
        <v>failed</v>
      </c>
      <c r="E229">
        <v>82</v>
      </c>
    </row>
    <row r="230" spans="1:5" x14ac:dyDescent="0.2">
      <c r="A230" s="15" t="str">
        <v>successful</v>
      </c>
      <c r="B230">
        <v>1604</v>
      </c>
      <c r="D230" s="16" t="str">
        <v>failed</v>
      </c>
      <c r="E230">
        <v>1</v>
      </c>
    </row>
    <row r="231" spans="1:5" x14ac:dyDescent="0.2">
      <c r="A231" s="15" t="str">
        <v>successful</v>
      </c>
      <c r="B231">
        <v>454</v>
      </c>
      <c r="D231" s="16" t="str">
        <v>failed</v>
      </c>
      <c r="E231">
        <v>1198</v>
      </c>
    </row>
    <row r="232" spans="1:5" x14ac:dyDescent="0.2">
      <c r="A232" s="15" t="str">
        <v>successful</v>
      </c>
      <c r="B232">
        <v>123</v>
      </c>
      <c r="D232" s="16" t="str">
        <v>failed</v>
      </c>
      <c r="E232">
        <v>648</v>
      </c>
    </row>
    <row r="233" spans="1:5" x14ac:dyDescent="0.2">
      <c r="A233" s="15" t="str">
        <v>successful</v>
      </c>
      <c r="B233">
        <v>299</v>
      </c>
      <c r="D233" s="16" t="str">
        <v>failed</v>
      </c>
      <c r="E233">
        <v>64</v>
      </c>
    </row>
    <row r="234" spans="1:5" x14ac:dyDescent="0.2">
      <c r="A234" s="15" t="str">
        <v>successful</v>
      </c>
      <c r="B234">
        <v>2237</v>
      </c>
      <c r="D234" s="16" t="str">
        <v>failed</v>
      </c>
      <c r="E234">
        <v>62</v>
      </c>
    </row>
    <row r="235" spans="1:5" x14ac:dyDescent="0.2">
      <c r="A235" s="15" t="str">
        <v>successful</v>
      </c>
      <c r="B235">
        <v>645</v>
      </c>
      <c r="D235" s="16" t="str">
        <v>failed</v>
      </c>
      <c r="E235">
        <v>750</v>
      </c>
    </row>
    <row r="236" spans="1:5" x14ac:dyDescent="0.2">
      <c r="A236" s="15" t="str">
        <v>successful</v>
      </c>
      <c r="B236">
        <v>484</v>
      </c>
      <c r="D236" s="16" t="str">
        <v>failed</v>
      </c>
      <c r="E236">
        <v>105</v>
      </c>
    </row>
    <row r="237" spans="1:5" x14ac:dyDescent="0.2">
      <c r="A237" s="15" t="str">
        <v>successful</v>
      </c>
      <c r="B237">
        <v>154</v>
      </c>
      <c r="D237" s="16" t="str">
        <v>failed</v>
      </c>
      <c r="E237">
        <v>2604</v>
      </c>
    </row>
    <row r="238" spans="1:5" x14ac:dyDescent="0.2">
      <c r="A238" s="15" t="str">
        <v>successful</v>
      </c>
      <c r="B238">
        <v>82</v>
      </c>
      <c r="D238" s="16" t="str">
        <v>failed</v>
      </c>
      <c r="E238">
        <v>65</v>
      </c>
    </row>
    <row r="239" spans="1:5" x14ac:dyDescent="0.2">
      <c r="A239" s="15" t="str">
        <v>successful</v>
      </c>
      <c r="B239">
        <v>134</v>
      </c>
      <c r="D239" s="16" t="str">
        <v>failed</v>
      </c>
      <c r="E239">
        <v>94</v>
      </c>
    </row>
    <row r="240" spans="1:5" x14ac:dyDescent="0.2">
      <c r="A240" s="15" t="str">
        <v>successful</v>
      </c>
      <c r="B240">
        <v>5203</v>
      </c>
      <c r="D240" s="16" t="str">
        <v>failed</v>
      </c>
      <c r="E240">
        <v>257</v>
      </c>
    </row>
    <row r="241" spans="1:5" x14ac:dyDescent="0.2">
      <c r="A241" s="15" t="str">
        <v>successful</v>
      </c>
      <c r="B241">
        <v>94</v>
      </c>
      <c r="D241" s="16" t="str">
        <v>failed</v>
      </c>
      <c r="E241">
        <v>2928</v>
      </c>
    </row>
    <row r="242" spans="1:5" x14ac:dyDescent="0.2">
      <c r="A242" s="15" t="str">
        <v>successful</v>
      </c>
      <c r="B242">
        <v>205</v>
      </c>
      <c r="D242" s="16" t="str">
        <v>failed</v>
      </c>
      <c r="E242">
        <v>4697</v>
      </c>
    </row>
    <row r="243" spans="1:5" x14ac:dyDescent="0.2">
      <c r="A243" s="15" t="str">
        <v>successful</v>
      </c>
      <c r="B243">
        <v>92</v>
      </c>
      <c r="D243" s="16" t="str">
        <v>failed</v>
      </c>
      <c r="E243">
        <v>2915</v>
      </c>
    </row>
    <row r="244" spans="1:5" x14ac:dyDescent="0.2">
      <c r="A244" s="15" t="str">
        <v>successful</v>
      </c>
      <c r="B244">
        <v>219</v>
      </c>
      <c r="D244" s="16" t="str">
        <v>failed</v>
      </c>
      <c r="E244">
        <v>18</v>
      </c>
    </row>
    <row r="245" spans="1:5" x14ac:dyDescent="0.2">
      <c r="A245" s="15" t="str">
        <v>successful</v>
      </c>
      <c r="B245">
        <v>2526</v>
      </c>
      <c r="D245" s="16" t="str">
        <v>failed</v>
      </c>
      <c r="E245">
        <v>602</v>
      </c>
    </row>
    <row r="246" spans="1:5" x14ac:dyDescent="0.2">
      <c r="A246" s="15" t="str">
        <v>successful</v>
      </c>
      <c r="B246">
        <v>94</v>
      </c>
      <c r="D246" s="16" t="str">
        <v>failed</v>
      </c>
      <c r="E246">
        <v>1</v>
      </c>
    </row>
    <row r="247" spans="1:5" x14ac:dyDescent="0.2">
      <c r="A247" s="15" t="str">
        <v>successful</v>
      </c>
      <c r="B247">
        <v>1713</v>
      </c>
      <c r="D247" s="16" t="str">
        <v>failed</v>
      </c>
      <c r="E247">
        <v>3868</v>
      </c>
    </row>
    <row r="248" spans="1:5" x14ac:dyDescent="0.2">
      <c r="A248" s="15" t="str">
        <v>successful</v>
      </c>
      <c r="B248">
        <v>249</v>
      </c>
      <c r="D248" s="16" t="str">
        <v>failed</v>
      </c>
      <c r="E248">
        <v>504</v>
      </c>
    </row>
    <row r="249" spans="1:5" x14ac:dyDescent="0.2">
      <c r="A249" s="15" t="str">
        <v>successful</v>
      </c>
      <c r="B249">
        <v>192</v>
      </c>
      <c r="D249" s="16" t="str">
        <v>failed</v>
      </c>
      <c r="E249">
        <v>14</v>
      </c>
    </row>
    <row r="250" spans="1:5" x14ac:dyDescent="0.2">
      <c r="A250" s="15" t="str">
        <v>successful</v>
      </c>
      <c r="B250">
        <v>247</v>
      </c>
      <c r="D250" s="16" t="str">
        <v>failed</v>
      </c>
      <c r="E250">
        <v>750</v>
      </c>
    </row>
    <row r="251" spans="1:5" x14ac:dyDescent="0.2">
      <c r="A251" s="15" t="str">
        <v>successful</v>
      </c>
      <c r="B251">
        <v>2293</v>
      </c>
      <c r="D251" s="16" t="str">
        <v>failed</v>
      </c>
      <c r="E251">
        <v>77</v>
      </c>
    </row>
    <row r="252" spans="1:5" x14ac:dyDescent="0.2">
      <c r="A252" s="15" t="str">
        <v>successful</v>
      </c>
      <c r="B252">
        <v>3131</v>
      </c>
      <c r="D252" s="16" t="str">
        <v>failed</v>
      </c>
      <c r="E252">
        <v>752</v>
      </c>
    </row>
    <row r="253" spans="1:5" x14ac:dyDescent="0.2">
      <c r="A253" s="15" t="str">
        <v>successful</v>
      </c>
      <c r="B253">
        <v>143</v>
      </c>
      <c r="D253" s="16" t="str">
        <v>failed</v>
      </c>
      <c r="E253">
        <v>131</v>
      </c>
    </row>
    <row r="254" spans="1:5" x14ac:dyDescent="0.2">
      <c r="A254" s="15" t="str">
        <v>successful</v>
      </c>
      <c r="B254">
        <v>296</v>
      </c>
      <c r="D254" s="16" t="str">
        <v>failed</v>
      </c>
      <c r="E254">
        <v>87</v>
      </c>
    </row>
    <row r="255" spans="1:5" x14ac:dyDescent="0.2">
      <c r="A255" s="15" t="str">
        <v>successful</v>
      </c>
      <c r="B255">
        <v>170</v>
      </c>
      <c r="D255" s="16" t="str">
        <v>failed</v>
      </c>
      <c r="E255">
        <v>1063</v>
      </c>
    </row>
    <row r="256" spans="1:5" x14ac:dyDescent="0.2">
      <c r="A256" s="15" t="str">
        <v>successful</v>
      </c>
      <c r="B256">
        <v>86</v>
      </c>
      <c r="D256" s="16" t="str">
        <v>failed</v>
      </c>
      <c r="E256">
        <v>76</v>
      </c>
    </row>
    <row r="257" spans="1:5" x14ac:dyDescent="0.2">
      <c r="A257" s="15" t="str">
        <v>successful</v>
      </c>
      <c r="B257">
        <v>6286</v>
      </c>
      <c r="D257" s="16" t="str">
        <v>failed</v>
      </c>
      <c r="E257">
        <v>4428</v>
      </c>
    </row>
    <row r="258" spans="1:5" x14ac:dyDescent="0.2">
      <c r="A258" s="15" t="str">
        <v>successful</v>
      </c>
      <c r="B258">
        <v>3727</v>
      </c>
      <c r="D258" s="16" t="str">
        <v>failed</v>
      </c>
      <c r="E258">
        <v>58</v>
      </c>
    </row>
    <row r="259" spans="1:5" x14ac:dyDescent="0.2">
      <c r="A259" s="15" t="str">
        <v>successful</v>
      </c>
      <c r="B259">
        <v>1605</v>
      </c>
      <c r="D259" s="16" t="str">
        <v>failed</v>
      </c>
      <c r="E259">
        <v>111</v>
      </c>
    </row>
    <row r="260" spans="1:5" x14ac:dyDescent="0.2">
      <c r="A260" s="15" t="str">
        <v>successful</v>
      </c>
      <c r="B260">
        <v>2120</v>
      </c>
      <c r="D260" s="16" t="str">
        <v>failed</v>
      </c>
      <c r="E260">
        <v>2955</v>
      </c>
    </row>
    <row r="261" spans="1:5" x14ac:dyDescent="0.2">
      <c r="A261" s="15" t="str">
        <v>successful</v>
      </c>
      <c r="B261">
        <v>50</v>
      </c>
      <c r="D261" s="16" t="str">
        <v>failed</v>
      </c>
      <c r="E261">
        <v>1657</v>
      </c>
    </row>
    <row r="262" spans="1:5" x14ac:dyDescent="0.2">
      <c r="A262" s="15" t="str">
        <v>successful</v>
      </c>
      <c r="B262">
        <v>2080</v>
      </c>
      <c r="D262" s="16" t="str">
        <v>failed</v>
      </c>
      <c r="E262">
        <v>926</v>
      </c>
    </row>
    <row r="263" spans="1:5" x14ac:dyDescent="0.2">
      <c r="A263" s="15" t="str">
        <v>successful</v>
      </c>
      <c r="B263">
        <v>2105</v>
      </c>
      <c r="D263" s="16" t="str">
        <v>failed</v>
      </c>
      <c r="E263">
        <v>77</v>
      </c>
    </row>
    <row r="264" spans="1:5" x14ac:dyDescent="0.2">
      <c r="A264" s="15" t="str">
        <v>successful</v>
      </c>
      <c r="B264">
        <v>2436</v>
      </c>
      <c r="D264" s="16" t="str">
        <v>failed</v>
      </c>
      <c r="E264">
        <v>1748</v>
      </c>
    </row>
    <row r="265" spans="1:5" x14ac:dyDescent="0.2">
      <c r="A265" s="15" t="str">
        <v>successful</v>
      </c>
      <c r="B265">
        <v>80</v>
      </c>
      <c r="D265" s="16" t="str">
        <v>failed</v>
      </c>
      <c r="E265">
        <v>79</v>
      </c>
    </row>
    <row r="266" spans="1:5" x14ac:dyDescent="0.2">
      <c r="A266" s="15" t="str">
        <v>successful</v>
      </c>
      <c r="B266">
        <v>42</v>
      </c>
      <c r="D266" s="16" t="str">
        <v>failed</v>
      </c>
      <c r="E266">
        <v>889</v>
      </c>
    </row>
    <row r="267" spans="1:5" x14ac:dyDescent="0.2">
      <c r="A267" s="15" t="str">
        <v>successful</v>
      </c>
      <c r="B267">
        <v>139</v>
      </c>
      <c r="D267" s="16" t="str">
        <v>failed</v>
      </c>
      <c r="E267">
        <v>56</v>
      </c>
    </row>
    <row r="268" spans="1:5" x14ac:dyDescent="0.2">
      <c r="A268" s="15" t="str">
        <v>successful</v>
      </c>
      <c r="B268">
        <v>159</v>
      </c>
      <c r="D268" s="16" t="str">
        <v>failed</v>
      </c>
      <c r="E268">
        <v>1</v>
      </c>
    </row>
    <row r="269" spans="1:5" x14ac:dyDescent="0.2">
      <c r="A269" s="15" t="str">
        <v>successful</v>
      </c>
      <c r="B269">
        <v>381</v>
      </c>
      <c r="D269" s="16" t="str">
        <v>failed</v>
      </c>
      <c r="E269">
        <v>83</v>
      </c>
    </row>
    <row r="270" spans="1:5" x14ac:dyDescent="0.2">
      <c r="A270" s="15" t="str">
        <v>successful</v>
      </c>
      <c r="B270">
        <v>194</v>
      </c>
      <c r="D270" s="16" t="str">
        <v>failed</v>
      </c>
      <c r="E270">
        <v>2025</v>
      </c>
    </row>
    <row r="271" spans="1:5" x14ac:dyDescent="0.2">
      <c r="A271" s="15" t="str">
        <v>successful</v>
      </c>
      <c r="B271">
        <v>106</v>
      </c>
      <c r="D271" s="16" t="str">
        <v>failed</v>
      </c>
      <c r="E271">
        <v>14</v>
      </c>
    </row>
    <row r="272" spans="1:5" x14ac:dyDescent="0.2">
      <c r="A272" s="15" t="str">
        <v>successful</v>
      </c>
      <c r="B272">
        <v>142</v>
      </c>
      <c r="D272" s="16" t="str">
        <v>failed</v>
      </c>
      <c r="E272">
        <v>656</v>
      </c>
    </row>
    <row r="273" spans="1:5" x14ac:dyDescent="0.2">
      <c r="A273" s="15" t="str">
        <v>successful</v>
      </c>
      <c r="B273">
        <v>211</v>
      </c>
      <c r="D273" s="16" t="str">
        <v>failed</v>
      </c>
      <c r="E273">
        <v>1596</v>
      </c>
    </row>
    <row r="274" spans="1:5" x14ac:dyDescent="0.2">
      <c r="A274" s="15" t="str">
        <v>successful</v>
      </c>
      <c r="B274">
        <v>2756</v>
      </c>
      <c r="D274" s="16" t="str">
        <v>failed</v>
      </c>
      <c r="E274">
        <v>10</v>
      </c>
    </row>
    <row r="275" spans="1:5" x14ac:dyDescent="0.2">
      <c r="A275" s="15" t="str">
        <v>successful</v>
      </c>
      <c r="B275">
        <v>173</v>
      </c>
      <c r="D275" s="16" t="str">
        <v>failed</v>
      </c>
      <c r="E275">
        <v>1121</v>
      </c>
    </row>
    <row r="276" spans="1:5" x14ac:dyDescent="0.2">
      <c r="A276" s="15" t="str">
        <v>successful</v>
      </c>
      <c r="B276">
        <v>87</v>
      </c>
      <c r="D276" s="16" t="str">
        <v>failed</v>
      </c>
      <c r="E276">
        <v>15</v>
      </c>
    </row>
    <row r="277" spans="1:5" x14ac:dyDescent="0.2">
      <c r="A277" s="15" t="str">
        <v>successful</v>
      </c>
      <c r="B277">
        <v>1572</v>
      </c>
      <c r="D277" s="16" t="str">
        <v>failed</v>
      </c>
      <c r="E277">
        <v>191</v>
      </c>
    </row>
    <row r="278" spans="1:5" x14ac:dyDescent="0.2">
      <c r="A278" s="15" t="str">
        <v>successful</v>
      </c>
      <c r="B278">
        <v>2346</v>
      </c>
      <c r="D278" s="16" t="str">
        <v>failed</v>
      </c>
      <c r="E278">
        <v>16</v>
      </c>
    </row>
    <row r="279" spans="1:5" x14ac:dyDescent="0.2">
      <c r="A279" s="15" t="str">
        <v>successful</v>
      </c>
      <c r="B279">
        <v>115</v>
      </c>
      <c r="D279" s="16" t="str">
        <v>failed</v>
      </c>
      <c r="E279">
        <v>17</v>
      </c>
    </row>
    <row r="280" spans="1:5" x14ac:dyDescent="0.2">
      <c r="A280" s="15" t="str">
        <v>successful</v>
      </c>
      <c r="B280">
        <v>85</v>
      </c>
      <c r="D280" s="16" t="str">
        <v>failed</v>
      </c>
      <c r="E280">
        <v>34</v>
      </c>
    </row>
    <row r="281" spans="1:5" x14ac:dyDescent="0.2">
      <c r="A281" s="15" t="str">
        <v>successful</v>
      </c>
      <c r="B281">
        <v>144</v>
      </c>
      <c r="D281" s="16" t="str">
        <v>failed</v>
      </c>
      <c r="E281">
        <v>1</v>
      </c>
    </row>
    <row r="282" spans="1:5" x14ac:dyDescent="0.2">
      <c r="A282" s="15" t="str">
        <v>successful</v>
      </c>
      <c r="B282">
        <v>2443</v>
      </c>
      <c r="D282" s="16" t="str">
        <v>failed</v>
      </c>
      <c r="E282">
        <v>1274</v>
      </c>
    </row>
    <row r="283" spans="1:5" x14ac:dyDescent="0.2">
      <c r="A283" s="15" t="str">
        <v>successful</v>
      </c>
      <c r="B283">
        <v>64</v>
      </c>
      <c r="D283" s="16" t="str">
        <v>failed</v>
      </c>
      <c r="E283">
        <v>210</v>
      </c>
    </row>
    <row r="284" spans="1:5" x14ac:dyDescent="0.2">
      <c r="A284" s="15" t="str">
        <v>successful</v>
      </c>
      <c r="B284">
        <v>268</v>
      </c>
      <c r="D284" s="16" t="str">
        <v>failed</v>
      </c>
      <c r="E284">
        <v>248</v>
      </c>
    </row>
    <row r="285" spans="1:5" x14ac:dyDescent="0.2">
      <c r="A285" s="15" t="str">
        <v>successful</v>
      </c>
      <c r="B285">
        <v>195</v>
      </c>
      <c r="D285" s="16" t="str">
        <v>failed</v>
      </c>
      <c r="E285">
        <v>513</v>
      </c>
    </row>
    <row r="286" spans="1:5" x14ac:dyDescent="0.2">
      <c r="A286" s="15" t="str">
        <v>successful</v>
      </c>
      <c r="B286">
        <v>186</v>
      </c>
      <c r="D286" s="16" t="str">
        <v>failed</v>
      </c>
      <c r="E286">
        <v>3410</v>
      </c>
    </row>
    <row r="287" spans="1:5" x14ac:dyDescent="0.2">
      <c r="A287" s="15" t="str">
        <v>successful</v>
      </c>
      <c r="B287">
        <v>460</v>
      </c>
      <c r="D287" s="16" t="str">
        <v>failed</v>
      </c>
      <c r="E287">
        <v>10</v>
      </c>
    </row>
    <row r="288" spans="1:5" x14ac:dyDescent="0.2">
      <c r="A288" s="15" t="str">
        <v>successful</v>
      </c>
      <c r="B288">
        <v>2528</v>
      </c>
      <c r="D288" s="16" t="str">
        <v>failed</v>
      </c>
      <c r="E288">
        <v>2201</v>
      </c>
    </row>
    <row r="289" spans="1:5" x14ac:dyDescent="0.2">
      <c r="A289" s="15" t="str">
        <v>successful</v>
      </c>
      <c r="B289">
        <v>3657</v>
      </c>
      <c r="D289" s="16" t="str">
        <v>failed</v>
      </c>
      <c r="E289">
        <v>676</v>
      </c>
    </row>
    <row r="290" spans="1:5" x14ac:dyDescent="0.2">
      <c r="A290" s="15" t="str">
        <v>successful</v>
      </c>
      <c r="B290">
        <v>131</v>
      </c>
      <c r="D290" s="16" t="str">
        <v>failed</v>
      </c>
      <c r="E290">
        <v>831</v>
      </c>
    </row>
    <row r="291" spans="1:5" x14ac:dyDescent="0.2">
      <c r="A291" s="15" t="str">
        <v>successful</v>
      </c>
      <c r="B291">
        <v>239</v>
      </c>
      <c r="D291" s="16" t="str">
        <v>failed</v>
      </c>
      <c r="E291">
        <v>859</v>
      </c>
    </row>
    <row r="292" spans="1:5" x14ac:dyDescent="0.2">
      <c r="A292" s="15" t="str">
        <v>successful</v>
      </c>
      <c r="B292">
        <v>78</v>
      </c>
      <c r="D292" s="16" t="str">
        <v>failed</v>
      </c>
      <c r="E292">
        <v>45</v>
      </c>
    </row>
    <row r="293" spans="1:5" x14ac:dyDescent="0.2">
      <c r="A293" s="15" t="str">
        <v>successful</v>
      </c>
      <c r="B293">
        <v>1773</v>
      </c>
      <c r="D293" s="16" t="str">
        <v>failed</v>
      </c>
      <c r="E293">
        <v>6</v>
      </c>
    </row>
    <row r="294" spans="1:5" x14ac:dyDescent="0.2">
      <c r="A294" s="15" t="str">
        <v>successful</v>
      </c>
      <c r="B294">
        <v>32</v>
      </c>
      <c r="D294" s="16" t="str">
        <v>failed</v>
      </c>
      <c r="E294">
        <v>7</v>
      </c>
    </row>
    <row r="295" spans="1:5" x14ac:dyDescent="0.2">
      <c r="A295" s="15" t="str">
        <v>successful</v>
      </c>
      <c r="B295">
        <v>369</v>
      </c>
      <c r="D295" s="16" t="str">
        <v>failed</v>
      </c>
      <c r="E295">
        <v>31</v>
      </c>
    </row>
    <row r="296" spans="1:5" x14ac:dyDescent="0.2">
      <c r="A296" s="15" t="str">
        <v>successful</v>
      </c>
      <c r="B296">
        <v>89</v>
      </c>
      <c r="D296" s="16" t="str">
        <v>failed</v>
      </c>
      <c r="E296">
        <v>78</v>
      </c>
    </row>
    <row r="297" spans="1:5" x14ac:dyDescent="0.2">
      <c r="A297" s="15" t="str">
        <v>successful</v>
      </c>
      <c r="B297">
        <v>147</v>
      </c>
      <c r="D297" s="16" t="str">
        <v>failed</v>
      </c>
      <c r="E297">
        <v>1225</v>
      </c>
    </row>
    <row r="298" spans="1:5" x14ac:dyDescent="0.2">
      <c r="A298" s="15" t="str">
        <v>successful</v>
      </c>
      <c r="B298">
        <v>126</v>
      </c>
      <c r="D298" s="16" t="str">
        <v>failed</v>
      </c>
      <c r="E298">
        <v>1</v>
      </c>
    </row>
    <row r="299" spans="1:5" x14ac:dyDescent="0.2">
      <c r="A299" s="15" t="str">
        <v>successful</v>
      </c>
      <c r="B299">
        <v>2218</v>
      </c>
      <c r="D299" s="16" t="str">
        <v>failed</v>
      </c>
      <c r="E299">
        <v>67</v>
      </c>
    </row>
    <row r="300" spans="1:5" x14ac:dyDescent="0.2">
      <c r="A300" s="15" t="str">
        <v>successful</v>
      </c>
      <c r="B300">
        <v>202</v>
      </c>
      <c r="D300" s="16" t="str">
        <v>failed</v>
      </c>
      <c r="E300">
        <v>19</v>
      </c>
    </row>
    <row r="301" spans="1:5" x14ac:dyDescent="0.2">
      <c r="A301" s="15" t="str">
        <v>successful</v>
      </c>
      <c r="B301">
        <v>140</v>
      </c>
      <c r="D301" s="16" t="str">
        <v>failed</v>
      </c>
      <c r="E301">
        <v>2108</v>
      </c>
    </row>
    <row r="302" spans="1:5" x14ac:dyDescent="0.2">
      <c r="A302" s="15" t="str">
        <v>successful</v>
      </c>
      <c r="B302">
        <v>1052</v>
      </c>
      <c r="D302" s="16" t="str">
        <v>failed</v>
      </c>
      <c r="E302">
        <v>679</v>
      </c>
    </row>
    <row r="303" spans="1:5" x14ac:dyDescent="0.2">
      <c r="A303" s="15" t="str">
        <v>successful</v>
      </c>
      <c r="B303">
        <v>247</v>
      </c>
      <c r="D303" s="16" t="str">
        <v>failed</v>
      </c>
      <c r="E303">
        <v>36</v>
      </c>
    </row>
    <row r="304" spans="1:5" x14ac:dyDescent="0.2">
      <c r="A304" s="15" t="str">
        <v>successful</v>
      </c>
      <c r="B304">
        <v>84</v>
      </c>
      <c r="D304" s="16" t="str">
        <v>failed</v>
      </c>
      <c r="E304">
        <v>47</v>
      </c>
    </row>
    <row r="305" spans="1:5" x14ac:dyDescent="0.2">
      <c r="A305" s="15" t="str">
        <v>successful</v>
      </c>
      <c r="B305">
        <v>88</v>
      </c>
      <c r="D305" s="16" t="str">
        <v>failed</v>
      </c>
      <c r="E305">
        <v>70</v>
      </c>
    </row>
    <row r="306" spans="1:5" x14ac:dyDescent="0.2">
      <c r="A306" s="15" t="str">
        <v>successful</v>
      </c>
      <c r="B306">
        <v>156</v>
      </c>
      <c r="D306" s="16" t="str">
        <v>failed</v>
      </c>
      <c r="E306">
        <v>154</v>
      </c>
    </row>
    <row r="307" spans="1:5" x14ac:dyDescent="0.2">
      <c r="A307" s="15" t="str">
        <v>successful</v>
      </c>
      <c r="B307">
        <v>2985</v>
      </c>
      <c r="D307" s="16" t="str">
        <v>failed</v>
      </c>
      <c r="E307">
        <v>22</v>
      </c>
    </row>
    <row r="308" spans="1:5" x14ac:dyDescent="0.2">
      <c r="A308" s="15" t="str">
        <v>successful</v>
      </c>
      <c r="B308">
        <v>762</v>
      </c>
      <c r="D308" s="16" t="str">
        <v>failed</v>
      </c>
      <c r="E308">
        <v>1758</v>
      </c>
    </row>
    <row r="309" spans="1:5" x14ac:dyDescent="0.2">
      <c r="A309" s="15" t="str">
        <v>successful</v>
      </c>
      <c r="B309">
        <v>554</v>
      </c>
      <c r="D309" s="16" t="str">
        <v>failed</v>
      </c>
      <c r="E309">
        <v>94</v>
      </c>
    </row>
    <row r="310" spans="1:5" x14ac:dyDescent="0.2">
      <c r="A310" s="15" t="str">
        <v>successful</v>
      </c>
      <c r="B310">
        <v>135</v>
      </c>
      <c r="D310" s="16" t="str">
        <v>failed</v>
      </c>
      <c r="E310">
        <v>33</v>
      </c>
    </row>
    <row r="311" spans="1:5" x14ac:dyDescent="0.2">
      <c r="A311" s="15" t="str">
        <v>successful</v>
      </c>
      <c r="B311">
        <v>122</v>
      </c>
      <c r="D311" s="16" t="str">
        <v>failed</v>
      </c>
      <c r="E311">
        <v>1</v>
      </c>
    </row>
    <row r="312" spans="1:5" x14ac:dyDescent="0.2">
      <c r="A312" s="15" t="str">
        <v>successful</v>
      </c>
      <c r="B312">
        <v>221</v>
      </c>
      <c r="D312" s="16" t="str">
        <v>failed</v>
      </c>
      <c r="E312">
        <v>31</v>
      </c>
    </row>
    <row r="313" spans="1:5" x14ac:dyDescent="0.2">
      <c r="A313" s="15" t="str">
        <v>successful</v>
      </c>
      <c r="B313">
        <v>126</v>
      </c>
      <c r="D313" s="16" t="str">
        <v>failed</v>
      </c>
      <c r="E313">
        <v>35</v>
      </c>
    </row>
    <row r="314" spans="1:5" x14ac:dyDescent="0.2">
      <c r="A314" s="15" t="str">
        <v>successful</v>
      </c>
      <c r="B314">
        <v>1022</v>
      </c>
      <c r="D314" s="16" t="str">
        <v>failed</v>
      </c>
      <c r="E314">
        <v>63</v>
      </c>
    </row>
    <row r="315" spans="1:5" x14ac:dyDescent="0.2">
      <c r="A315" s="15" t="str">
        <v>successful</v>
      </c>
      <c r="B315">
        <v>3177</v>
      </c>
      <c r="D315" s="16" t="str">
        <v>failed</v>
      </c>
      <c r="E315">
        <v>526</v>
      </c>
    </row>
    <row r="316" spans="1:5" x14ac:dyDescent="0.2">
      <c r="A316" s="15" t="str">
        <v>successful</v>
      </c>
      <c r="B316">
        <v>198</v>
      </c>
      <c r="D316" s="16" t="str">
        <v>failed</v>
      </c>
      <c r="E316">
        <v>121</v>
      </c>
    </row>
    <row r="317" spans="1:5" x14ac:dyDescent="0.2">
      <c r="A317" s="15" t="str">
        <v>successful</v>
      </c>
      <c r="B317">
        <v>85</v>
      </c>
      <c r="D317" s="16" t="str">
        <v>failed</v>
      </c>
      <c r="E317">
        <v>67</v>
      </c>
    </row>
    <row r="318" spans="1:5" x14ac:dyDescent="0.2">
      <c r="A318" s="15" t="str">
        <v>successful</v>
      </c>
      <c r="B318">
        <v>3596</v>
      </c>
      <c r="D318" s="16" t="str">
        <v>failed</v>
      </c>
      <c r="E318">
        <v>57</v>
      </c>
    </row>
    <row r="319" spans="1:5" x14ac:dyDescent="0.2">
      <c r="A319" s="15" t="str">
        <v>successful</v>
      </c>
      <c r="B319">
        <v>244</v>
      </c>
      <c r="D319" s="16" t="str">
        <v>failed</v>
      </c>
      <c r="E319">
        <v>1229</v>
      </c>
    </row>
    <row r="320" spans="1:5" x14ac:dyDescent="0.2">
      <c r="A320" s="15" t="str">
        <v>successful</v>
      </c>
      <c r="B320">
        <v>5180</v>
      </c>
      <c r="D320" s="16" t="str">
        <v>failed</v>
      </c>
      <c r="E320">
        <v>12</v>
      </c>
    </row>
    <row r="321" spans="1:5" x14ac:dyDescent="0.2">
      <c r="A321" s="15" t="str">
        <v>successful</v>
      </c>
      <c r="B321">
        <v>589</v>
      </c>
      <c r="D321" s="16" t="str">
        <v>failed</v>
      </c>
      <c r="E321">
        <v>452</v>
      </c>
    </row>
    <row r="322" spans="1:5" x14ac:dyDescent="0.2">
      <c r="A322" s="15" t="str">
        <v>successful</v>
      </c>
      <c r="B322">
        <v>2725</v>
      </c>
      <c r="D322" s="16" t="str">
        <v>failed</v>
      </c>
      <c r="E322">
        <v>1886</v>
      </c>
    </row>
    <row r="323" spans="1:5" x14ac:dyDescent="0.2">
      <c r="A323" s="15" t="str">
        <v>successful</v>
      </c>
      <c r="B323">
        <v>300</v>
      </c>
      <c r="D323" s="16" t="str">
        <v>failed</v>
      </c>
      <c r="E323">
        <v>1825</v>
      </c>
    </row>
    <row r="324" spans="1:5" x14ac:dyDescent="0.2">
      <c r="A324" s="15" t="str">
        <v>successful</v>
      </c>
      <c r="B324">
        <v>144</v>
      </c>
      <c r="D324" s="16" t="str">
        <v>failed</v>
      </c>
      <c r="E324">
        <v>31</v>
      </c>
    </row>
    <row r="325" spans="1:5" x14ac:dyDescent="0.2">
      <c r="A325" s="15" t="str">
        <v>successful</v>
      </c>
      <c r="B325">
        <v>87</v>
      </c>
      <c r="D325" s="16" t="str">
        <v>failed</v>
      </c>
      <c r="E325">
        <v>107</v>
      </c>
    </row>
    <row r="326" spans="1:5" x14ac:dyDescent="0.2">
      <c r="A326" s="15" t="str">
        <v>successful</v>
      </c>
      <c r="B326">
        <v>3116</v>
      </c>
      <c r="D326" s="16" t="str">
        <v>failed</v>
      </c>
      <c r="E326">
        <v>27</v>
      </c>
    </row>
    <row r="327" spans="1:5" x14ac:dyDescent="0.2">
      <c r="A327" s="15" t="str">
        <v>successful</v>
      </c>
      <c r="B327">
        <v>909</v>
      </c>
      <c r="D327" s="16" t="str">
        <v>failed</v>
      </c>
      <c r="E327">
        <v>1221</v>
      </c>
    </row>
    <row r="328" spans="1:5" x14ac:dyDescent="0.2">
      <c r="A328" s="15" t="str">
        <v>successful</v>
      </c>
      <c r="B328">
        <v>1613</v>
      </c>
      <c r="D328" s="16" t="str">
        <v>failed</v>
      </c>
      <c r="E328">
        <v>1</v>
      </c>
    </row>
    <row r="329" spans="1:5" x14ac:dyDescent="0.2">
      <c r="A329" s="15" t="str">
        <v>successful</v>
      </c>
      <c r="B329">
        <v>136</v>
      </c>
      <c r="D329" s="16" t="str">
        <v>failed</v>
      </c>
      <c r="E329">
        <v>16</v>
      </c>
    </row>
    <row r="330" spans="1:5" x14ac:dyDescent="0.2">
      <c r="A330" s="15" t="str">
        <v>successful</v>
      </c>
      <c r="B330">
        <v>130</v>
      </c>
      <c r="D330" s="16" t="str">
        <v>failed</v>
      </c>
      <c r="E330">
        <v>41</v>
      </c>
    </row>
    <row r="331" spans="1:5" x14ac:dyDescent="0.2">
      <c r="A331" s="15" t="str">
        <v>successful</v>
      </c>
      <c r="B331">
        <v>102</v>
      </c>
      <c r="D331" s="16" t="str">
        <v>failed</v>
      </c>
      <c r="E331">
        <v>523</v>
      </c>
    </row>
    <row r="332" spans="1:5" x14ac:dyDescent="0.2">
      <c r="A332" s="15" t="str">
        <v>successful</v>
      </c>
      <c r="B332">
        <v>4006</v>
      </c>
      <c r="D332" s="16" t="str">
        <v>failed</v>
      </c>
      <c r="E332">
        <v>141</v>
      </c>
    </row>
    <row r="333" spans="1:5" x14ac:dyDescent="0.2">
      <c r="A333" s="15" t="str">
        <v>successful</v>
      </c>
      <c r="B333">
        <v>1629</v>
      </c>
      <c r="D333" s="16" t="str">
        <v>failed</v>
      </c>
      <c r="E333">
        <v>52</v>
      </c>
    </row>
    <row r="334" spans="1:5" x14ac:dyDescent="0.2">
      <c r="A334" s="15" t="str">
        <v>successful</v>
      </c>
      <c r="B334">
        <v>2188</v>
      </c>
      <c r="D334" s="16" t="str">
        <v>failed</v>
      </c>
      <c r="E334">
        <v>225</v>
      </c>
    </row>
    <row r="335" spans="1:5" x14ac:dyDescent="0.2">
      <c r="A335" s="15" t="str">
        <v>successful</v>
      </c>
      <c r="B335">
        <v>2409</v>
      </c>
      <c r="D335" s="16" t="str">
        <v>failed</v>
      </c>
      <c r="E335">
        <v>38</v>
      </c>
    </row>
    <row r="336" spans="1:5" x14ac:dyDescent="0.2">
      <c r="A336" s="15" t="str">
        <v>successful</v>
      </c>
      <c r="B336">
        <v>194</v>
      </c>
      <c r="D336" s="16" t="str">
        <v>failed</v>
      </c>
      <c r="E336">
        <v>15</v>
      </c>
    </row>
    <row r="337" spans="1:5" x14ac:dyDescent="0.2">
      <c r="A337" s="15" t="str">
        <v>successful</v>
      </c>
      <c r="B337">
        <v>1140</v>
      </c>
      <c r="D337" s="16" t="str">
        <v>failed</v>
      </c>
      <c r="E337">
        <v>37</v>
      </c>
    </row>
    <row r="338" spans="1:5" x14ac:dyDescent="0.2">
      <c r="A338" s="15" t="str">
        <v>successful</v>
      </c>
      <c r="B338">
        <v>102</v>
      </c>
      <c r="D338" s="16" t="str">
        <v>failed</v>
      </c>
      <c r="E338">
        <v>112</v>
      </c>
    </row>
    <row r="339" spans="1:5" x14ac:dyDescent="0.2">
      <c r="A339" s="15" t="str">
        <v>successful</v>
      </c>
      <c r="B339">
        <v>2857</v>
      </c>
      <c r="D339" s="16" t="str">
        <v>failed</v>
      </c>
      <c r="E339">
        <v>21</v>
      </c>
    </row>
    <row r="340" spans="1:5" x14ac:dyDescent="0.2">
      <c r="A340" s="15" t="str">
        <v>successful</v>
      </c>
      <c r="B340">
        <v>107</v>
      </c>
      <c r="D340" s="16" t="str">
        <v>failed</v>
      </c>
      <c r="E340">
        <v>67</v>
      </c>
    </row>
    <row r="341" spans="1:5" x14ac:dyDescent="0.2">
      <c r="A341" s="15" t="str">
        <v>successful</v>
      </c>
      <c r="B341">
        <v>160</v>
      </c>
      <c r="D341" s="16" t="str">
        <v>failed</v>
      </c>
      <c r="E341">
        <v>78</v>
      </c>
    </row>
    <row r="342" spans="1:5" x14ac:dyDescent="0.2">
      <c r="A342" s="15" t="str">
        <v>successful</v>
      </c>
      <c r="B342">
        <v>2230</v>
      </c>
      <c r="D342" s="16" t="str">
        <v>failed</v>
      </c>
      <c r="E342">
        <v>67</v>
      </c>
    </row>
    <row r="343" spans="1:5" x14ac:dyDescent="0.2">
      <c r="A343" s="15" t="str">
        <v>successful</v>
      </c>
      <c r="B343">
        <v>316</v>
      </c>
      <c r="D343" s="16" t="str">
        <v>failed</v>
      </c>
      <c r="E343">
        <v>263</v>
      </c>
    </row>
    <row r="344" spans="1:5" x14ac:dyDescent="0.2">
      <c r="A344" s="15" t="str">
        <v>successful</v>
      </c>
      <c r="B344">
        <v>117</v>
      </c>
      <c r="D344" s="16" t="str">
        <v>failed</v>
      </c>
      <c r="E344">
        <v>1691</v>
      </c>
    </row>
    <row r="345" spans="1:5" x14ac:dyDescent="0.2">
      <c r="A345" s="15" t="str">
        <v>successful</v>
      </c>
      <c r="B345">
        <v>6406</v>
      </c>
      <c r="D345" s="16" t="str">
        <v>failed</v>
      </c>
      <c r="E345">
        <v>181</v>
      </c>
    </row>
    <row r="346" spans="1:5" x14ac:dyDescent="0.2">
      <c r="A346" s="15" t="str">
        <v>successful</v>
      </c>
      <c r="B346">
        <v>192</v>
      </c>
      <c r="D346" s="16" t="str">
        <v>failed</v>
      </c>
      <c r="E346">
        <v>13</v>
      </c>
    </row>
    <row r="347" spans="1:5" x14ac:dyDescent="0.2">
      <c r="A347" s="15" t="str">
        <v>successful</v>
      </c>
      <c r="B347">
        <v>26</v>
      </c>
      <c r="D347" s="16" t="str">
        <v>failed</v>
      </c>
      <c r="E347">
        <v>1</v>
      </c>
    </row>
    <row r="348" spans="1:5" x14ac:dyDescent="0.2">
      <c r="A348" s="15" t="str">
        <v>successful</v>
      </c>
      <c r="B348">
        <v>723</v>
      </c>
      <c r="D348" s="16" t="str">
        <v>failed</v>
      </c>
      <c r="E348">
        <v>21</v>
      </c>
    </row>
    <row r="349" spans="1:5" x14ac:dyDescent="0.2">
      <c r="A349" s="15" t="str">
        <v>successful</v>
      </c>
      <c r="B349">
        <v>170</v>
      </c>
      <c r="D349" s="16" t="str">
        <v>failed</v>
      </c>
      <c r="E349">
        <v>830</v>
      </c>
    </row>
    <row r="350" spans="1:5" x14ac:dyDescent="0.2">
      <c r="A350" s="15" t="str">
        <v>successful</v>
      </c>
      <c r="B350">
        <v>238</v>
      </c>
      <c r="D350" s="16" t="str">
        <v>failed</v>
      </c>
      <c r="E350">
        <v>130</v>
      </c>
    </row>
    <row r="351" spans="1:5" x14ac:dyDescent="0.2">
      <c r="A351" s="15" t="str">
        <v>successful</v>
      </c>
      <c r="B351">
        <v>55</v>
      </c>
      <c r="D351" s="16" t="str">
        <v>failed</v>
      </c>
      <c r="E351">
        <v>55</v>
      </c>
    </row>
    <row r="352" spans="1:5" x14ac:dyDescent="0.2">
      <c r="A352" s="15" t="str">
        <v>successful</v>
      </c>
      <c r="B352">
        <v>128</v>
      </c>
      <c r="D352" s="16" t="str">
        <v>failed</v>
      </c>
      <c r="E352">
        <v>114</v>
      </c>
    </row>
    <row r="353" spans="1:5" x14ac:dyDescent="0.2">
      <c r="A353" s="15" t="str">
        <v>successful</v>
      </c>
      <c r="B353">
        <v>2144</v>
      </c>
      <c r="D353" s="16" t="str">
        <v>failed</v>
      </c>
      <c r="E353">
        <v>594</v>
      </c>
    </row>
    <row r="354" spans="1:5" x14ac:dyDescent="0.2">
      <c r="A354" s="15" t="str">
        <v>successful</v>
      </c>
      <c r="B354">
        <v>2693</v>
      </c>
      <c r="D354" s="16" t="str">
        <v>failed</v>
      </c>
      <c r="E354">
        <v>24</v>
      </c>
    </row>
    <row r="355" spans="1:5" x14ac:dyDescent="0.2">
      <c r="A355" s="15" t="str">
        <v>successful</v>
      </c>
      <c r="B355">
        <v>432</v>
      </c>
      <c r="D355" s="16" t="str">
        <v>failed</v>
      </c>
      <c r="E355">
        <v>252</v>
      </c>
    </row>
    <row r="356" spans="1:5" x14ac:dyDescent="0.2">
      <c r="A356" s="15" t="str">
        <v>successful</v>
      </c>
      <c r="B356">
        <v>189</v>
      </c>
      <c r="D356" s="16" t="str">
        <v>failed</v>
      </c>
      <c r="E356">
        <v>67</v>
      </c>
    </row>
    <row r="357" spans="1:5" x14ac:dyDescent="0.2">
      <c r="A357" s="15" t="str">
        <v>successful</v>
      </c>
      <c r="B357">
        <v>154</v>
      </c>
      <c r="D357" s="16" t="str">
        <v>failed</v>
      </c>
      <c r="E357">
        <v>742</v>
      </c>
    </row>
    <row r="358" spans="1:5" x14ac:dyDescent="0.2">
      <c r="A358" s="15" t="str">
        <v>successful</v>
      </c>
      <c r="B358">
        <v>96</v>
      </c>
      <c r="D358" s="16" t="str">
        <v>failed</v>
      </c>
      <c r="E358">
        <v>75</v>
      </c>
    </row>
    <row r="359" spans="1:5" x14ac:dyDescent="0.2">
      <c r="A359" s="15" t="str">
        <v>successful</v>
      </c>
      <c r="B359">
        <v>3063</v>
      </c>
      <c r="D359" s="16" t="str">
        <v>failed</v>
      </c>
      <c r="E359">
        <v>4405</v>
      </c>
    </row>
    <row r="360" spans="1:5" x14ac:dyDescent="0.2">
      <c r="A360" s="15" t="str">
        <v>successful</v>
      </c>
      <c r="B360">
        <v>2266</v>
      </c>
      <c r="D360" s="16" t="str">
        <v>failed</v>
      </c>
      <c r="E360">
        <v>92</v>
      </c>
    </row>
    <row r="361" spans="1:5" x14ac:dyDescent="0.2">
      <c r="A361" s="15" t="str">
        <v>successful</v>
      </c>
      <c r="B361">
        <v>194</v>
      </c>
      <c r="D361" s="16" t="str">
        <v>failed</v>
      </c>
      <c r="E361">
        <v>64</v>
      </c>
    </row>
    <row r="362" spans="1:5" x14ac:dyDescent="0.2">
      <c r="A362" s="15" t="str">
        <v>successful</v>
      </c>
      <c r="B362">
        <v>129</v>
      </c>
      <c r="D362" s="16" t="str">
        <v>failed</v>
      </c>
      <c r="E362">
        <v>64</v>
      </c>
    </row>
    <row r="363" spans="1:5" x14ac:dyDescent="0.2">
      <c r="A363" s="15" t="str">
        <v>successful</v>
      </c>
      <c r="B363">
        <v>375</v>
      </c>
      <c r="D363" s="16" t="str">
        <v>failed</v>
      </c>
      <c r="E363">
        <v>842</v>
      </c>
    </row>
    <row r="364" spans="1:5" x14ac:dyDescent="0.2">
      <c r="A364" s="15" t="str">
        <v>successful</v>
      </c>
      <c r="B364">
        <v>409</v>
      </c>
      <c r="D364" s="16" t="str">
        <v>failed</v>
      </c>
      <c r="E364">
        <v>112</v>
      </c>
    </row>
    <row r="365" spans="1:5" x14ac:dyDescent="0.2">
      <c r="A365" s="15" t="str">
        <v>successful</v>
      </c>
      <c r="B365">
        <v>234</v>
      </c>
      <c r="D365" s="16" t="str">
        <v>failed</v>
      </c>
      <c r="E365">
        <v>374</v>
      </c>
    </row>
    <row r="366" spans="1:5" x14ac:dyDescent="0.2">
      <c r="A366" s="15" t="str">
        <v>successful</v>
      </c>
      <c r="B366">
        <v>3016</v>
      </c>
    </row>
    <row r="367" spans="1:5" x14ac:dyDescent="0.2">
      <c r="A367" s="15" t="str">
        <v>successful</v>
      </c>
      <c r="B367">
        <v>264</v>
      </c>
    </row>
    <row r="368" spans="1:5" x14ac:dyDescent="0.2">
      <c r="A368" s="15" t="str">
        <v>successful</v>
      </c>
      <c r="B368">
        <v>272</v>
      </c>
    </row>
    <row r="369" spans="1:2" x14ac:dyDescent="0.2">
      <c r="A369" s="15" t="str">
        <v>successful</v>
      </c>
      <c r="B369">
        <v>419</v>
      </c>
    </row>
    <row r="370" spans="1:2" x14ac:dyDescent="0.2">
      <c r="A370" s="15" t="str">
        <v>successful</v>
      </c>
      <c r="B370">
        <v>1621</v>
      </c>
    </row>
    <row r="371" spans="1:2" x14ac:dyDescent="0.2">
      <c r="A371" s="15" t="str">
        <v>successful</v>
      </c>
      <c r="B371">
        <v>1101</v>
      </c>
    </row>
    <row r="372" spans="1:2" x14ac:dyDescent="0.2">
      <c r="A372" s="15" t="str">
        <v>successful</v>
      </c>
      <c r="B372">
        <v>1073</v>
      </c>
    </row>
    <row r="373" spans="1:2" x14ac:dyDescent="0.2">
      <c r="A373" s="15" t="str">
        <v>successful</v>
      </c>
      <c r="B373">
        <v>331</v>
      </c>
    </row>
    <row r="374" spans="1:2" x14ac:dyDescent="0.2">
      <c r="A374" s="15" t="str">
        <v>successful</v>
      </c>
      <c r="B374">
        <v>1170</v>
      </c>
    </row>
    <row r="375" spans="1:2" x14ac:dyDescent="0.2">
      <c r="A375" s="15" t="str">
        <v>successful</v>
      </c>
      <c r="B375">
        <v>363</v>
      </c>
    </row>
    <row r="376" spans="1:2" x14ac:dyDescent="0.2">
      <c r="A376" s="15" t="str">
        <v>successful</v>
      </c>
      <c r="B376">
        <v>103</v>
      </c>
    </row>
    <row r="377" spans="1:2" x14ac:dyDescent="0.2">
      <c r="A377" s="15" t="str">
        <v>successful</v>
      </c>
      <c r="B377">
        <v>147</v>
      </c>
    </row>
    <row r="378" spans="1:2" x14ac:dyDescent="0.2">
      <c r="A378" s="15" t="str">
        <v>successful</v>
      </c>
      <c r="B378">
        <v>110</v>
      </c>
    </row>
    <row r="379" spans="1:2" x14ac:dyDescent="0.2">
      <c r="A379" s="15" t="str">
        <v>successful</v>
      </c>
      <c r="B379">
        <v>134</v>
      </c>
    </row>
    <row r="380" spans="1:2" x14ac:dyDescent="0.2">
      <c r="A380" s="15" t="str">
        <v>successful</v>
      </c>
      <c r="B380">
        <v>269</v>
      </c>
    </row>
    <row r="381" spans="1:2" x14ac:dyDescent="0.2">
      <c r="A381" s="15" t="str">
        <v>successful</v>
      </c>
      <c r="B381">
        <v>175</v>
      </c>
    </row>
    <row r="382" spans="1:2" x14ac:dyDescent="0.2">
      <c r="A382" s="15" t="str">
        <v>successful</v>
      </c>
      <c r="B382">
        <v>69</v>
      </c>
    </row>
    <row r="383" spans="1:2" x14ac:dyDescent="0.2">
      <c r="A383" s="15" t="str">
        <v>successful</v>
      </c>
      <c r="B383">
        <v>190</v>
      </c>
    </row>
    <row r="384" spans="1:2" x14ac:dyDescent="0.2">
      <c r="A384" s="15" t="str">
        <v>successful</v>
      </c>
      <c r="B384">
        <v>237</v>
      </c>
    </row>
    <row r="385" spans="1:2" x14ac:dyDescent="0.2">
      <c r="A385" s="15" t="str">
        <v>successful</v>
      </c>
      <c r="B385">
        <v>196</v>
      </c>
    </row>
    <row r="386" spans="1:2" x14ac:dyDescent="0.2">
      <c r="A386" s="15" t="str">
        <v>successful</v>
      </c>
      <c r="B386">
        <v>7295</v>
      </c>
    </row>
    <row r="387" spans="1:2" x14ac:dyDescent="0.2">
      <c r="A387" s="15" t="str">
        <v>successful</v>
      </c>
      <c r="B387">
        <v>2893</v>
      </c>
    </row>
    <row r="388" spans="1:2" x14ac:dyDescent="0.2">
      <c r="A388" s="15" t="str">
        <v>successful</v>
      </c>
      <c r="B388">
        <v>820</v>
      </c>
    </row>
    <row r="389" spans="1:2" x14ac:dyDescent="0.2">
      <c r="A389" s="15" t="str">
        <v>successful</v>
      </c>
      <c r="B389">
        <v>2038</v>
      </c>
    </row>
    <row r="390" spans="1:2" x14ac:dyDescent="0.2">
      <c r="A390" s="15" t="str">
        <v>successful</v>
      </c>
      <c r="B390">
        <v>116</v>
      </c>
    </row>
    <row r="391" spans="1:2" x14ac:dyDescent="0.2">
      <c r="A391" s="15" t="str">
        <v>successful</v>
      </c>
      <c r="B391">
        <v>1345</v>
      </c>
    </row>
    <row r="392" spans="1:2" x14ac:dyDescent="0.2">
      <c r="A392" s="15" t="str">
        <v>successful</v>
      </c>
      <c r="B392">
        <v>168</v>
      </c>
    </row>
    <row r="393" spans="1:2" x14ac:dyDescent="0.2">
      <c r="A393" s="15" t="str">
        <v>successful</v>
      </c>
      <c r="B393">
        <v>137</v>
      </c>
    </row>
    <row r="394" spans="1:2" x14ac:dyDescent="0.2">
      <c r="A394" s="15" t="str">
        <v>successful</v>
      </c>
      <c r="B394">
        <v>186</v>
      </c>
    </row>
    <row r="395" spans="1:2" x14ac:dyDescent="0.2">
      <c r="A395" s="15" t="str">
        <v>successful</v>
      </c>
      <c r="B395">
        <v>125</v>
      </c>
    </row>
    <row r="396" spans="1:2" x14ac:dyDescent="0.2">
      <c r="A396" s="15" t="str">
        <v>successful</v>
      </c>
      <c r="B396">
        <v>202</v>
      </c>
    </row>
    <row r="397" spans="1:2" x14ac:dyDescent="0.2">
      <c r="A397" s="15" t="str">
        <v>successful</v>
      </c>
      <c r="B397">
        <v>103</v>
      </c>
    </row>
    <row r="398" spans="1:2" x14ac:dyDescent="0.2">
      <c r="A398" s="15" t="str">
        <v>successful</v>
      </c>
      <c r="B398">
        <v>1785</v>
      </c>
    </row>
    <row r="399" spans="1:2" x14ac:dyDescent="0.2">
      <c r="A399" s="15" t="str">
        <v>successful</v>
      </c>
      <c r="B399">
        <v>157</v>
      </c>
    </row>
    <row r="400" spans="1:2" x14ac:dyDescent="0.2">
      <c r="A400" s="15" t="str">
        <v>successful</v>
      </c>
      <c r="B400">
        <v>555</v>
      </c>
    </row>
    <row r="401" spans="1:2" x14ac:dyDescent="0.2">
      <c r="A401" s="15" t="str">
        <v>successful</v>
      </c>
      <c r="B401">
        <v>297</v>
      </c>
    </row>
    <row r="402" spans="1:2" x14ac:dyDescent="0.2">
      <c r="A402" s="15" t="str">
        <v>successful</v>
      </c>
      <c r="B402">
        <v>123</v>
      </c>
    </row>
    <row r="403" spans="1:2" x14ac:dyDescent="0.2">
      <c r="A403" s="15" t="str">
        <v>successful</v>
      </c>
      <c r="B403">
        <v>3036</v>
      </c>
    </row>
    <row r="404" spans="1:2" x14ac:dyDescent="0.2">
      <c r="A404" s="15" t="str">
        <v>successful</v>
      </c>
      <c r="B404">
        <v>144</v>
      </c>
    </row>
    <row r="405" spans="1:2" x14ac:dyDescent="0.2">
      <c r="A405" s="15" t="str">
        <v>successful</v>
      </c>
      <c r="B405">
        <v>121</v>
      </c>
    </row>
    <row r="406" spans="1:2" x14ac:dyDescent="0.2">
      <c r="A406" s="15" t="str">
        <v>successful</v>
      </c>
      <c r="B406">
        <v>181</v>
      </c>
    </row>
    <row r="407" spans="1:2" x14ac:dyDescent="0.2">
      <c r="A407" s="15" t="str">
        <v>successful</v>
      </c>
      <c r="B407">
        <v>122</v>
      </c>
    </row>
    <row r="408" spans="1:2" x14ac:dyDescent="0.2">
      <c r="A408" s="15" t="str">
        <v>successful</v>
      </c>
      <c r="B408">
        <v>1071</v>
      </c>
    </row>
    <row r="409" spans="1:2" x14ac:dyDescent="0.2">
      <c r="A409" s="15" t="str">
        <v>successful</v>
      </c>
      <c r="B409">
        <v>980</v>
      </c>
    </row>
    <row r="410" spans="1:2" x14ac:dyDescent="0.2">
      <c r="A410" s="15" t="str">
        <v>successful</v>
      </c>
      <c r="B410">
        <v>536</v>
      </c>
    </row>
    <row r="411" spans="1:2" x14ac:dyDescent="0.2">
      <c r="A411" s="15" t="str">
        <v>successful</v>
      </c>
      <c r="B411">
        <v>1991</v>
      </c>
    </row>
    <row r="412" spans="1:2" x14ac:dyDescent="0.2">
      <c r="A412" s="15" t="str">
        <v>successful</v>
      </c>
      <c r="B412">
        <v>180</v>
      </c>
    </row>
    <row r="413" spans="1:2" x14ac:dyDescent="0.2">
      <c r="A413" s="15" t="str">
        <v>successful</v>
      </c>
      <c r="B413">
        <v>130</v>
      </c>
    </row>
    <row r="414" spans="1:2" x14ac:dyDescent="0.2">
      <c r="A414" s="15" t="str">
        <v>successful</v>
      </c>
      <c r="B414">
        <v>122</v>
      </c>
    </row>
    <row r="415" spans="1:2" x14ac:dyDescent="0.2">
      <c r="A415" s="15" t="str">
        <v>successful</v>
      </c>
      <c r="B415">
        <v>140</v>
      </c>
    </row>
    <row r="416" spans="1:2" x14ac:dyDescent="0.2">
      <c r="A416" s="15" t="str">
        <v>successful</v>
      </c>
      <c r="B416">
        <v>3388</v>
      </c>
    </row>
    <row r="417" spans="1:2" x14ac:dyDescent="0.2">
      <c r="A417" s="15" t="str">
        <v>successful</v>
      </c>
      <c r="B417">
        <v>280</v>
      </c>
    </row>
    <row r="418" spans="1:2" x14ac:dyDescent="0.2">
      <c r="A418" s="15" t="str">
        <v>successful</v>
      </c>
      <c r="B418">
        <v>366</v>
      </c>
    </row>
    <row r="419" spans="1:2" x14ac:dyDescent="0.2">
      <c r="A419" s="15" t="str">
        <v>successful</v>
      </c>
      <c r="B419">
        <v>270</v>
      </c>
    </row>
    <row r="420" spans="1:2" x14ac:dyDescent="0.2">
      <c r="A420" s="15" t="str">
        <v>successful</v>
      </c>
      <c r="B420">
        <v>137</v>
      </c>
    </row>
    <row r="421" spans="1:2" x14ac:dyDescent="0.2">
      <c r="A421" s="15" t="str">
        <v>successful</v>
      </c>
      <c r="B421">
        <v>3205</v>
      </c>
    </row>
    <row r="422" spans="1:2" x14ac:dyDescent="0.2">
      <c r="A422" s="15" t="str">
        <v>successful</v>
      </c>
      <c r="B422">
        <v>288</v>
      </c>
    </row>
    <row r="423" spans="1:2" x14ac:dyDescent="0.2">
      <c r="A423" s="15" t="str">
        <v>successful</v>
      </c>
      <c r="B423">
        <v>148</v>
      </c>
    </row>
    <row r="424" spans="1:2" x14ac:dyDescent="0.2">
      <c r="A424" s="15" t="str">
        <v>successful</v>
      </c>
      <c r="B424">
        <v>114</v>
      </c>
    </row>
    <row r="425" spans="1:2" x14ac:dyDescent="0.2">
      <c r="A425" s="15" t="str">
        <v>successful</v>
      </c>
      <c r="B425">
        <v>1518</v>
      </c>
    </row>
    <row r="426" spans="1:2" x14ac:dyDescent="0.2">
      <c r="A426" s="15" t="str">
        <v>successful</v>
      </c>
      <c r="B426">
        <v>166</v>
      </c>
    </row>
    <row r="427" spans="1:2" x14ac:dyDescent="0.2">
      <c r="A427" s="15" t="str">
        <v>successful</v>
      </c>
      <c r="B427">
        <v>100</v>
      </c>
    </row>
    <row r="428" spans="1:2" x14ac:dyDescent="0.2">
      <c r="A428" s="15" t="str">
        <v>successful</v>
      </c>
      <c r="B428">
        <v>235</v>
      </c>
    </row>
    <row r="429" spans="1:2" x14ac:dyDescent="0.2">
      <c r="A429" s="15" t="str">
        <v>successful</v>
      </c>
      <c r="B429">
        <v>148</v>
      </c>
    </row>
    <row r="430" spans="1:2" x14ac:dyDescent="0.2">
      <c r="A430" s="15" t="str">
        <v>successful</v>
      </c>
      <c r="B430">
        <v>198</v>
      </c>
    </row>
    <row r="431" spans="1:2" x14ac:dyDescent="0.2">
      <c r="A431" s="15" t="str">
        <v>successful</v>
      </c>
      <c r="B431">
        <v>150</v>
      </c>
    </row>
    <row r="432" spans="1:2" x14ac:dyDescent="0.2">
      <c r="A432" s="15" t="str">
        <v>successful</v>
      </c>
      <c r="B432">
        <v>216</v>
      </c>
    </row>
    <row r="433" spans="1:2" x14ac:dyDescent="0.2">
      <c r="A433" s="15" t="str">
        <v>successful</v>
      </c>
      <c r="B433">
        <v>5139</v>
      </c>
    </row>
    <row r="434" spans="1:2" x14ac:dyDescent="0.2">
      <c r="A434" s="15" t="str">
        <v>successful</v>
      </c>
      <c r="B434">
        <v>2353</v>
      </c>
    </row>
    <row r="435" spans="1:2" x14ac:dyDescent="0.2">
      <c r="A435" s="15" t="str">
        <v>successful</v>
      </c>
      <c r="B435">
        <v>78</v>
      </c>
    </row>
    <row r="436" spans="1:2" x14ac:dyDescent="0.2">
      <c r="A436" s="15" t="str">
        <v>successful</v>
      </c>
      <c r="B436">
        <v>174</v>
      </c>
    </row>
    <row r="437" spans="1:2" x14ac:dyDescent="0.2">
      <c r="A437" s="15" t="str">
        <v>successful</v>
      </c>
      <c r="B437">
        <v>164</v>
      </c>
    </row>
    <row r="438" spans="1:2" x14ac:dyDescent="0.2">
      <c r="A438" s="15" t="str">
        <v>successful</v>
      </c>
      <c r="B438">
        <v>161</v>
      </c>
    </row>
    <row r="439" spans="1:2" x14ac:dyDescent="0.2">
      <c r="A439" s="15" t="str">
        <v>successful</v>
      </c>
      <c r="B439">
        <v>138</v>
      </c>
    </row>
    <row r="440" spans="1:2" x14ac:dyDescent="0.2">
      <c r="A440" s="15" t="str">
        <v>successful</v>
      </c>
      <c r="B440">
        <v>3308</v>
      </c>
    </row>
    <row r="441" spans="1:2" x14ac:dyDescent="0.2">
      <c r="A441" s="15" t="str">
        <v>successful</v>
      </c>
      <c r="B441">
        <v>127</v>
      </c>
    </row>
    <row r="442" spans="1:2" x14ac:dyDescent="0.2">
      <c r="A442" s="15" t="str">
        <v>successful</v>
      </c>
      <c r="B442">
        <v>207</v>
      </c>
    </row>
    <row r="443" spans="1:2" x14ac:dyDescent="0.2">
      <c r="A443" s="15" t="str">
        <v>successful</v>
      </c>
      <c r="B443">
        <v>181</v>
      </c>
    </row>
    <row r="444" spans="1:2" x14ac:dyDescent="0.2">
      <c r="A444" s="15" t="str">
        <v>successful</v>
      </c>
      <c r="B444">
        <v>110</v>
      </c>
    </row>
    <row r="445" spans="1:2" x14ac:dyDescent="0.2">
      <c r="A445" s="15" t="str">
        <v>successful</v>
      </c>
      <c r="B445">
        <v>185</v>
      </c>
    </row>
    <row r="446" spans="1:2" x14ac:dyDescent="0.2">
      <c r="A446" s="15" t="str">
        <v>successful</v>
      </c>
      <c r="B446">
        <v>121</v>
      </c>
    </row>
    <row r="447" spans="1:2" x14ac:dyDescent="0.2">
      <c r="A447" s="15" t="str">
        <v>successful</v>
      </c>
      <c r="B447">
        <v>106</v>
      </c>
    </row>
    <row r="448" spans="1:2" x14ac:dyDescent="0.2">
      <c r="A448" s="15" t="str">
        <v>successful</v>
      </c>
      <c r="B448">
        <v>142</v>
      </c>
    </row>
    <row r="449" spans="1:2" x14ac:dyDescent="0.2">
      <c r="A449" s="15" t="str">
        <v>successful</v>
      </c>
      <c r="B449">
        <v>233</v>
      </c>
    </row>
    <row r="450" spans="1:2" x14ac:dyDescent="0.2">
      <c r="A450" s="15" t="str">
        <v>successful</v>
      </c>
      <c r="B450">
        <v>218</v>
      </c>
    </row>
    <row r="451" spans="1:2" x14ac:dyDescent="0.2">
      <c r="A451" s="15" t="str">
        <v>successful</v>
      </c>
      <c r="B451">
        <v>76</v>
      </c>
    </row>
    <row r="452" spans="1:2" x14ac:dyDescent="0.2">
      <c r="A452" s="15" t="str">
        <v>successful</v>
      </c>
      <c r="B452">
        <v>43</v>
      </c>
    </row>
    <row r="453" spans="1:2" x14ac:dyDescent="0.2">
      <c r="A453" s="15" t="str">
        <v>successful</v>
      </c>
      <c r="B453">
        <v>221</v>
      </c>
    </row>
    <row r="454" spans="1:2" x14ac:dyDescent="0.2">
      <c r="A454" s="15" t="str">
        <v>successful</v>
      </c>
      <c r="B454">
        <v>2805</v>
      </c>
    </row>
    <row r="455" spans="1:2" x14ac:dyDescent="0.2">
      <c r="A455" s="15" t="str">
        <v>successful</v>
      </c>
      <c r="B455">
        <v>68</v>
      </c>
    </row>
    <row r="456" spans="1:2" x14ac:dyDescent="0.2">
      <c r="A456" s="15" t="str">
        <v>successful</v>
      </c>
      <c r="B456">
        <v>183</v>
      </c>
    </row>
    <row r="457" spans="1:2" x14ac:dyDescent="0.2">
      <c r="A457" s="15" t="str">
        <v>successful</v>
      </c>
      <c r="B457">
        <v>133</v>
      </c>
    </row>
    <row r="458" spans="1:2" x14ac:dyDescent="0.2">
      <c r="A458" s="15" t="str">
        <v>successful</v>
      </c>
      <c r="B458">
        <v>2489</v>
      </c>
    </row>
    <row r="459" spans="1:2" x14ac:dyDescent="0.2">
      <c r="A459" s="15" t="str">
        <v>successful</v>
      </c>
      <c r="B459">
        <v>69</v>
      </c>
    </row>
    <row r="460" spans="1:2" x14ac:dyDescent="0.2">
      <c r="A460" s="15" t="str">
        <v>successful</v>
      </c>
      <c r="B460">
        <v>279</v>
      </c>
    </row>
    <row r="461" spans="1:2" x14ac:dyDescent="0.2">
      <c r="A461" s="15" t="str">
        <v>successful</v>
      </c>
      <c r="B461">
        <v>210</v>
      </c>
    </row>
    <row r="462" spans="1:2" x14ac:dyDescent="0.2">
      <c r="A462" s="15" t="str">
        <v>successful</v>
      </c>
      <c r="B462">
        <v>2100</v>
      </c>
    </row>
    <row r="463" spans="1:2" x14ac:dyDescent="0.2">
      <c r="A463" s="15" t="str">
        <v>successful</v>
      </c>
      <c r="B463">
        <v>252</v>
      </c>
    </row>
    <row r="464" spans="1:2" x14ac:dyDescent="0.2">
      <c r="A464" s="15" t="str">
        <v>successful</v>
      </c>
      <c r="B464">
        <v>1280</v>
      </c>
    </row>
    <row r="465" spans="1:2" x14ac:dyDescent="0.2">
      <c r="A465" s="15" t="str">
        <v>successful</v>
      </c>
      <c r="B465">
        <v>157</v>
      </c>
    </row>
    <row r="466" spans="1:2" x14ac:dyDescent="0.2">
      <c r="A466" s="15" t="str">
        <v>successful</v>
      </c>
      <c r="B466">
        <v>194</v>
      </c>
    </row>
    <row r="467" spans="1:2" x14ac:dyDescent="0.2">
      <c r="A467" s="15" t="str">
        <v>successful</v>
      </c>
      <c r="B467">
        <v>82</v>
      </c>
    </row>
    <row r="468" spans="1:2" x14ac:dyDescent="0.2">
      <c r="A468" s="15" t="str">
        <v>successful</v>
      </c>
      <c r="B468">
        <v>4233</v>
      </c>
    </row>
    <row r="469" spans="1:2" x14ac:dyDescent="0.2">
      <c r="A469" s="15" t="str">
        <v>successful</v>
      </c>
      <c r="B469">
        <v>1297</v>
      </c>
    </row>
    <row r="470" spans="1:2" x14ac:dyDescent="0.2">
      <c r="A470" s="15" t="str">
        <v>successful</v>
      </c>
      <c r="B470">
        <v>165</v>
      </c>
    </row>
    <row r="471" spans="1:2" x14ac:dyDescent="0.2">
      <c r="A471" s="15" t="str">
        <v>successful</v>
      </c>
      <c r="B471">
        <v>119</v>
      </c>
    </row>
    <row r="472" spans="1:2" x14ac:dyDescent="0.2">
      <c r="A472" s="15" t="str">
        <v>successful</v>
      </c>
      <c r="B472">
        <v>1797</v>
      </c>
    </row>
    <row r="473" spans="1:2" x14ac:dyDescent="0.2">
      <c r="A473" s="15" t="str">
        <v>successful</v>
      </c>
      <c r="B473">
        <v>261</v>
      </c>
    </row>
    <row r="474" spans="1:2" x14ac:dyDescent="0.2">
      <c r="A474" s="15" t="str">
        <v>successful</v>
      </c>
      <c r="B474">
        <v>157</v>
      </c>
    </row>
    <row r="475" spans="1:2" x14ac:dyDescent="0.2">
      <c r="A475" s="15" t="str">
        <v>successful</v>
      </c>
      <c r="B475">
        <v>3533</v>
      </c>
    </row>
    <row r="476" spans="1:2" x14ac:dyDescent="0.2">
      <c r="A476" s="15" t="str">
        <v>successful</v>
      </c>
      <c r="B476">
        <v>155</v>
      </c>
    </row>
    <row r="477" spans="1:2" x14ac:dyDescent="0.2">
      <c r="A477" s="15" t="str">
        <v>successful</v>
      </c>
      <c r="B477">
        <v>132</v>
      </c>
    </row>
    <row r="478" spans="1:2" x14ac:dyDescent="0.2">
      <c r="A478" s="15" t="str">
        <v>successful</v>
      </c>
      <c r="B478">
        <v>1354</v>
      </c>
    </row>
    <row r="479" spans="1:2" x14ac:dyDescent="0.2">
      <c r="A479" s="15" t="str">
        <v>successful</v>
      </c>
      <c r="B479">
        <v>48</v>
      </c>
    </row>
    <row r="480" spans="1:2" x14ac:dyDescent="0.2">
      <c r="A480" s="15" t="str">
        <v>successful</v>
      </c>
      <c r="B480">
        <v>110</v>
      </c>
    </row>
    <row r="481" spans="1:2" x14ac:dyDescent="0.2">
      <c r="A481" s="15" t="str">
        <v>successful</v>
      </c>
      <c r="B481">
        <v>172</v>
      </c>
    </row>
    <row r="482" spans="1:2" x14ac:dyDescent="0.2">
      <c r="A482" s="15" t="str">
        <v>successful</v>
      </c>
      <c r="B482">
        <v>307</v>
      </c>
    </row>
    <row r="483" spans="1:2" x14ac:dyDescent="0.2">
      <c r="A483" s="15" t="str">
        <v>successful</v>
      </c>
      <c r="B483">
        <v>160</v>
      </c>
    </row>
    <row r="484" spans="1:2" x14ac:dyDescent="0.2">
      <c r="A484" s="15" t="str">
        <v>successful</v>
      </c>
      <c r="B484">
        <v>1467</v>
      </c>
    </row>
    <row r="485" spans="1:2" x14ac:dyDescent="0.2">
      <c r="A485" s="15" t="str">
        <v>successful</v>
      </c>
      <c r="B485">
        <v>2662</v>
      </c>
    </row>
    <row r="486" spans="1:2" x14ac:dyDescent="0.2">
      <c r="A486" s="15" t="str">
        <v>successful</v>
      </c>
      <c r="B486">
        <v>452</v>
      </c>
    </row>
    <row r="487" spans="1:2" x14ac:dyDescent="0.2">
      <c r="A487" s="15" t="str">
        <v>successful</v>
      </c>
      <c r="B487">
        <v>158</v>
      </c>
    </row>
    <row r="488" spans="1:2" x14ac:dyDescent="0.2">
      <c r="A488" s="15" t="str">
        <v>successful</v>
      </c>
      <c r="B488">
        <v>225</v>
      </c>
    </row>
    <row r="489" spans="1:2" x14ac:dyDescent="0.2">
      <c r="A489" s="15" t="str">
        <v>successful</v>
      </c>
      <c r="B489">
        <v>65</v>
      </c>
    </row>
    <row r="490" spans="1:2" x14ac:dyDescent="0.2">
      <c r="A490" s="15" t="str">
        <v>successful</v>
      </c>
      <c r="B490">
        <v>163</v>
      </c>
    </row>
    <row r="491" spans="1:2" x14ac:dyDescent="0.2">
      <c r="A491" s="15" t="str">
        <v>successful</v>
      </c>
      <c r="B491">
        <v>85</v>
      </c>
    </row>
    <row r="492" spans="1:2" x14ac:dyDescent="0.2">
      <c r="A492" s="15" t="str">
        <v>successful</v>
      </c>
      <c r="B492">
        <v>217</v>
      </c>
    </row>
    <row r="493" spans="1:2" x14ac:dyDescent="0.2">
      <c r="A493" s="15" t="str">
        <v>successful</v>
      </c>
      <c r="B493">
        <v>150</v>
      </c>
    </row>
    <row r="494" spans="1:2" x14ac:dyDescent="0.2">
      <c r="A494" s="15" t="str">
        <v>successful</v>
      </c>
      <c r="B494">
        <v>3272</v>
      </c>
    </row>
    <row r="495" spans="1:2" x14ac:dyDescent="0.2">
      <c r="A495" s="15" t="str">
        <v>successful</v>
      </c>
      <c r="B495">
        <v>300</v>
      </c>
    </row>
    <row r="496" spans="1:2" x14ac:dyDescent="0.2">
      <c r="A496" s="15" t="str">
        <v>successful</v>
      </c>
      <c r="B496">
        <v>126</v>
      </c>
    </row>
    <row r="497" spans="1:2" x14ac:dyDescent="0.2">
      <c r="A497" s="15" t="str">
        <v>successful</v>
      </c>
      <c r="B497">
        <v>2320</v>
      </c>
    </row>
    <row r="498" spans="1:2" x14ac:dyDescent="0.2">
      <c r="A498" s="15" t="str">
        <v>successful</v>
      </c>
      <c r="B498">
        <v>81</v>
      </c>
    </row>
    <row r="499" spans="1:2" x14ac:dyDescent="0.2">
      <c r="A499" s="15" t="str">
        <v>successful</v>
      </c>
      <c r="B499">
        <v>1887</v>
      </c>
    </row>
    <row r="500" spans="1:2" x14ac:dyDescent="0.2">
      <c r="A500" s="15" t="str">
        <v>successful</v>
      </c>
      <c r="B500">
        <v>4358</v>
      </c>
    </row>
    <row r="501" spans="1:2" x14ac:dyDescent="0.2">
      <c r="A501" s="15" t="str">
        <v>successful</v>
      </c>
      <c r="B501">
        <v>53</v>
      </c>
    </row>
    <row r="502" spans="1:2" x14ac:dyDescent="0.2">
      <c r="A502" s="15" t="str">
        <v>successful</v>
      </c>
      <c r="B502">
        <v>2414</v>
      </c>
    </row>
    <row r="503" spans="1:2" x14ac:dyDescent="0.2">
      <c r="A503" s="15" t="str">
        <v>successful</v>
      </c>
      <c r="B503">
        <v>80</v>
      </c>
    </row>
    <row r="504" spans="1:2" x14ac:dyDescent="0.2">
      <c r="A504" s="15" t="str">
        <v>successful</v>
      </c>
      <c r="B504">
        <v>193</v>
      </c>
    </row>
    <row r="505" spans="1:2" x14ac:dyDescent="0.2">
      <c r="A505" s="15" t="str">
        <v>successful</v>
      </c>
      <c r="B505">
        <v>52</v>
      </c>
    </row>
    <row r="506" spans="1:2" x14ac:dyDescent="0.2">
      <c r="A506" s="15" t="str">
        <v>successful</v>
      </c>
      <c r="B506">
        <v>290</v>
      </c>
    </row>
    <row r="507" spans="1:2" x14ac:dyDescent="0.2">
      <c r="A507" s="15" t="str">
        <v>successful</v>
      </c>
      <c r="B507">
        <v>122</v>
      </c>
    </row>
    <row r="508" spans="1:2" x14ac:dyDescent="0.2">
      <c r="A508" s="15" t="str">
        <v>successful</v>
      </c>
      <c r="B508">
        <v>1470</v>
      </c>
    </row>
    <row r="509" spans="1:2" x14ac:dyDescent="0.2">
      <c r="A509" s="15" t="str">
        <v>successful</v>
      </c>
      <c r="B509">
        <v>165</v>
      </c>
    </row>
    <row r="510" spans="1:2" x14ac:dyDescent="0.2">
      <c r="A510" s="15" t="str">
        <v>successful</v>
      </c>
      <c r="B510">
        <v>182</v>
      </c>
    </row>
    <row r="511" spans="1:2" x14ac:dyDescent="0.2">
      <c r="A511" s="15" t="str">
        <v>successful</v>
      </c>
      <c r="B511">
        <v>199</v>
      </c>
    </row>
    <row r="512" spans="1:2" x14ac:dyDescent="0.2">
      <c r="A512" s="15" t="str">
        <v>successful</v>
      </c>
      <c r="B512">
        <v>56</v>
      </c>
    </row>
    <row r="513" spans="1:2" x14ac:dyDescent="0.2">
      <c r="A513" s="15" t="str">
        <v>successful</v>
      </c>
      <c r="B513">
        <v>1460</v>
      </c>
    </row>
    <row r="514" spans="1:2" x14ac:dyDescent="0.2">
      <c r="A514" s="15" t="str">
        <v>successful</v>
      </c>
      <c r="B514">
        <v>123</v>
      </c>
    </row>
    <row r="515" spans="1:2" x14ac:dyDescent="0.2">
      <c r="A515" s="15" t="str">
        <v>successful</v>
      </c>
      <c r="B515">
        <v>159</v>
      </c>
    </row>
    <row r="516" spans="1:2" x14ac:dyDescent="0.2">
      <c r="A516" s="15" t="str">
        <v>successful</v>
      </c>
      <c r="B516">
        <v>110</v>
      </c>
    </row>
    <row r="517" spans="1:2" x14ac:dyDescent="0.2">
      <c r="A517" s="15" t="str">
        <v>successful</v>
      </c>
      <c r="B517">
        <v>236</v>
      </c>
    </row>
    <row r="518" spans="1:2" x14ac:dyDescent="0.2">
      <c r="A518" s="15" t="str">
        <v>successful</v>
      </c>
      <c r="B518">
        <v>191</v>
      </c>
    </row>
    <row r="519" spans="1:2" x14ac:dyDescent="0.2">
      <c r="A519" s="15" t="str">
        <v>successful</v>
      </c>
      <c r="B519">
        <v>3934</v>
      </c>
    </row>
    <row r="520" spans="1:2" x14ac:dyDescent="0.2">
      <c r="A520" s="15" t="str">
        <v>successful</v>
      </c>
      <c r="B520">
        <v>80</v>
      </c>
    </row>
    <row r="521" spans="1:2" x14ac:dyDescent="0.2">
      <c r="A521" s="15" t="str">
        <v>successful</v>
      </c>
      <c r="B521">
        <v>462</v>
      </c>
    </row>
    <row r="522" spans="1:2" x14ac:dyDescent="0.2">
      <c r="A522" s="15" t="str">
        <v>successful</v>
      </c>
      <c r="B522">
        <v>179</v>
      </c>
    </row>
    <row r="523" spans="1:2" x14ac:dyDescent="0.2">
      <c r="A523" s="15" t="str">
        <v>successful</v>
      </c>
      <c r="B523">
        <v>1866</v>
      </c>
    </row>
    <row r="524" spans="1:2" x14ac:dyDescent="0.2">
      <c r="A524" s="15" t="str">
        <v>successful</v>
      </c>
      <c r="B524">
        <v>156</v>
      </c>
    </row>
    <row r="525" spans="1:2" x14ac:dyDescent="0.2">
      <c r="A525" s="15" t="str">
        <v>successful</v>
      </c>
      <c r="B525">
        <v>255</v>
      </c>
    </row>
    <row r="526" spans="1:2" x14ac:dyDescent="0.2">
      <c r="A526" s="15" t="str">
        <v>successful</v>
      </c>
      <c r="B526">
        <v>2261</v>
      </c>
    </row>
    <row r="527" spans="1:2" x14ac:dyDescent="0.2">
      <c r="A527" s="15" t="str">
        <v>successful</v>
      </c>
      <c r="B527">
        <v>40</v>
      </c>
    </row>
    <row r="528" spans="1:2" x14ac:dyDescent="0.2">
      <c r="A528" s="15" t="str">
        <v>successful</v>
      </c>
      <c r="B528">
        <v>2289</v>
      </c>
    </row>
    <row r="529" spans="1:2" x14ac:dyDescent="0.2">
      <c r="A529" s="15" t="str">
        <v>successful</v>
      </c>
      <c r="B529">
        <v>65</v>
      </c>
    </row>
    <row r="530" spans="1:2" x14ac:dyDescent="0.2">
      <c r="A530" s="15" t="str">
        <v>successful</v>
      </c>
      <c r="B530">
        <v>3777</v>
      </c>
    </row>
    <row r="531" spans="1:2" x14ac:dyDescent="0.2">
      <c r="A531" s="15" t="str">
        <v>successful</v>
      </c>
      <c r="B531">
        <v>184</v>
      </c>
    </row>
    <row r="532" spans="1:2" x14ac:dyDescent="0.2">
      <c r="A532" s="15" t="str">
        <v>successful</v>
      </c>
      <c r="B532">
        <v>85</v>
      </c>
    </row>
    <row r="533" spans="1:2" x14ac:dyDescent="0.2">
      <c r="A533" s="15" t="str">
        <v>successful</v>
      </c>
      <c r="B533">
        <v>144</v>
      </c>
    </row>
    <row r="534" spans="1:2" x14ac:dyDescent="0.2">
      <c r="A534" s="15" t="str">
        <v>successful</v>
      </c>
      <c r="B534">
        <v>1902</v>
      </c>
    </row>
    <row r="535" spans="1:2" x14ac:dyDescent="0.2">
      <c r="A535" s="15" t="str">
        <v>successful</v>
      </c>
      <c r="B535">
        <v>105</v>
      </c>
    </row>
    <row r="536" spans="1:2" x14ac:dyDescent="0.2">
      <c r="A536" s="15" t="str">
        <v>successful</v>
      </c>
      <c r="B536">
        <v>132</v>
      </c>
    </row>
    <row r="537" spans="1:2" x14ac:dyDescent="0.2">
      <c r="A537" s="15" t="str">
        <v>successful</v>
      </c>
      <c r="B537">
        <v>96</v>
      </c>
    </row>
    <row r="538" spans="1:2" x14ac:dyDescent="0.2">
      <c r="A538" s="15" t="str">
        <v>successful</v>
      </c>
      <c r="B538">
        <v>114</v>
      </c>
    </row>
    <row r="539" spans="1:2" x14ac:dyDescent="0.2">
      <c r="A539" s="15" t="str">
        <v>successful</v>
      </c>
      <c r="B539">
        <v>203</v>
      </c>
    </row>
    <row r="540" spans="1:2" x14ac:dyDescent="0.2">
      <c r="A540" s="15" t="str">
        <v>successful</v>
      </c>
      <c r="B540">
        <v>1559</v>
      </c>
    </row>
    <row r="541" spans="1:2" x14ac:dyDescent="0.2">
      <c r="A541" s="15" t="str">
        <v>successful</v>
      </c>
      <c r="B541">
        <v>1548</v>
      </c>
    </row>
    <row r="542" spans="1:2" x14ac:dyDescent="0.2">
      <c r="A542" s="15" t="str">
        <v>successful</v>
      </c>
      <c r="B542">
        <v>80</v>
      </c>
    </row>
    <row r="543" spans="1:2" x14ac:dyDescent="0.2">
      <c r="A543" s="15" t="str">
        <v>successful</v>
      </c>
      <c r="B543">
        <v>131</v>
      </c>
    </row>
    <row r="544" spans="1:2" x14ac:dyDescent="0.2">
      <c r="A544" s="15" t="str">
        <v>successful</v>
      </c>
      <c r="B544">
        <v>112</v>
      </c>
    </row>
    <row r="545" spans="1:2" x14ac:dyDescent="0.2">
      <c r="A545" s="15" t="str">
        <v>successful</v>
      </c>
      <c r="B545">
        <v>155</v>
      </c>
    </row>
    <row r="546" spans="1:2" x14ac:dyDescent="0.2">
      <c r="A546" s="15" t="str">
        <v>successful</v>
      </c>
      <c r="B546">
        <v>266</v>
      </c>
    </row>
    <row r="547" spans="1:2" x14ac:dyDescent="0.2">
      <c r="A547" s="15" t="str">
        <v>successful</v>
      </c>
      <c r="B547">
        <v>155</v>
      </c>
    </row>
    <row r="548" spans="1:2" x14ac:dyDescent="0.2">
      <c r="A548" s="15" t="str">
        <v>successful</v>
      </c>
      <c r="B548">
        <v>207</v>
      </c>
    </row>
    <row r="549" spans="1:2" x14ac:dyDescent="0.2">
      <c r="A549" s="15" t="str">
        <v>successful</v>
      </c>
      <c r="B549">
        <v>245</v>
      </c>
    </row>
    <row r="550" spans="1:2" x14ac:dyDescent="0.2">
      <c r="A550" s="15" t="str">
        <v>successful</v>
      </c>
      <c r="B550">
        <v>1573</v>
      </c>
    </row>
    <row r="551" spans="1:2" x14ac:dyDescent="0.2">
      <c r="A551" s="15" t="str">
        <v>successful</v>
      </c>
      <c r="B551">
        <v>114</v>
      </c>
    </row>
    <row r="552" spans="1:2" x14ac:dyDescent="0.2">
      <c r="A552" s="15" t="str">
        <v>successful</v>
      </c>
      <c r="B552">
        <v>93</v>
      </c>
    </row>
    <row r="553" spans="1:2" x14ac:dyDescent="0.2">
      <c r="A553" s="15" t="str">
        <v>successful</v>
      </c>
      <c r="B553">
        <v>1681</v>
      </c>
    </row>
    <row r="554" spans="1:2" x14ac:dyDescent="0.2">
      <c r="A554" s="15" t="str">
        <v>successful</v>
      </c>
      <c r="B554">
        <v>32</v>
      </c>
    </row>
    <row r="555" spans="1:2" x14ac:dyDescent="0.2">
      <c r="A555" s="15" t="str">
        <v>successful</v>
      </c>
      <c r="B555">
        <v>135</v>
      </c>
    </row>
    <row r="556" spans="1:2" x14ac:dyDescent="0.2">
      <c r="A556" s="15" t="str">
        <v>successful</v>
      </c>
      <c r="B556">
        <v>140</v>
      </c>
    </row>
    <row r="557" spans="1:2" x14ac:dyDescent="0.2">
      <c r="A557" s="15" t="str">
        <v>successful</v>
      </c>
      <c r="B557">
        <v>92</v>
      </c>
    </row>
    <row r="558" spans="1:2" x14ac:dyDescent="0.2">
      <c r="A558" s="15" t="str">
        <v>successful</v>
      </c>
      <c r="B558">
        <v>1015</v>
      </c>
    </row>
    <row r="559" spans="1:2" x14ac:dyDescent="0.2">
      <c r="A559" s="15" t="str">
        <v>successful</v>
      </c>
      <c r="B559">
        <v>323</v>
      </c>
    </row>
    <row r="560" spans="1:2" x14ac:dyDescent="0.2">
      <c r="A560" s="15" t="str">
        <v>successful</v>
      </c>
      <c r="B560">
        <v>2326</v>
      </c>
    </row>
    <row r="561" spans="1:2" x14ac:dyDescent="0.2">
      <c r="A561" s="15" t="str">
        <v>successful</v>
      </c>
      <c r="B561">
        <v>381</v>
      </c>
    </row>
    <row r="562" spans="1:2" x14ac:dyDescent="0.2">
      <c r="A562" s="15" t="str">
        <v>successful</v>
      </c>
      <c r="B562">
        <v>480</v>
      </c>
    </row>
    <row r="563" spans="1:2" x14ac:dyDescent="0.2">
      <c r="A563" s="15" t="str">
        <v>successful</v>
      </c>
      <c r="B563">
        <v>226</v>
      </c>
    </row>
    <row r="564" spans="1:2" x14ac:dyDescent="0.2">
      <c r="A564" s="15" t="str">
        <v>successful</v>
      </c>
      <c r="B564">
        <v>241</v>
      </c>
    </row>
    <row r="565" spans="1:2" x14ac:dyDescent="0.2">
      <c r="A565" s="15" t="str">
        <v>successful</v>
      </c>
      <c r="B565">
        <v>132</v>
      </c>
    </row>
    <row r="566" spans="1:2" x14ac:dyDescent="0.2">
      <c r="A566" s="15" t="str">
        <v>successful</v>
      </c>
      <c r="B566">
        <v>2043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43F6-3302-0749-87B0-51F5B708A024}">
  <dimension ref="A1:L13"/>
  <sheetViews>
    <sheetView tabSelected="1" zoomScale="75" workbookViewId="0">
      <selection activeCell="J29" sqref="J29"/>
    </sheetView>
  </sheetViews>
  <sheetFormatPr baseColWidth="10" defaultRowHeight="16" x14ac:dyDescent="0.2"/>
  <cols>
    <col min="1" max="1" width="35.33203125" customWidth="1"/>
    <col min="2" max="2" width="22.6640625" customWidth="1"/>
    <col min="3" max="3" width="15" customWidth="1"/>
    <col min="4" max="4" width="17" customWidth="1"/>
    <col min="5" max="5" width="13.6640625" customWidth="1"/>
    <col min="6" max="6" width="19" customWidth="1"/>
    <col min="7" max="7" width="16.1640625" customWidth="1"/>
    <col min="8" max="8" width="18" customWidth="1"/>
  </cols>
  <sheetData>
    <row r="1" spans="1:12" x14ac:dyDescent="0.2">
      <c r="A1" s="11" t="s">
        <v>2077</v>
      </c>
      <c r="B1" s="11" t="s">
        <v>2078</v>
      </c>
      <c r="C1" s="11" t="s">
        <v>2079</v>
      </c>
      <c r="D1" s="11" t="s">
        <v>2080</v>
      </c>
      <c r="E1" s="11" t="s">
        <v>2081</v>
      </c>
      <c r="F1" s="11" t="s">
        <v>2082</v>
      </c>
      <c r="G1" s="11" t="s">
        <v>2083</v>
      </c>
      <c r="H1" s="11" t="s">
        <v>2084</v>
      </c>
      <c r="K1" s="1"/>
      <c r="L1" s="1"/>
    </row>
    <row r="2" spans="1:12" x14ac:dyDescent="0.2">
      <c r="A2" s="12" t="s">
        <v>2085</v>
      </c>
      <c r="B2">
        <f xml:space="preserve"> COUNTIFS(Crowdfunding!F2:F1001,"successful",Crowdfunding!D2:D1001,"&lt;1000")</f>
        <v>30</v>
      </c>
      <c r="C2">
        <f>COUNTIFS(Crowdfunding!F2:F1001, "failed", Crowdfunding!D2:D1001, "&lt;1000")</f>
        <v>20</v>
      </c>
      <c r="D2">
        <f xml:space="preserve"> COUNTIFS(Crowdfunding!F2:F1001,"canceled",Crowdfunding!D2:D1001,"&lt;1000")</f>
        <v>1</v>
      </c>
      <c r="E2">
        <f>SUM(B2:D2)</f>
        <v>51</v>
      </c>
      <c r="F2" s="13">
        <f>(B2/E2)*100%</f>
        <v>0.58823529411764708</v>
      </c>
      <c r="G2" s="13">
        <f>C2/E2</f>
        <v>0.39215686274509803</v>
      </c>
      <c r="H2" s="13">
        <f>D2/E2</f>
        <v>1.9607843137254902E-2</v>
      </c>
    </row>
    <row r="3" spans="1:12" x14ac:dyDescent="0.2">
      <c r="A3" s="12" t="s">
        <v>2086</v>
      </c>
      <c r="B3">
        <f>COUNTIFS(Crowdfunding!F2:F1001, "successful", Crowdfunding!D2:D1001, "&gt;=1000", Crowdfunding!D2:D1001, "&lt;=4999")</f>
        <v>191</v>
      </c>
      <c r="C3">
        <f>COUNTIFS(Crowdfunding!F2:F1001, "failed", Crowdfunding!D2:D1001, "&gt;=1000", Crowdfunding!D2:D1001, "&lt;=4999")</f>
        <v>38</v>
      </c>
      <c r="D3">
        <f>COUNTIFS(Crowdfunding!F2:F1001, "canceled", Crowdfunding!D2:D1001, "&gt;=1000", Crowdfunding!D2:D1001, "&lt;=4999")</f>
        <v>2</v>
      </c>
      <c r="E3">
        <f t="shared" ref="E3:E13" si="0">SUM(B3:D3)</f>
        <v>231</v>
      </c>
      <c r="F3" s="13">
        <f t="shared" ref="F3:F13" si="1">(B3/E3)*100%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12" x14ac:dyDescent="0.2">
      <c r="A4" s="12" t="s">
        <v>2087</v>
      </c>
      <c r="B4">
        <f>COUNTIFS(Crowdfunding!F2:F1001,"successful",Crowdfunding!D2:D1001,"&gt;=5000",Crowdfunding!D2:D1001,"&lt;=9999")</f>
        <v>164</v>
      </c>
      <c r="C4">
        <f>COUNTIFS(Crowdfunding!F2:F1001,"failed",Crowdfunding!D2:D1001,"&gt;=5000",Crowdfunding!D2:D1001,"&lt;=9999")</f>
        <v>126</v>
      </c>
      <c r="D4">
        <f>COUNTIFS(Crowdfunding!F2:F1001, "canceled", Crowdfunding!D2:D1001, "&gt;=5000", Crowdfunding!D2:D1001, "&lt;=9999")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12" x14ac:dyDescent="0.2">
      <c r="A5" s="12" t="s">
        <v>2088</v>
      </c>
      <c r="B5">
        <f>COUNTIFS(Crowdfunding!F2:F1001,"successful",Crowdfunding!D2:D1001,"&gt;=10000",Crowdfunding!D2:D1001,"&lt;=14999")</f>
        <v>4</v>
      </c>
      <c r="C5">
        <f>COUNTIFS(Crowdfunding!F2:F1001,"failed",Crowdfunding!D2:D1001,"&gt;=10000",Crowdfunding!D2:D1001,"&lt;=14999")</f>
        <v>5</v>
      </c>
      <c r="D5">
        <f>COUNTIFS(Crowdfunding!F2:F1001,"canceled",Crowdfunding!D2:D1001,"&gt;=10000",Crowdfunding!D2:D1001,"&lt;=14999")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12" x14ac:dyDescent="0.2">
      <c r="A6" s="12" t="s">
        <v>2089</v>
      </c>
      <c r="B6">
        <f>COUNTIFS(Crowdfunding!F3:F1002,"successful",Crowdfunding!D3:D1002,"&gt;=15000",Crowdfunding!D3:D1002,"&lt;=19999")</f>
        <v>10</v>
      </c>
      <c r="C6">
        <f>COUNTIFS(Crowdfunding!F2:F1001,"failed",Crowdfunding!D2:D1001,"&gt;=15000",Crowdfunding!D2:D1001,"&lt;=19999")</f>
        <v>0</v>
      </c>
      <c r="D6">
        <f>COUNTIFS(Crowdfunding!F2:F1001,"canceled",Crowdfunding!D2:D1001,"&gt;=15000",Crowdfunding!D2:D1001,"&lt;=19999")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12" x14ac:dyDescent="0.2">
      <c r="A7" s="12" t="s">
        <v>2090</v>
      </c>
      <c r="B7">
        <f>COUNTIFS(Crowdfunding!F4:F1003,"successful",Crowdfunding!D4:D1003,"&gt;=20000",Crowdfunding!D4:D1003,"&lt;=24999")</f>
        <v>7</v>
      </c>
      <c r="C7">
        <f>COUNTIFS(Crowdfunding!F2:F1001,"failed",Crowdfunding!D2:D1001,"&gt;=20000",Crowdfunding!D2:D1001,"&lt;=24999")</f>
        <v>0</v>
      </c>
      <c r="D7">
        <f>COUNTIFS(Crowdfunding!F2:F1001,"canceled",Crowdfunding!D2:D1001,"&gt;=20000",Crowdfunding!D2:D1001,"&lt;=24999")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12" x14ac:dyDescent="0.2">
      <c r="A8" s="12" t="s">
        <v>2091</v>
      </c>
      <c r="B8">
        <f>COUNTIFS(Crowdfunding!F5:F1004,"successful",Crowdfunding!D5:D1004,"&gt;=25000",Crowdfunding!D5:D1004,"&lt;=29999")</f>
        <v>11</v>
      </c>
      <c r="C8">
        <f>COUNTIFS(Crowdfunding!F2:F1001,"failed",Crowdfunding!D2:D1001,"&gt;=25000",Crowdfunding!D2:D1001,"&lt;=29999")</f>
        <v>3</v>
      </c>
      <c r="D8">
        <f>COUNTIFS(Crowdfunding!F2:F1001,"canceled",Crowdfunding!D2:D1001,"&gt;=25000",Crowdfunding!D2:D1001,"&lt;=29999")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12" x14ac:dyDescent="0.2">
      <c r="A9" s="12" t="s">
        <v>2092</v>
      </c>
      <c r="B9">
        <f>COUNTIFS(Crowdfunding!F6:F1005,"successful",Crowdfunding!D6:D1005,"&gt;=30000",Crowdfunding!D6:D1005,"&lt;=34999")</f>
        <v>7</v>
      </c>
      <c r="C9">
        <f>COUNTIFS(Crowdfunding!F2:F1001,"failed",Crowdfunding!D2:D1001,"&gt;=30000",Crowdfunding!D2:D1001,"&lt;=34999")</f>
        <v>0</v>
      </c>
      <c r="D9">
        <f>COUNTIFS(Crowdfunding!F2:F1001,"canceled",Crowdfunding!D2:D1001,"&gt;=30000",Crowdfunding!D2:D1001,"&lt;=34999")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12" x14ac:dyDescent="0.2">
      <c r="A10" s="12" t="s">
        <v>2093</v>
      </c>
      <c r="B10">
        <f>COUNTIFS(Crowdfunding!F7:F1006,"successful",Crowdfunding!D7:D1006,"&gt;=35000",Crowdfunding!D7:D1006,"&lt;=39999")</f>
        <v>8</v>
      </c>
      <c r="C10">
        <f>COUNTIFS(Crowdfunding!F2:F1001,"failed",Crowdfunding!D2:D1001,"&gt;=35000",Crowdfunding!D2:D1001,"&lt;=39999")</f>
        <v>3</v>
      </c>
      <c r="D10">
        <f>COUNTIFS(Crowdfunding!F2:F1001,"canceled",Crowdfunding!D2:D1001,"&gt;=35000",Crowdfunding!D2:D1001,"&lt;=39999")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12" x14ac:dyDescent="0.2">
      <c r="A11" s="12" t="s">
        <v>2094</v>
      </c>
      <c r="B11">
        <f>COUNTIFS(Crowdfunding!F8:F1007,"successful",Crowdfunding!D8:D1007,"&gt;=40000",Crowdfunding!D8:D1007,"&lt;=44999")</f>
        <v>11</v>
      </c>
      <c r="C11">
        <f>COUNTIFS(Crowdfunding!F2:F1001,"failed",Crowdfunding!D2:D1001,"&gt;=40000",Crowdfunding!D2:D1001,"&lt;=44999")</f>
        <v>3</v>
      </c>
      <c r="D11">
        <f>COUNTIFS(Crowdfunding!F2:F1001,"canceled",Crowdfunding!D2:D1001,"&gt;=40000",Crowdfunding!D2:D1001,"&lt;=44999")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12" x14ac:dyDescent="0.2">
      <c r="A12" s="12" t="s">
        <v>2095</v>
      </c>
      <c r="B12">
        <f>COUNTIFS(Crowdfunding!F9:F1008,"successful",Crowdfunding!D9:D1008,"&gt;=45000",Crowdfunding!D9:D1008,"&lt;=49999")</f>
        <v>8</v>
      </c>
      <c r="C12">
        <f>COUNTIFS(Crowdfunding!F2:F1001,"failed",Crowdfunding!D2:D1001,"&gt;=45000",Crowdfunding!D2:D1001,"&lt;=49999")</f>
        <v>3</v>
      </c>
      <c r="D12">
        <f>COUNTIFS(Crowdfunding!F2:F1001,"canceled",Crowdfunding!D2:D1001,"&gt;=45000",Crowdfunding!D2:D1001,"&lt;=49999")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12" x14ac:dyDescent="0.2">
      <c r="A13" s="12" t="s">
        <v>2096</v>
      </c>
      <c r="B13">
        <f>COUNTIFS(Crowdfunding!F10:F1009,"successful",Crowdfunding!D10:D1009,"&gt;=50000")</f>
        <v>113</v>
      </c>
      <c r="C13">
        <f>COUNTIFS(Crowdfunding!F2:F1001,"failed",Crowdfunding!D2:D1001,"&gt;=50000")</f>
        <v>163</v>
      </c>
      <c r="D13">
        <f>COUNTIFS(Crowdfunding!F2:F1001,"canceled",Crowdfunding!D2:D1001,"&gt;=50000")</f>
        <v>28</v>
      </c>
      <c r="E13">
        <f t="shared" si="0"/>
        <v>304</v>
      </c>
      <c r="F13" s="13">
        <f t="shared" si="1"/>
        <v>0.37171052631578949</v>
      </c>
      <c r="G13" s="13">
        <f t="shared" si="2"/>
        <v>0.53618421052631582</v>
      </c>
      <c r="H13" s="13">
        <f t="shared" si="3"/>
        <v>9.2105263157894732E-2</v>
      </c>
    </row>
  </sheetData>
  <conditionalFormatting sqref="K2:K1001">
    <cfRule type="containsText" dxfId="5" priority="1" operator="containsText" text="live">
      <formula>NOT(ISERROR(SEARCH("live",K2)))</formula>
    </cfRule>
    <cfRule type="containsText" dxfId="4" priority="2" operator="containsText" text="canceled">
      <formula>NOT(ISERROR(SEARCH("canceled",K2)))</formula>
    </cfRule>
    <cfRule type="containsText" dxfId="3" priority="3" operator="containsText" text="cancelled">
      <formula>NOT(ISERROR(SEARCH("cancelled",K2)))</formula>
    </cfRule>
    <cfRule type="containsText" dxfId="2" priority="4" operator="containsText" text="successful">
      <formula>NOT(ISERROR(SEARCH("successful",K2)))</formula>
    </cfRule>
    <cfRule type="containsText" dxfId="1" priority="5" operator="containsText" text="failed">
      <formula>NOT(ISERROR(SEARCH("failed",K2)))</formula>
    </cfRule>
    <cfRule type="containsText" dxfId="0" priority="6" operator="containsText" text="succesful">
      <formula>NOT(ISERROR(SEARCH("succesful",K2)))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 1</vt:lpstr>
      <vt:lpstr>pivot 2</vt:lpstr>
      <vt:lpstr>pivot 3</vt:lpstr>
      <vt:lpstr>Crowdfunding</vt:lpstr>
      <vt:lpstr>Statistical Analysisout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Murali, Suman</cp:lastModifiedBy>
  <dcterms:created xsi:type="dcterms:W3CDTF">2021-09-29T18:52:28Z</dcterms:created>
  <dcterms:modified xsi:type="dcterms:W3CDTF">2023-07-08T18:30:11Z</dcterms:modified>
</cp:coreProperties>
</file>