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covid-GTA-surge-planning-newrepo\covid-GTA-surge-planning\data\"/>
    </mc:Choice>
  </mc:AlternateContent>
  <xr:revisionPtr revIDLastSave="0" documentId="13_ncr:1_{020BF8C7-6930-4C11-B791-39426C8396C5}" xr6:coauthVersionLast="45" xr6:coauthVersionMax="45" xr10:uidLastSave="{00000000-0000-0000-0000-000000000000}"/>
  <bookViews>
    <workbookView xWindow="144" yWindow="0" windowWidth="11508" windowHeight="12072" tabRatio="500" xr2:uid="{00000000-000D-0000-FFFF-FFFF00000000}"/>
  </bookViews>
  <sheets>
    <sheet name="Time series" sheetId="1" r:id="rId1"/>
    <sheet name="Appendix (1)" sheetId="2" r:id="rId2"/>
    <sheet name="Appendix (2)" sheetId="5" r:id="rId3"/>
    <sheet name="References" sheetId="3" r:id="rId4"/>
    <sheet name="Recommended Citation"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K12" i="1" l="1"/>
  <c r="CJ12" i="1" l="1"/>
  <c r="CI12" i="1" l="1"/>
  <c r="CH12" i="1" l="1"/>
  <c r="CG12" i="1" l="1"/>
  <c r="CF12" i="1" l="1"/>
  <c r="CE12" i="1" l="1"/>
  <c r="BM12" i="1" l="1"/>
  <c r="BN12" i="1"/>
  <c r="BO12" i="1"/>
  <c r="BP12" i="1"/>
  <c r="BQ12" i="1"/>
  <c r="BR12" i="1"/>
  <c r="BS12" i="1"/>
  <c r="BT12" i="1"/>
  <c r="BU12" i="1"/>
  <c r="BV12" i="1"/>
  <c r="CD12" i="1"/>
  <c r="CC12" i="1"/>
  <c r="CB12" i="1"/>
  <c r="CA12" i="1"/>
  <c r="BW12" i="1"/>
  <c r="BX12" i="1"/>
  <c r="BY12" i="1"/>
  <c r="BZ12" i="1"/>
  <c r="BL12" i="1"/>
  <c r="BK12" i="1" l="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<sst xmlns="http://schemas.openxmlformats.org/spreadsheetml/2006/main" count="68" uniqueCount="66">
  <si>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</si>
  <si>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</si>
  <si>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</si>
  <si>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</si>
  <si>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</si>
  <si>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</si>
  <si>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</si>
  <si>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</si>
  <si>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</si>
  <si>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</si>
  <si>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</si>
  <si>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</si>
  <si>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</si>
  <si>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</si>
  <si>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</si>
  <si>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</si>
  <si>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</si>
  <si>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</si>
  <si>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</si>
  <si>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</si>
  <si>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</si>
  <si>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</si>
  <si>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</si>
  <si>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</si>
  <si>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</si>
  <si>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</si>
  <si>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</si>
  <si>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Please use the following recommended citation for this dataset:</t>
  </si>
  <si>
    <t>*1891</t>
  </si>
  <si>
    <t>*Includes confirmed and probable cases</t>
  </si>
  <si>
    <t>*2065</t>
  </si>
  <si>
    <t>*2225</t>
  </si>
  <si>
    <t>^212</t>
  </si>
  <si>
    <t>^824</t>
  </si>
  <si>
    <t>^765</t>
  </si>
  <si>
    <t>^697</t>
  </si>
  <si>
    <t>^679</t>
  </si>
  <si>
    <t>^656</t>
  </si>
  <si>
    <t>^604</t>
  </si>
  <si>
    <t>^558</t>
  </si>
  <si>
    <t>^523</t>
  </si>
  <si>
    <t>^464</t>
  </si>
  <si>
    <t>^452</t>
  </si>
  <si>
    <t>^431</t>
  </si>
  <si>
    <t>^407</t>
  </si>
  <si>
    <t>^347</t>
  </si>
  <si>
    <t>^325</t>
  </si>
  <si>
    <t>^319</t>
  </si>
  <si>
    <t>^293</t>
  </si>
  <si>
    <t>^235</t>
  </si>
  <si>
    <t>^225</t>
  </si>
  <si>
    <r>
      <rPr>
        <b/>
        <sz val="11"/>
        <color rgb="FF000000"/>
        <rFont val="Calibri"/>
        <family val="2"/>
      </rPr>
      <t xml:space="preserve">Note: </t>
    </r>
    <r>
      <rPr>
        <sz val="11"/>
        <color rgb="FF000000"/>
        <rFont val="Calibri"/>
        <family val="2"/>
        <charset val="1"/>
      </rPr>
      <t>All data, unless otherwise specified, are based on reported date of confirmed cases</t>
    </r>
  </si>
  <si>
    <t>^Cases reported based on accurate episode date</t>
  </si>
  <si>
    <r>
      <t>3. City of Toronto. COVID-19: Status of Cases in Toronto 2020 [Available from: https://www.toronto.ca/home/covid-19/media-room/covid-19-status-of-cases-in-toronto/</t>
    </r>
    <r>
      <rPr>
        <u/>
        <sz val="11"/>
        <color rgb="FF000000"/>
        <rFont val="Calibri"/>
        <family val="2"/>
      </rPr>
      <t>]</t>
    </r>
    <r>
      <rPr>
        <sz val="11"/>
        <color rgb="FF000000"/>
        <rFont val="Calibri"/>
        <family val="2"/>
      </rPr>
      <t>.</t>
    </r>
  </si>
  <si>
    <t>1. Government of Ontario. The 2019 novel coronavirus (COVID-19) 2020 [Available from: https://www.ontario.ca/page/2019-novel-coronavirus].</t>
  </si>
  <si>
    <r>
      <rPr>
        <b/>
        <sz val="11"/>
        <color rgb="FF000000"/>
        <rFont val="Calibri"/>
        <family val="2"/>
      </rPr>
      <t xml:space="preserve">Explanation of imputed data: </t>
    </r>
    <r>
      <rPr>
        <sz val="11"/>
        <color rgb="FF000000"/>
        <rFont val="Calibri"/>
        <family val="2"/>
        <charset val="1"/>
      </rPr>
      <t xml:space="preserve">Part of the Toronto time series (between Mar 7-16) was imputed due to the inconsistent reporting from the City of Toronto prior to Mar 17. The data were imputed by using data from the UofT/Government of Ontario database and mimicking the reporting lag between the UofT/Government of Ontario database and other regional governments' databases as observed during this time period.  </t>
    </r>
    <r>
      <rPr>
        <sz val="11"/>
        <color rgb="FF000000"/>
        <rFont val="Calibri"/>
        <family val="2"/>
      </rPr>
      <t>*Note that the Toronto time series prior to Mar 6 used data directly (as per the reported date) from the UofT/Government of Ontario database as there was no reporting lag observed between the UofT/Government database and other regional governments' data during this time period.</t>
    </r>
  </si>
  <si>
    <t>^883</t>
  </si>
  <si>
    <t>Yiu K, Wang L, Mishra S. COVID-19 GTA cumulative time series. Available at: https://github.com/mishra-lab/covid-GTA-surge-planning/blob/master/data/Time_series_COVID-19_GTA_github.xlsx. [Access date].</t>
  </si>
  <si>
    <t>^905</t>
  </si>
  <si>
    <t>^968</t>
  </si>
  <si>
    <t>*3346</t>
  </si>
  <si>
    <t>^1034</t>
  </si>
  <si>
    <t>*3546</t>
  </si>
  <si>
    <t>^1083</t>
  </si>
  <si>
    <t>^1149</t>
  </si>
  <si>
    <t>^1200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</si>
</sst>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4"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charset val="1"/>
    </font>
    <font>
      <b/>
      <sz val="11"/>
      <color rgb="FF000000"/>
      <name val="Calibri"/>
      <family val="2"/>
    </font>
    <font>
      <sz val="11"/>
      <color rgb="FF000000"/>
      <name val="Calibri"/>
      <family val="2"/>
    </font>
    <font>
      <u/>
      <sz val="11"/>
      <color rgb="FF000000"/>
      <name val="Calibri"/>
      <family val="2"/>
    </font>
  </fonts>
  <fills count="10">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
      <patternFill patternType="solid">
        <fgColor theme="8"/>
        <bgColor rgb="FF7C7C7C"/>
      </patternFill>
    </fill>
    <fill>
      <patternFill patternType="solid">
        <fgColor theme="9" tint="0.59999389629810485"/>
        <bgColor indexed="64"/>
      </patternFill>
    </fill>
  </fills>
  <borders count="1">
    <border>
      <left/>
      <right/>
      <top/>
      <bottom/>
      <diagonal/>
    </border>
  </borders>
  <cellStyleXfs count="2">
    <xf numFmtId="0" fontId="0" fillId="0" borderId="0"/>
    <xf numFmtId="0" fontId="9" fillId="0" borderId="0"/>
  </cellStyleXfs>
  <cellXfs count="30">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10" fillId="0" borderId="0" xfId="0" applyFont="1"/>
    <xf numFmtId="0" fontId="9" fillId="0" borderId="0" xfId="1"/>
    <xf numFmtId="0" fontId="9" fillId="6" borderId="0" xfId="1" applyFill="1"/>
    <xf numFmtId="0" fontId="9" fillId="7" borderId="0" xfId="1" applyFill="1"/>
    <xf numFmtId="0" fontId="0" fillId="8" borderId="0" xfId="0" applyFill="1" applyAlignment="1">
      <alignment horizontal="right"/>
    </xf>
    <xf numFmtId="0" fontId="0" fillId="7" borderId="0" xfId="0" applyFill="1" applyAlignment="1">
      <alignment horizontal="right"/>
    </xf>
    <xf numFmtId="0" fontId="0" fillId="7" borderId="0" xfId="0" applyFill="1"/>
    <xf numFmtId="0" fontId="8" fillId="7" borderId="0" xfId="1" applyFont="1" applyFill="1" applyAlignment="1">
      <alignment horizontal="right"/>
    </xf>
    <xf numFmtId="0" fontId="12" fillId="0" borderId="0" xfId="0" applyFont="1" applyAlignment="1">
      <alignment wrapText="1"/>
    </xf>
    <xf numFmtId="0" fontId="8" fillId="7" borderId="0" xfId="0" applyFont="1" applyFill="1"/>
    <xf numFmtId="0" fontId="12" fillId="9" borderId="0" xfId="0" applyFont="1" applyFill="1" applyAlignment="1">
      <alignment wrapText="1"/>
    </xf>
    <xf numFmtId="0" fontId="12" fillId="0" borderId="0" xfId="0" applyFont="1"/>
    <xf numFmtId="0" fontId="7" fillId="7" borderId="0" xfId="1" applyFont="1" applyFill="1" applyAlignment="1">
      <alignment horizontal="right"/>
    </xf>
    <xf numFmtId="0" fontId="0" fillId="9" borderId="0" xfId="0" applyFill="1"/>
    <xf numFmtId="0" fontId="6" fillId="7" borderId="0" xfId="1" applyFont="1" applyFill="1" applyAlignment="1">
      <alignment horizontal="right"/>
    </xf>
    <xf numFmtId="0" fontId="5" fillId="7" borderId="0" xfId="1" applyFont="1" applyFill="1" applyAlignment="1">
      <alignment horizontal="right"/>
    </xf>
    <xf numFmtId="0" fontId="0" fillId="0" borderId="0" xfId="0" applyAlignment="1">
      <alignment horizontal="right"/>
    </xf>
    <xf numFmtId="0" fontId="0" fillId="3" borderId="0" xfId="0" applyFill="1" applyAlignment="1">
      <alignment horizontal="right"/>
    </xf>
    <xf numFmtId="0" fontId="4" fillId="7" borderId="0" xfId="1" applyFont="1" applyFill="1" applyAlignment="1">
      <alignment horizontal="right"/>
    </xf>
    <xf numFmtId="0" fontId="3" fillId="7" borderId="0" xfId="1" applyFont="1" applyFill="1" applyAlignment="1">
      <alignment horizontal="right"/>
    </xf>
    <xf numFmtId="0" fontId="2" fillId="7" borderId="0" xfId="1" applyFont="1" applyFill="1" applyAlignment="1">
      <alignment horizontal="right"/>
    </xf>
    <xf numFmtId="0" fontId="1" fillId="7" borderId="0" xfId="1" applyFont="1" applyFill="1" applyAlignment="1">
      <alignment horizontal="right"/>
    </xf>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64469</xdr:rowOff>
    </xdr:from>
    <xdr:to>
      <xdr:col>22</xdr:col>
      <xdr:colOff>584520</xdr:colOff>
      <xdr:row>68</xdr:row>
      <xdr:rowOff>123824</xdr:rowOff>
    </xdr:to>
    <xdr:sp macro="" textlink="">
      <xdr:nvSpPr>
        <xdr:cNvPr id="4" name="CustomShape 1">
          <a:extLst>
            <a:ext uri="{FF2B5EF4-FFF2-40B4-BE49-F238E27FC236}">
              <a16:creationId xmlns:a16="http://schemas.microsoft.com/office/drawing/2014/main" id="{00896F4B-9F29-4B12-B4FD-D16A087CD816}"/>
            </a:ext>
          </a:extLst>
        </xdr:cNvPr>
        <xdr:cNvSpPr/>
      </xdr:nvSpPr>
      <xdr:spPr>
        <a:xfrm>
          <a:off x="59400" y="64469"/>
          <a:ext cx="13517220" cy="12365655"/>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19"/>
          <a:ext cx="13517220" cy="1236565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6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7 and 16: using the time lag observed between other regional datasets and the Public_COVID-19_Canada database, any missing data during this time period was imputed.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2250</xdr:colOff>
      <xdr:row>0</xdr:row>
      <xdr:rowOff>16844</xdr:rowOff>
    </xdr:from>
    <xdr:to>
      <xdr:col>22</xdr:col>
      <xdr:colOff>527370</xdr:colOff>
      <xdr:row>68</xdr:row>
      <xdr:rowOff>76199</xdr:rowOff>
    </xdr:to>
    <xdr:sp macro="" textlink="">
      <xdr:nvSpPr>
        <xdr:cNvPr id="4" name="CustomShape 1">
          <a:extLst>
            <a:ext uri="{FF2B5EF4-FFF2-40B4-BE49-F238E27FC236}">
              <a16:creationId xmlns:a16="http://schemas.microsoft.com/office/drawing/2014/main" id="{EA8277C8-2976-4E8A-B1D4-D281098B6493}"/>
            </a:ext>
          </a:extLst>
        </xdr:cNvPr>
        <xdr:cNvSpPr/>
      </xdr:nvSpPr>
      <xdr:spPr>
        <a:xfrm>
          <a:off x="2250" y="16844"/>
          <a:ext cx="13517220" cy="12365655"/>
        </a:xfrm>
        <a:prstGeom prst="rect">
          <a:avLst/>
        </a:prstGeom>
        <a:solidFill>
          <a:schemeClr val="bg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3" name="CustomShape 1">
          <a:extLst>
            <a:ext uri="{FF2B5EF4-FFF2-40B4-BE49-F238E27FC236}">
              <a16:creationId xmlns:a16="http://schemas.microsoft.com/office/drawing/2014/main" id="{980CCDFC-A741-4434-B99B-A9A20ABFE912}"/>
            </a:ext>
          </a:extLst>
        </xdr:cNvPr>
        <xdr:cNvSpPr/>
      </xdr:nvSpPr>
      <xdr:spPr>
        <a:xfrm rot="19984391">
          <a:off x="1176570" y="3085605"/>
          <a:ext cx="11593680" cy="36548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2" name="CustomShape 1">
          <a:extLst>
            <a:ext uri="{FF2B5EF4-FFF2-40B4-BE49-F238E27FC236}">
              <a16:creationId xmlns:a16="http://schemas.microsoft.com/office/drawing/2014/main" id="{65533543-C85B-4DEE-A5BA-980F3FDD5491}"/>
            </a:ext>
          </a:extLst>
        </xdr:cNvPr>
        <xdr:cNvSpPr/>
      </xdr:nvSpPr>
      <xdr:spPr>
        <a:xfrm>
          <a:off x="59400" y="83519"/>
          <a:ext cx="13433400" cy="1249519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Reporting</a:t>
          </a:r>
          <a:r>
            <a:rPr lang="en-US" sz="1100" b="1" strike="noStrike" spc="-1" baseline="0">
              <a:solidFill>
                <a:srgbClr val="000000"/>
              </a:solidFill>
              <a:latin typeface="Calibri"/>
            </a:rPr>
            <a:t> format of each region's government website</a:t>
          </a:r>
          <a:endParaRPr lang="en-US" sz="12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Statements from Toronto's Medical</a:t>
          </a:r>
          <a:r>
            <a:rPr lang="en-US" sz="1100" b="0" strike="noStrike" spc="-1" baseline="0">
              <a:solidFill>
                <a:srgbClr val="000000"/>
              </a:solidFill>
              <a:latin typeface="Calibri"/>
            </a:rPr>
            <a:t> Officer of Health were used when available </a:t>
          </a:r>
          <a:r>
            <a:rPr lang="en-US" sz="1100" b="0" strike="noStrike" spc="-1">
              <a:solidFill>
                <a:srgbClr val="000000"/>
              </a:solidFill>
              <a:latin typeface="Calibri"/>
            </a:rPr>
            <a:t>(1). These statements provide information on total number of cases (cumulative and includes confirmed and probable), and number of confirmed cases (cumulative).</a:t>
          </a:r>
          <a:r>
            <a:rPr lang="en-US" sz="1100" b="0" strike="noStrike" spc="-1" baseline="0">
              <a:solidFill>
                <a:srgbClr val="000000"/>
              </a:solidFill>
              <a:latin typeface="Calibri"/>
            </a:rPr>
            <a:t> These statements are released at 3:45pm and report numbers as of 12:30pm/1:00pm of that day.</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Where </a:t>
          </a:r>
          <a:r>
            <a:rPr lang="en-US" sz="1100" b="0">
              <a:effectLst/>
              <a:latin typeface="+mn-lt"/>
              <a:ea typeface="+mn-ea"/>
              <a:cs typeface="+mn-cs"/>
            </a:rPr>
            <a:t>Statements from Toronto's Medical</a:t>
          </a:r>
          <a:r>
            <a:rPr lang="en-US" sz="1100" b="0" baseline="0">
              <a:effectLst/>
              <a:latin typeface="+mn-lt"/>
              <a:ea typeface="+mn-ea"/>
              <a:cs typeface="+mn-cs"/>
            </a:rPr>
            <a:t> Officer of Health were not available, information was obtained from the City of Toronto's Tableau platform (2). The Tableau platform provides information on total number of cases (cumulative, includes confirmed and probable, and are based on episode dates)</a:t>
          </a:r>
          <a:r>
            <a:rPr lang="en-US" sz="1100" b="0" baseline="0">
              <a:solidFill>
                <a:srgbClr val="FF0000"/>
              </a:solidFill>
              <a:effectLst/>
              <a:latin typeface="+mn-lt"/>
              <a:ea typeface="+mn-ea"/>
              <a:cs typeface="+mn-cs"/>
            </a:rPr>
            <a:t>. </a:t>
          </a:r>
          <a:r>
            <a:rPr lang="en-US" sz="1100" b="0" baseline="0">
              <a:effectLst/>
              <a:latin typeface="+mn-lt"/>
              <a:ea typeface="+mn-ea"/>
              <a:cs typeface="+mn-cs"/>
            </a:rPr>
            <a:t>The Tableau platform is updated daily at 4:00pm.</a:t>
          </a: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Prior to April 2, Durham Region</a:t>
          </a:r>
          <a:r>
            <a:rPr lang="en-US" sz="1100" b="0" strike="noStrike" spc="-1" baseline="0">
              <a:solidFill>
                <a:srgbClr val="000000"/>
              </a:solidFill>
              <a:latin typeface="Calibri"/>
            </a:rPr>
            <a:t> provid</a:t>
          </a:r>
          <a:r>
            <a:rPr lang="en-US" sz="1100" b="0" strike="noStrike" spc="-1">
              <a:solidFill>
                <a:srgbClr val="000000"/>
              </a:solidFill>
              <a:latin typeface="Calibri"/>
            </a:rPr>
            <a:t>ed the reported</a:t>
          </a:r>
          <a:r>
            <a:rPr lang="en-US" sz="1100" b="0" strike="noStrike" spc="-1" baseline="0">
              <a:solidFill>
                <a:srgbClr val="000000"/>
              </a:solidFill>
              <a:latin typeface="Calibri"/>
            </a:rPr>
            <a:t> date and </a:t>
          </a:r>
          <a:r>
            <a:rPr lang="en-US" sz="1100" b="0" strike="noStrike" spc="-1">
              <a:solidFill>
                <a:srgbClr val="000000"/>
              </a:solidFill>
              <a:latin typeface="Calibri"/>
            </a:rPr>
            <a:t>status of each individual</a:t>
          </a:r>
          <a:r>
            <a:rPr lang="en-US" sz="1100" b="0" strike="noStrike" spc="-1" baseline="0">
              <a:solidFill>
                <a:srgbClr val="000000"/>
              </a:solidFill>
              <a:latin typeface="Calibri"/>
            </a:rPr>
            <a:t> confirmed case</a:t>
          </a:r>
          <a:r>
            <a:rPr lang="en-US" sz="1100" b="0" strike="noStrike" spc="-1">
              <a:solidFill>
                <a:srgbClr val="000000"/>
              </a:solidFill>
              <a:latin typeface="Calibri"/>
            </a:rPr>
            <a:t> (e.g., self-isolation, hospitalized) on their website. As of April 2, Durham Region switched</a:t>
          </a:r>
          <a:r>
            <a:rPr lang="en-US" sz="1100" b="0" strike="noStrike" spc="-1" baseline="0">
              <a:solidFill>
                <a:srgbClr val="000000"/>
              </a:solidFill>
              <a:latin typeface="Calibri"/>
            </a:rPr>
            <a:t> their reporting format to an interactive Tracker and no longer provides specific details on each case (3).</a:t>
          </a:r>
          <a:r>
            <a:rPr lang="en-US" sz="1100" b="0" strike="noStrike" spc="-1">
              <a:solidFill>
                <a:srgbClr val="000000"/>
              </a:solidFill>
              <a:latin typeface="Calibri"/>
            </a:rPr>
            <a:t> The Tracker provides</a:t>
          </a:r>
          <a:r>
            <a:rPr lang="en-US" sz="1100" b="0" strike="noStrike" spc="-1" baseline="0">
              <a:solidFill>
                <a:srgbClr val="000000"/>
              </a:solidFill>
              <a:latin typeface="Calibri"/>
            </a:rPr>
            <a:t> information on total number of confirmed cases (cumulative). </a:t>
          </a:r>
          <a:r>
            <a:rPr lang="en-US" sz="1100" b="0" strike="noStrike" spc="-1">
              <a:solidFill>
                <a:srgbClr val="000000"/>
              </a:solidFill>
              <a:latin typeface="Calibri"/>
            </a:rPr>
            <a:t>Information posted on the Durham Region website is extracted from iPHIS at 1:00pm daily and the Tracker is updated later</a:t>
          </a:r>
          <a:r>
            <a:rPr lang="en-US" sz="1100" b="0" strike="noStrike" spc="-1" baseline="0">
              <a:solidFill>
                <a:srgbClr val="000000"/>
              </a:solidFill>
              <a:latin typeface="Calibri"/>
            </a:rPr>
            <a:t> in the afternoon.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Halton</a:t>
          </a:r>
          <a:r>
            <a:rPr lang="en-US" sz="1100" b="0" strike="noStrike" spc="-1" baseline="0">
              <a:solidFill>
                <a:srgbClr val="000000"/>
              </a:solidFill>
              <a:latin typeface="Calibri"/>
            </a:rPr>
            <a:t> Region provides information on total number of confirmed cases (cumulative) </a:t>
          </a:r>
          <a:r>
            <a:rPr lang="en-US" sz="1100" b="0" strike="noStrike" spc="-1">
              <a:solidFill>
                <a:srgbClr val="000000"/>
              </a:solidFill>
              <a:latin typeface="Calibri"/>
            </a:rPr>
            <a:t>(4). Information posted on the Halton Region</a:t>
          </a:r>
          <a:r>
            <a:rPr lang="en-US" sz="1100" b="0" strike="noStrike" spc="-1" baseline="0">
              <a:solidFill>
                <a:srgbClr val="000000"/>
              </a:solidFill>
              <a:latin typeface="Calibri"/>
            </a:rPr>
            <a:t> website is extracted from iPHIS at 7:00am daily.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p>
        <a:p>
          <a:pPr>
            <a:lnSpc>
              <a:spcPct val="100000"/>
            </a:lnSpc>
          </a:pPr>
          <a:r>
            <a:rPr lang="en-US" sz="1100" b="0" strike="noStrike" spc="-1">
              <a:solidFill>
                <a:srgbClr val="000000"/>
              </a:solidFill>
              <a:latin typeface="Calibri"/>
            </a:rPr>
            <a:t>As of April 1, Halton Region also</a:t>
          </a:r>
          <a:r>
            <a:rPr lang="en-US" sz="1100" b="0" strike="noStrike" spc="-1" baseline="0">
              <a:solidFill>
                <a:srgbClr val="000000"/>
              </a:solidFill>
              <a:latin typeface="Calibri"/>
            </a:rPr>
            <a:t> releases weekly COVID-19 Surveillance Reports. These reports provide information on cases reported to Halton Region PUblic Health (since last update and cumulative)</a:t>
          </a:r>
          <a:r>
            <a:rPr lang="en-US" sz="1100" b="0" strike="noStrike" spc="-1" baseline="0">
              <a:solidFill>
                <a:sysClr val="windowText" lastClr="000000"/>
              </a:solidFill>
              <a:latin typeface="Calibri"/>
            </a:rPr>
            <a:t>.</a:t>
          </a:r>
          <a:endParaRPr lang="en-US" sz="1100" b="0" strike="noStrike" spc="-1">
            <a:solidFill>
              <a:sysClr val="windowText" lastClr="000000"/>
            </a:solidFill>
            <a:latin typeface="Calibri"/>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Peel Region provides information on total number of confirmed cases (cumulative)</a:t>
          </a:r>
          <a:r>
            <a:rPr lang="en-US" sz="1100" b="0" strike="noStrike" spc="-1" baseline="0">
              <a:solidFill>
                <a:srgbClr val="000000"/>
              </a:solidFill>
              <a:latin typeface="Calibri"/>
            </a:rPr>
            <a:t>(5). The website is updated daily at 10:00am and the data reflect the status of cases confirmed by Peel Public Health as of the time of website update.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3, Peel Region also releases epidemiology updates on a weekly basis. These updates include information on number of confirmed cases (cumulative)</a:t>
          </a:r>
          <a:r>
            <a:rPr lang="en-US" sz="1100" b="0" strike="noStrike" spc="-1" baseline="0">
              <a:solidFill>
                <a:sysClr val="windowText" lastClr="000000"/>
              </a:solidFill>
              <a:latin typeface="Calibri"/>
            </a:rPr>
            <a:t>. </a:t>
          </a: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Prior</a:t>
          </a:r>
          <a:r>
            <a:rPr lang="en-US" sz="1100" b="0" strike="noStrike" spc="-1" baseline="0">
              <a:solidFill>
                <a:srgbClr val="000000"/>
              </a:solidFill>
              <a:latin typeface="Calibri"/>
            </a:rPr>
            <a:t> to March 27, York Region provided information on the overall status of all confirmed cases in a PDF format</a:t>
          </a:r>
          <a:r>
            <a:rPr lang="en-US" sz="1100" b="0" strike="noStrike" spc="-1">
              <a:solidFill>
                <a:srgbClr val="000000"/>
              </a:solidFill>
              <a:latin typeface="Calibri"/>
            </a:rPr>
            <a:t>. As of March 27,</a:t>
          </a:r>
          <a:r>
            <a:rPr lang="en-US" sz="1100" b="0" strike="noStrike" spc="-1" baseline="0">
              <a:solidFill>
                <a:srgbClr val="000000"/>
              </a:solidFill>
              <a:latin typeface="Calibri"/>
            </a:rPr>
            <a:t> York Region switched their reporting format to the Tableau platform (6). The Tableau platform provides information on total number of confirmed cases (cumulative). The data are extracted from iPHIS and Tableau platform is updated at 5:00pm daily. Cases in the dataset are based on the accurate episode 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9, York Region also releases daily updates in a PDF report format. These updates include information on number of confirmed cases (cumulative), and number of new cases since yesterday.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solidFill>
              <a:sysClr val="windowText" lastClr="000000"/>
            </a:solidFill>
            <a:latin typeface="Times New Roman"/>
          </a:endParaRPr>
        </a:p>
        <a:p>
          <a:pPr>
            <a:lnSpc>
              <a:spcPct val="100000"/>
            </a:lnSpc>
          </a:pPr>
          <a:r>
            <a:rPr lang="en-US" sz="1100" b="0" strike="noStrike" spc="-1">
              <a:solidFill>
                <a:sysClr val="windowText" lastClr="000000"/>
              </a:solidFill>
              <a:latin typeface="+mn-lt"/>
            </a:rPr>
            <a:t>Given</a:t>
          </a:r>
          <a:r>
            <a:rPr lang="en-US" sz="1100" b="0" strike="noStrike" spc="-1" baseline="0">
              <a:solidFill>
                <a:sysClr val="windowText" lastClr="000000"/>
              </a:solidFill>
              <a:latin typeface="+mn-lt"/>
            </a:rPr>
            <a:t> that iPHIS is a dynamic disease reporting system allows for ongoing updates to data previously entered, data extracted from iPHIS only provides a snapshot of the time of extraction. Previous or subsequent reports may provide different data than what is currently reported. Furthermore, as more information are gathered throughout case investigation, status of cases and numbers may increase or decrease daily to reflect the most updated information.</a:t>
          </a:r>
          <a:endParaRPr lang="en-US" sz="1100" b="0" strike="noStrike" spc="-1">
            <a:latin typeface="+mn-lt"/>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r>
            <a:rPr lang="en-US" sz="1100" b="0" strike="noStrike" spc="-1">
              <a:solidFill>
                <a:srgbClr val="000000"/>
              </a:solidFill>
              <a:latin typeface="Calibri"/>
            </a:rPr>
            <a:t>2.	</a:t>
          </a:r>
          <a:r>
            <a:rPr lang="en-US" sz="1100" b="0">
              <a:effectLst/>
              <a:latin typeface="+mn-lt"/>
              <a:ea typeface="+mn-ea"/>
              <a:cs typeface="+mn-cs"/>
            </a:rPr>
            <a:t>City of Toronto. COVID-19: Status of Cases in Toronto 2020 [Available from: </a:t>
          </a:r>
          <a:r>
            <a:rPr lang="en-CA">
              <a:hlinkClick xmlns:r="http://schemas.openxmlformats.org/officeDocument/2006/relationships" r:id=""/>
            </a:rPr>
            <a:t>https://www.toronto.ca/home/covid-19/media-room/covid-19-status-of-cases-in-toronto/</a:t>
          </a:r>
          <a:r>
            <a:rPr lang="en-US" sz="1100" b="0" u="sng">
              <a:effectLst/>
              <a:latin typeface="+mn-lt"/>
              <a:ea typeface="+mn-ea"/>
              <a:cs typeface="+mn-cs"/>
            </a:rPr>
            <a:t>]</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3.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p>
        <a:p>
          <a:pPr>
            <a:lnSpc>
              <a:spcPct val="100000"/>
            </a:lnSpc>
          </a:pPr>
          <a:r>
            <a:rPr lang="en-US" sz="1100" b="0" strike="noStrike" spc="-1">
              <a:solidFill>
                <a:srgbClr val="000000"/>
              </a:solidFill>
              <a:latin typeface="Calibri"/>
            </a:rPr>
            <a:t>4. 	</a:t>
          </a:r>
          <a:r>
            <a:rPr lang="en-US" sz="1100" b="0">
              <a:effectLst/>
              <a:latin typeface="+mn-lt"/>
              <a:ea typeface="+mn-ea"/>
              <a:cs typeface="+mn-cs"/>
            </a:rPr>
            <a:t>Halton Region. COVID-10 (2019 Novel Coronavirus) 2020 [Available from: </a:t>
          </a:r>
          <a:r>
            <a:rPr lang="en-US" sz="1100" b="0" u="sng">
              <a:effectLst/>
              <a:latin typeface="+mn-lt"/>
              <a:ea typeface="+mn-ea"/>
              <a:cs typeface="+mn-cs"/>
            </a:rPr>
            <a:t>https://www.halton.ca/For-Residents/Immunizations-Preventable-Disease/Diseases-Infections/New-Coronavirus]</a:t>
          </a:r>
          <a:r>
            <a:rPr lang="en-US" sz="1100" b="0">
              <a:effectLst/>
              <a:latin typeface="+mn-lt"/>
              <a:ea typeface="+mn-ea"/>
              <a:cs typeface="+mn-cs"/>
            </a:rPr>
            <a:t>.</a:t>
          </a:r>
          <a:endParaRPr lang="en-US" sz="1100" b="0" strike="noStrike" spc="-1">
            <a:latin typeface="Times New Roman"/>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strike="noStrike" spc="-1">
              <a:solidFill>
                <a:srgbClr val="000000"/>
              </a:solidFill>
              <a:latin typeface="Calibri"/>
            </a:rPr>
            <a:t>5.	</a:t>
          </a:r>
          <a:r>
            <a:rPr lang="en-US" sz="1100" b="0">
              <a:effectLst/>
              <a:latin typeface="+mn-lt"/>
              <a:ea typeface="+mn-ea"/>
              <a:cs typeface="+mn-cs"/>
            </a:rPr>
            <a:t>Region of Peel. Novel coronavirus (COVID-19) 2020 [Available from: </a:t>
          </a:r>
          <a:r>
            <a:rPr lang="en-US" sz="1100" b="0" u="sng">
              <a:effectLst/>
              <a:latin typeface="+mn-lt"/>
              <a:ea typeface="+mn-ea"/>
              <a:cs typeface="+mn-cs"/>
            </a:rPr>
            <a:t>https://www.peelregion.ca/coronavirus/]</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6.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24"/>
  <sheetViews>
    <sheetView tabSelected="1" zoomScale="80" zoomScaleNormal="80" workbookViewId="0">
      <pane xSplit="1" ySplit="1" topLeftCell="CI2" activePane="bottomRight" state="frozen"/>
      <selection pane="topRight" activeCell="BN1" sqref="BN1"/>
      <selection pane="bottomLeft" activeCell="A2" sqref="A2"/>
      <selection pane="bottomRight" activeCell="CK13" sqref="CK13"/>
    </sheetView>
  </sheetViews>
  <sheetFormatPr defaultRowHeight="14.4" x14ac:dyDescent="0.3"/>
  <cols>
    <col min="1" max="1" width="43.3320312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c r="BW1" s="2">
        <v>43928</v>
      </c>
      <c r="BX1" s="2">
        <v>43929</v>
      </c>
      <c r="BY1" s="2">
        <v>43930</v>
      </c>
      <c r="BZ1" s="2">
        <v>43931</v>
      </c>
      <c r="CA1" s="2">
        <v>43932</v>
      </c>
      <c r="CB1" s="2">
        <v>43933</v>
      </c>
      <c r="CC1" s="2">
        <v>43934</v>
      </c>
      <c r="CD1" s="2">
        <v>43935</v>
      </c>
      <c r="CE1" s="2">
        <v>43936</v>
      </c>
      <c r="CF1" s="2">
        <v>43937</v>
      </c>
      <c r="CG1" s="2">
        <v>43938</v>
      </c>
      <c r="CH1" s="2">
        <v>43939</v>
      </c>
      <c r="CI1" s="2">
        <v>43940</v>
      </c>
      <c r="CJ1" s="2">
        <v>43941</v>
      </c>
      <c r="CK1" s="2">
        <v>43942</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21">
        <v>14</v>
      </c>
      <c r="AS2" s="21">
        <v>19</v>
      </c>
      <c r="AT2" s="21">
        <v>22</v>
      </c>
      <c r="AU2" s="21">
        <v>30</v>
      </c>
      <c r="AV2" s="21">
        <v>51</v>
      </c>
      <c r="AW2" s="21">
        <v>65</v>
      </c>
      <c r="AX2" s="21">
        <v>76</v>
      </c>
      <c r="AY2" s="21">
        <v>79</v>
      </c>
      <c r="AZ2" s="21">
        <v>89</v>
      </c>
      <c r="BA2" s="21">
        <v>91</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c r="BW2" s="4">
        <v>1218</v>
      </c>
      <c r="BX2" s="4">
        <v>1332</v>
      </c>
      <c r="BY2" s="4">
        <v>1519</v>
      </c>
      <c r="BZ2" s="12" t="s">
        <v>28</v>
      </c>
      <c r="CA2" s="13" t="s">
        <v>30</v>
      </c>
      <c r="CB2" s="13" t="s">
        <v>31</v>
      </c>
      <c r="CC2" s="13">
        <v>2088</v>
      </c>
      <c r="CD2" s="14">
        <v>2257</v>
      </c>
      <c r="CE2" s="14">
        <v>2369</v>
      </c>
      <c r="CF2" s="13">
        <v>2559</v>
      </c>
      <c r="CG2" s="13">
        <v>2818</v>
      </c>
      <c r="CH2" s="13" t="s">
        <v>60</v>
      </c>
      <c r="CI2" s="13" t="s">
        <v>62</v>
      </c>
      <c r="CJ2" s="13">
        <v>3343</v>
      </c>
      <c r="CK2" s="13">
        <v>3462</v>
      </c>
    </row>
    <row r="3" spans="1:231" x14ac:dyDescent="0.3">
      <c r="AP3" s="6"/>
      <c r="AQ3" s="6"/>
      <c r="AR3" s="6"/>
      <c r="AS3" s="6"/>
      <c r="AT3" s="6"/>
      <c r="AU3" s="6"/>
      <c r="AV3" s="6"/>
      <c r="AW3" s="6"/>
      <c r="AX3" s="6"/>
      <c r="AY3" s="6"/>
      <c r="AZ3" s="6"/>
      <c r="BA3" s="6"/>
      <c r="BB3" s="6"/>
      <c r="BC3" s="6"/>
      <c r="BD3" s="6"/>
      <c r="BE3" s="6"/>
      <c r="BF3" s="6"/>
      <c r="BG3" s="6"/>
      <c r="BH3" s="6"/>
      <c r="BI3" s="6"/>
      <c r="BJ3" s="6"/>
      <c r="CH3" s="24"/>
      <c r="CI3" s="24"/>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c r="BW4" s="4">
        <v>266</v>
      </c>
      <c r="BX4" s="4">
        <v>277</v>
      </c>
      <c r="BY4" s="4">
        <v>300</v>
      </c>
      <c r="BZ4" s="4">
        <v>318</v>
      </c>
      <c r="CA4" s="4">
        <v>336</v>
      </c>
      <c r="CB4" s="4">
        <v>357</v>
      </c>
      <c r="CC4" s="4">
        <v>368</v>
      </c>
      <c r="CD4" s="4">
        <v>442</v>
      </c>
      <c r="CE4" s="4">
        <v>456</v>
      </c>
      <c r="CF4" s="4">
        <v>496</v>
      </c>
      <c r="CG4" s="4">
        <v>531</v>
      </c>
      <c r="CH4" s="25">
        <v>568</v>
      </c>
      <c r="CI4" s="25">
        <v>621</v>
      </c>
      <c r="CJ4" s="4">
        <v>672</v>
      </c>
      <c r="CK4" s="4">
        <v>712</v>
      </c>
    </row>
    <row r="5" spans="1:231" x14ac:dyDescent="0.3">
      <c r="BP5" s="6"/>
      <c r="CH5" s="24"/>
      <c r="CI5" s="24"/>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c r="BW6" s="4">
        <v>164</v>
      </c>
      <c r="BX6" s="4">
        <v>228</v>
      </c>
      <c r="BY6" s="4">
        <v>249</v>
      </c>
      <c r="BZ6" s="4">
        <v>261</v>
      </c>
      <c r="CA6" s="4">
        <v>269</v>
      </c>
      <c r="CB6" s="4">
        <v>280</v>
      </c>
      <c r="CC6" s="4">
        <v>316</v>
      </c>
      <c r="CD6" s="4">
        <v>335</v>
      </c>
      <c r="CE6" s="4">
        <v>344</v>
      </c>
      <c r="CF6" s="4">
        <v>350</v>
      </c>
      <c r="CG6" s="4">
        <v>359</v>
      </c>
      <c r="CH6" s="25">
        <v>368</v>
      </c>
      <c r="CI6" s="25">
        <v>380</v>
      </c>
      <c r="CJ6" s="4">
        <v>383</v>
      </c>
      <c r="CK6" s="4">
        <v>386</v>
      </c>
    </row>
    <row r="7" spans="1:231" x14ac:dyDescent="0.3">
      <c r="BP7" s="6"/>
      <c r="CH7" s="24"/>
      <c r="CI7" s="24"/>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c r="BW8" s="4">
        <v>637</v>
      </c>
      <c r="BX8" s="4">
        <v>684</v>
      </c>
      <c r="BY8" s="4">
        <v>786</v>
      </c>
      <c r="BZ8" s="4">
        <v>832</v>
      </c>
      <c r="CA8" s="4">
        <v>886</v>
      </c>
      <c r="CB8" s="4">
        <v>951</v>
      </c>
      <c r="CC8" s="4">
        <v>1001</v>
      </c>
      <c r="CD8" s="4">
        <v>1063</v>
      </c>
      <c r="CE8" s="4">
        <v>1156</v>
      </c>
      <c r="CF8" s="4">
        <v>1219</v>
      </c>
      <c r="CG8" s="4">
        <v>1274</v>
      </c>
      <c r="CH8" s="25">
        <v>1347</v>
      </c>
      <c r="CI8" s="25">
        <v>1449</v>
      </c>
      <c r="CJ8" s="4">
        <v>1665</v>
      </c>
      <c r="CK8" s="4">
        <v>1752</v>
      </c>
    </row>
    <row r="9" spans="1:231" x14ac:dyDescent="0.3">
      <c r="BP9" s="6"/>
      <c r="CH9" s="24"/>
      <c r="CI9" s="24"/>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4">
        <v>1</v>
      </c>
      <c r="AJ10" s="14">
        <v>3</v>
      </c>
      <c r="AK10" s="14">
        <v>6</v>
      </c>
      <c r="AL10" s="14">
        <v>6</v>
      </c>
      <c r="AM10" s="14">
        <v>6</v>
      </c>
      <c r="AN10" s="14">
        <v>6</v>
      </c>
      <c r="AO10" s="14">
        <v>6</v>
      </c>
      <c r="AP10" s="14">
        <v>6</v>
      </c>
      <c r="AQ10" s="14">
        <v>7</v>
      </c>
      <c r="AR10" s="14">
        <v>7</v>
      </c>
      <c r="AS10" s="14">
        <v>7</v>
      </c>
      <c r="AT10" s="14">
        <v>8</v>
      </c>
      <c r="AU10" s="14">
        <v>9</v>
      </c>
      <c r="AV10" s="14">
        <v>9</v>
      </c>
      <c r="AW10" s="14">
        <v>11</v>
      </c>
      <c r="AX10" s="14">
        <v>11</v>
      </c>
      <c r="AY10" s="14">
        <v>16</v>
      </c>
      <c r="AZ10" s="14">
        <v>20</v>
      </c>
      <c r="BA10" s="14">
        <v>27</v>
      </c>
      <c r="BB10" s="14">
        <v>28</v>
      </c>
      <c r="BC10" s="14">
        <v>32</v>
      </c>
      <c r="BD10" s="14">
        <v>36</v>
      </c>
      <c r="BE10" s="17">
        <v>43</v>
      </c>
      <c r="BF10" s="14">
        <v>48</v>
      </c>
      <c r="BG10" s="14">
        <v>54</v>
      </c>
      <c r="BH10" s="14">
        <v>59</v>
      </c>
      <c r="BI10" s="14">
        <v>97</v>
      </c>
      <c r="BJ10" s="14">
        <v>110</v>
      </c>
      <c r="BK10" s="11">
        <v>185</v>
      </c>
      <c r="BL10" s="15" t="s">
        <v>32</v>
      </c>
      <c r="BM10" s="15" t="s">
        <v>50</v>
      </c>
      <c r="BN10" s="15" t="s">
        <v>49</v>
      </c>
      <c r="BO10" s="15" t="s">
        <v>48</v>
      </c>
      <c r="BP10" s="15" t="s">
        <v>47</v>
      </c>
      <c r="BQ10" s="15" t="s">
        <v>46</v>
      </c>
      <c r="BR10" s="15" t="s">
        <v>45</v>
      </c>
      <c r="BS10" s="15" t="s">
        <v>44</v>
      </c>
      <c r="BT10" s="15" t="s">
        <v>43</v>
      </c>
      <c r="BU10" s="15" t="s">
        <v>42</v>
      </c>
      <c r="BV10" s="15" t="s">
        <v>41</v>
      </c>
      <c r="BW10" s="15" t="s">
        <v>40</v>
      </c>
      <c r="BX10" s="15" t="s">
        <v>39</v>
      </c>
      <c r="BY10" s="15" t="s">
        <v>38</v>
      </c>
      <c r="BZ10" s="15" t="s">
        <v>37</v>
      </c>
      <c r="CA10" s="15" t="s">
        <v>36</v>
      </c>
      <c r="CB10" s="15" t="s">
        <v>35</v>
      </c>
      <c r="CC10" s="15" t="s">
        <v>34</v>
      </c>
      <c r="CD10" s="15" t="s">
        <v>33</v>
      </c>
      <c r="CE10" s="20" t="s">
        <v>56</v>
      </c>
      <c r="CF10" s="22" t="s">
        <v>58</v>
      </c>
      <c r="CG10" s="23" t="s">
        <v>59</v>
      </c>
      <c r="CH10" s="26" t="s">
        <v>61</v>
      </c>
      <c r="CI10" s="27" t="s">
        <v>63</v>
      </c>
      <c r="CJ10" s="28" t="s">
        <v>64</v>
      </c>
      <c r="CK10" s="29" t="s">
        <v>65</v>
      </c>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K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25</v>
      </c>
      <c r="AS12">
        <f t="shared" si="1"/>
        <v>31</v>
      </c>
      <c r="AT12">
        <f t="shared" si="1"/>
        <v>36</v>
      </c>
      <c r="AU12">
        <f t="shared" si="1"/>
        <v>45</v>
      </c>
      <c r="AV12">
        <f t="shared" si="1"/>
        <v>67</v>
      </c>
      <c r="AW12">
        <f t="shared" si="1"/>
        <v>87</v>
      </c>
      <c r="AX12">
        <f t="shared" si="1"/>
        <v>105</v>
      </c>
      <c r="AY12">
        <f t="shared" si="1"/>
        <v>117</v>
      </c>
      <c r="AZ12">
        <f t="shared" si="1"/>
        <v>137</v>
      </c>
      <c r="BA12">
        <f t="shared" si="1"/>
        <v>151</v>
      </c>
      <c r="BB12">
        <f t="shared" si="1"/>
        <v>172</v>
      </c>
      <c r="BC12">
        <f t="shared" si="1"/>
        <v>192</v>
      </c>
      <c r="BD12">
        <f t="shared" si="1"/>
        <v>219</v>
      </c>
      <c r="BE12">
        <f t="shared" si="1"/>
        <v>266</v>
      </c>
      <c r="BF12">
        <f t="shared" si="1"/>
        <v>312</v>
      </c>
      <c r="BG12">
        <f t="shared" si="1"/>
        <v>349</v>
      </c>
      <c r="BH12">
        <f t="shared" si="1"/>
        <v>387</v>
      </c>
      <c r="BI12">
        <f t="shared" si="1"/>
        <v>476</v>
      </c>
      <c r="BJ12">
        <f t="shared" si="1"/>
        <v>559</v>
      </c>
      <c r="BK12">
        <f t="shared" si="1"/>
        <v>669</v>
      </c>
      <c r="BL12">
        <f>BL2+BL4+BL6+BL8+212</f>
        <v>871</v>
      </c>
      <c r="BM12">
        <f>BM2+BM4+BM6+BM8+225</f>
        <v>998</v>
      </c>
      <c r="BN12">
        <f>BN2+BN4+BN6+BN8+235</f>
        <v>1080</v>
      </c>
      <c r="BO12">
        <f>BO2+BO4+BO6+BO8+293</f>
        <v>1235</v>
      </c>
      <c r="BP12">
        <f>BP2+BP4+BP6+BP8+319</f>
        <v>1394</v>
      </c>
      <c r="BQ12" s="6">
        <f>BQ2+BQ4+BQ6+BQ8+325</f>
        <v>1511</v>
      </c>
      <c r="BR12" s="6">
        <f>BR2+BR4+BR6+BR8+347</f>
        <v>1690</v>
      </c>
      <c r="BS12" s="6">
        <f>BS2+BS4+BS6+BS8+407</f>
        <v>1914</v>
      </c>
      <c r="BT12" s="6">
        <f>BT2+BT4+BT6+BT8+431</f>
        <v>2054</v>
      </c>
      <c r="BU12" s="6">
        <f>BU2+BU4+BU6+BU8+452</f>
        <v>2337</v>
      </c>
      <c r="BV12" s="6">
        <f>BV2+BV4+BV6+BV8+464</f>
        <v>2497</v>
      </c>
      <c r="BW12" s="6">
        <f>BW2+BW4+BW6+BW8+523</f>
        <v>2808</v>
      </c>
      <c r="BX12" s="6">
        <f>BX2+BX4+BX6+BX8+558</f>
        <v>3079</v>
      </c>
      <c r="BY12" s="6">
        <f>BY2+BY4+BY6+BY8+604</f>
        <v>3458</v>
      </c>
      <c r="BZ12">
        <f>1891+SUM(BZ4:BZ8)+656</f>
        <v>3958</v>
      </c>
      <c r="CA12">
        <f>2065+CA4+CA6+CA8+679</f>
        <v>4235</v>
      </c>
      <c r="CB12">
        <f>2225+CB4+CB6+CB8+697</f>
        <v>4510</v>
      </c>
      <c r="CC12">
        <f>CC2+CC4+CC6+CC8+765</f>
        <v>4538</v>
      </c>
      <c r="CD12">
        <f>CD2+CD4+CD6+CD8+824</f>
        <v>4921</v>
      </c>
      <c r="CE12">
        <f>CE2+CE4+CE6+CE8+883</f>
        <v>5208</v>
      </c>
      <c r="CF12">
        <f>CF2+CF4+CF6+CF8+905</f>
        <v>5529</v>
      </c>
      <c r="CG12">
        <f>CG2+CG4+CG6+CG8+968</f>
        <v>5950</v>
      </c>
      <c r="CH12">
        <f>3346+CH4+CH6+CH8+1034</f>
        <v>6663</v>
      </c>
      <c r="CI12">
        <f>3546+CI4+CI6+CI8+1083</f>
        <v>7079</v>
      </c>
      <c r="CJ12">
        <f>CJ2+CJ4+CJ6+CJ8+1149</f>
        <v>7212</v>
      </c>
      <c r="CK12">
        <f>CK2+CK4+CK6+CK8+1200</f>
        <v>7512</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row r="20" spans="1:1" s="6" customFormat="1" ht="28.8" x14ac:dyDescent="0.3">
      <c r="A20" s="16" t="s">
        <v>51</v>
      </c>
    </row>
    <row r="21" spans="1:1" x14ac:dyDescent="0.3">
      <c r="A21" t="s">
        <v>29</v>
      </c>
    </row>
    <row r="22" spans="1:1" x14ac:dyDescent="0.3">
      <c r="A22" t="s">
        <v>52</v>
      </c>
    </row>
    <row r="24" spans="1:1" ht="228" customHeight="1" x14ac:dyDescent="0.3">
      <c r="A24" s="18" t="s">
        <v>55</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31"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A7856-BD3D-47AE-8214-183C33E5E6B4}">
  <dimension ref="A1"/>
  <sheetViews>
    <sheetView topLeftCell="A28" zoomScale="80" zoomScaleNormal="80" workbookViewId="0">
      <selection activeCell="Z33" sqref="Z33"/>
    </sheetView>
  </sheetViews>
  <sheetFormatPr defaultRowHeight="14.4" x14ac:dyDescent="0.3"/>
  <cols>
    <col min="1" max="1025" width="8.5546875" style="6" customWidth="1"/>
    <col min="1026" max="16384" width="8.88671875" style="6"/>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zoomScale="80" zoomScaleNormal="80" workbookViewId="0">
      <selection activeCell="Q21" sqref="Q21"/>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5" spans="1:2" s="6" customFormat="1" x14ac:dyDescent="0.3">
      <c r="B5" s="19" t="s">
        <v>53</v>
      </c>
    </row>
    <row r="7" spans="1:2" x14ac:dyDescent="0.3">
      <c r="A7" t="s">
        <v>16</v>
      </c>
      <c r="B7" t="s">
        <v>17</v>
      </c>
    </row>
    <row r="9" spans="1:2" x14ac:dyDescent="0.3">
      <c r="A9" t="s">
        <v>18</v>
      </c>
      <c r="B9" t="s">
        <v>19</v>
      </c>
    </row>
    <row r="11" spans="1:2" x14ac:dyDescent="0.3">
      <c r="A11" t="s">
        <v>20</v>
      </c>
      <c r="B11" t="s">
        <v>21</v>
      </c>
    </row>
    <row r="13" spans="1:2" x14ac:dyDescent="0.3">
      <c r="A13" t="s">
        <v>22</v>
      </c>
      <c r="B13" t="s">
        <v>23</v>
      </c>
    </row>
    <row r="15" spans="1:2" x14ac:dyDescent="0.3">
      <c r="A15" s="3" t="s">
        <v>9</v>
      </c>
    </row>
    <row r="16" spans="1:2" x14ac:dyDescent="0.3">
      <c r="A16" t="s">
        <v>24</v>
      </c>
      <c r="B16" t="s">
        <v>25</v>
      </c>
    </row>
    <row r="18" spans="1:2" x14ac:dyDescent="0.3">
      <c r="A18" t="s">
        <v>26</v>
      </c>
      <c r="B18" t="s">
        <v>54</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G8" sqref="G8"/>
    </sheetView>
  </sheetViews>
  <sheetFormatPr defaultRowHeight="14.4" x14ac:dyDescent="0.3"/>
  <cols>
    <col min="1" max="1025" width="8.5546875" customWidth="1"/>
  </cols>
  <sheetData>
    <row r="1" spans="1:1" x14ac:dyDescent="0.3">
      <c r="A1" s="8" t="s">
        <v>27</v>
      </c>
    </row>
    <row r="2" spans="1:1" x14ac:dyDescent="0.3">
      <c r="A2" t="s">
        <v>57</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series</vt:lpstr>
      <vt:lpstr>Appendix (1)</vt:lpstr>
      <vt:lpstr>Appendix (2)</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2020-04-22T12:49:48Z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