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ubashini\Downloads\"/>
    </mc:Choice>
  </mc:AlternateContent>
  <xr:revisionPtr revIDLastSave="0" documentId="13_ncr:1_{F1A58E24-A05D-4F02-9E0E-858699625D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1" r:id="rId1"/>
    <sheet name="Backend" sheetId="4" r:id="rId2"/>
    <sheet name="Datasource" sheetId="2" r:id="rId3"/>
    <sheet name="Datasource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  <c r="F2" i="4" l="1"/>
  <c r="A9" i="4" l="1"/>
  <c r="C9" i="4"/>
  <c r="D3" i="4"/>
  <c r="D4" i="4"/>
  <c r="D5" i="4"/>
  <c r="D2" i="4"/>
  <c r="D9" i="4" s="1"/>
  <c r="I7" i="4" l="1"/>
  <c r="I6" i="4"/>
  <c r="I4" i="4"/>
  <c r="T10" i="4"/>
  <c r="T8" i="4"/>
  <c r="M8" i="4"/>
  <c r="I13" i="4"/>
  <c r="A10" i="4"/>
  <c r="I8" i="2"/>
  <c r="I40" i="2"/>
  <c r="I72" i="2"/>
  <c r="I104" i="2"/>
  <c r="I136" i="2"/>
  <c r="I168" i="2"/>
  <c r="I186" i="2"/>
  <c r="I202" i="2"/>
  <c r="I218" i="2"/>
  <c r="I234" i="2"/>
  <c r="I250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24" i="2"/>
  <c r="I56" i="2"/>
  <c r="I88" i="2"/>
  <c r="I120" i="2"/>
  <c r="I152" i="2"/>
  <c r="I178" i="2"/>
  <c r="I194" i="2"/>
  <c r="I210" i="2"/>
  <c r="I641" i="2"/>
  <c r="I625" i="2"/>
  <c r="I617" i="2"/>
  <c r="I601" i="2"/>
  <c r="I593" i="2"/>
  <c r="I577" i="2"/>
  <c r="I569" i="2"/>
  <c r="I553" i="2"/>
  <c r="I545" i="2"/>
  <c r="I529" i="2"/>
  <c r="I513" i="2"/>
  <c r="I498" i="2"/>
  <c r="I466" i="2"/>
  <c r="I450" i="2"/>
  <c r="I418" i="2"/>
  <c r="I386" i="2"/>
  <c r="I370" i="2"/>
  <c r="I338" i="2"/>
  <c r="I322" i="2"/>
  <c r="I290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6" i="2"/>
  <c r="I490" i="2"/>
  <c r="I474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42" i="2"/>
  <c r="I649" i="2"/>
  <c r="I633" i="2"/>
  <c r="I609" i="2"/>
  <c r="I585" i="2"/>
  <c r="I561" i="2"/>
  <c r="I537" i="2"/>
  <c r="I521" i="2"/>
  <c r="I482" i="2"/>
  <c r="I434" i="2"/>
  <c r="I402" i="2"/>
  <c r="I354" i="2"/>
  <c r="I306" i="2"/>
  <c r="I274" i="2"/>
  <c r="I258" i="2"/>
  <c r="I226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4" i="2"/>
  <c r="I246" i="2"/>
  <c r="I238" i="2"/>
  <c r="I230" i="2"/>
  <c r="I222" i="2"/>
  <c r="I214" i="2"/>
  <c r="I206" i="2"/>
  <c r="I198" i="2"/>
  <c r="I190" i="2"/>
  <c r="I182" i="2"/>
  <c r="I174" i="2"/>
  <c r="I160" i="2"/>
  <c r="I144" i="2"/>
  <c r="I128" i="2"/>
  <c r="I112" i="2"/>
  <c r="I96" i="2"/>
  <c r="I80" i="2"/>
  <c r="I64" i="2"/>
  <c r="I48" i="2"/>
  <c r="I32" i="2"/>
  <c r="I16" i="2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5" i="5"/>
  <c r="L9" i="5"/>
  <c r="L13" i="5"/>
  <c r="L17" i="5"/>
  <c r="L21" i="5"/>
  <c r="L25" i="5"/>
  <c r="L29" i="5"/>
  <c r="L33" i="5"/>
  <c r="L37" i="5"/>
  <c r="L41" i="5"/>
  <c r="L45" i="5"/>
  <c r="L3" i="5"/>
  <c r="L7" i="5"/>
  <c r="L11" i="5"/>
  <c r="L15" i="5"/>
  <c r="L19" i="5"/>
  <c r="L23" i="5"/>
  <c r="L27" i="5"/>
  <c r="L31" i="5"/>
  <c r="L35" i="5"/>
  <c r="L39" i="5"/>
  <c r="L43" i="5"/>
  <c r="I2" i="2"/>
  <c r="J2" i="4" l="1"/>
  <c r="J4" i="4" s="1"/>
  <c r="J3" i="4"/>
  <c r="W3" i="4"/>
  <c r="W5" i="4"/>
  <c r="W2" i="4"/>
  <c r="V4" i="4"/>
  <c r="X4" i="4" s="1"/>
  <c r="V6" i="4"/>
  <c r="X6" i="4" s="1"/>
  <c r="U3" i="4"/>
  <c r="U5" i="4"/>
  <c r="U2" i="4"/>
  <c r="T4" i="4"/>
  <c r="T6" i="4"/>
  <c r="U6" i="4"/>
  <c r="T5" i="4"/>
  <c r="W4" i="4"/>
  <c r="W6" i="4"/>
  <c r="V3" i="4"/>
  <c r="X3" i="4" s="1"/>
  <c r="V5" i="4"/>
  <c r="X5" i="4" s="1"/>
  <c r="V2" i="4"/>
  <c r="X2" i="4" s="1"/>
  <c r="U4" i="4"/>
  <c r="T3" i="4"/>
  <c r="T2" i="4"/>
  <c r="P3" i="4"/>
  <c r="P4" i="4"/>
  <c r="O2" i="4"/>
  <c r="M3" i="4"/>
  <c r="M2" i="4"/>
  <c r="O3" i="4"/>
  <c r="O4" i="4"/>
  <c r="P2" i="4"/>
  <c r="N3" i="4"/>
  <c r="N2" i="4"/>
  <c r="M4" i="4"/>
  <c r="N4" i="4"/>
  <c r="J7" i="4"/>
  <c r="J8" i="4"/>
  <c r="J9" i="4"/>
  <c r="J5" i="4"/>
  <c r="J13" i="4" l="1"/>
  <c r="U14" i="4"/>
  <c r="U13" i="4"/>
  <c r="U12" i="4"/>
  <c r="J15" i="4"/>
  <c r="J6" i="4"/>
  <c r="W13" i="4" l="1"/>
  <c r="V13" i="4"/>
  <c r="V12" i="4"/>
  <c r="W12" i="4"/>
  <c r="W14" i="4"/>
  <c r="V14" i="4"/>
</calcChain>
</file>

<file path=xl/sharedStrings.xml><?xml version="1.0" encoding="utf-8"?>
<sst xmlns="http://schemas.openxmlformats.org/spreadsheetml/2006/main" count="2980" uniqueCount="154">
  <si>
    <t>Month</t>
  </si>
  <si>
    <t>Inbound Calls</t>
  </si>
  <si>
    <t>Average Speed of Answer in Secs</t>
  </si>
  <si>
    <t>Abandoned Calls</t>
  </si>
  <si>
    <t>Call Abandonment Rate</t>
  </si>
  <si>
    <t>In-person visits</t>
  </si>
  <si>
    <t>Department</t>
  </si>
  <si>
    <t>Will Fresh</t>
  </si>
  <si>
    <t>Peter Anni</t>
  </si>
  <si>
    <t>Sali Faith</t>
  </si>
  <si>
    <t>Call Id</t>
  </si>
  <si>
    <t>Agents</t>
  </si>
  <si>
    <t>Satisfaction status</t>
  </si>
  <si>
    <t>y</t>
  </si>
  <si>
    <t>Mumin Yusha</t>
  </si>
  <si>
    <t>Sales</t>
  </si>
  <si>
    <t>Logistic</t>
  </si>
  <si>
    <t>Production</t>
  </si>
  <si>
    <t>N</t>
  </si>
  <si>
    <t>cid1001</t>
  </si>
  <si>
    <t>cid1002</t>
  </si>
  <si>
    <t>cid1003</t>
  </si>
  <si>
    <t>cid1004</t>
  </si>
  <si>
    <t>cid1005</t>
  </si>
  <si>
    <t>cid1006</t>
  </si>
  <si>
    <t>cid1007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</si>
  <si>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</si>
  <si>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</si>
  <si>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</si>
  <si>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</si>
  <si>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</si>
  <si>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</si>
  <si>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</si>
  <si>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</si>
  <si>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</si>
  <si>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</si>
  <si>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</si>
  <si>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</si>
  <si>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</si>
  <si>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</si>
  <si>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</si>
  <si>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</si>
  <si>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</si>
  <si>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</si>
  <si>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</si>
  <si>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</si>
  <si>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</si>
  <si>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</si>
  <si>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</si>
  <si>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</si>
  <si>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</si>
  <si>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</si>
  <si>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</si>
  <si>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</si>
  <si>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</si>
  <si>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</si>
  <si>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</si>
  <si>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</si>
  <si>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</si>
  <si>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</si>
  <si>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</si>
  <si>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</si>
  <si>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</si>
  <si>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</si>
  <si>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</si>
  <si>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</si>
  <si>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</si>
  <si>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</si>
  <si>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</si>
  <si>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</si>
  <si>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</si>
  <si>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</si>
  <si>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</si>
  <si>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</si>
  <si>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</si>
  <si>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</si>
  <si>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</si>
  <si>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</si>
  <si>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</si>
  <si>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</si>
  <si>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</si>
  <si>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</si>
  <si>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</si>
  <si>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</si>
  <si>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</si>
  <si>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</si>
  <si>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</si>
  <si>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</si>
  <si>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</si>
  <si>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</si>
  <si>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</si>
  <si>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</si>
  <si>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</si>
  <si>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</si>
  <si>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</si>
  <si>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</si>
  <si>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</si>
  <si>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</si>
  <si>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</si>
  <si>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</si>
  <si>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</si>
  <si>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</si>
  <si>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</si>
  <si>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</si>
  <si>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</si>
  <si>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</si>
  <si>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</si>
  <si>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</si>
  <si>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</si>
  <si>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</si>
  <si>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</si>
  <si>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</si>
  <si>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</si>
  <si>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</si>
  <si>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</si>
  <si>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</si>
  <si>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</si>
  <si>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</si>
  <si>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</si>
  <si>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</si>
  <si>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</si>
  <si>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</si>
  <si>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</si>
  <si>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</si>
  <si>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</si>
  <si>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Start</t>
  </si>
  <si>
    <t>End</t>
  </si>
  <si>
    <t>January</t>
  </si>
  <si>
    <t>February</t>
  </si>
  <si>
    <t>March</t>
  </si>
  <si>
    <t>April</t>
  </si>
  <si>
    <t>Freda Grek</t>
  </si>
  <si>
    <t>Months Filter</t>
  </si>
  <si>
    <t>Metrics</t>
  </si>
  <si>
    <t>Months</t>
  </si>
  <si>
    <t>Lookup</t>
  </si>
  <si>
    <t>Condition</t>
  </si>
  <si>
    <t>Values</t>
  </si>
  <si>
    <t>Y</t>
  </si>
  <si>
    <t>Calls Answered</t>
  </si>
  <si>
    <t>Call Answered</t>
  </si>
  <si>
    <t>Satisfactory Calls</t>
  </si>
  <si>
    <t>Not Satisfied</t>
  </si>
  <si>
    <t>Calls Answered(Y/N)</t>
  </si>
  <si>
    <t>Answered</t>
  </si>
  <si>
    <t>Not Answered</t>
  </si>
  <si>
    <t>Satisfied</t>
  </si>
  <si>
    <t>Dought Chart</t>
  </si>
  <si>
    <t>Support 1</t>
  </si>
  <si>
    <t>Support 2</t>
  </si>
  <si>
    <t>Position</t>
  </si>
  <si>
    <t>Date on your dashboard</t>
  </si>
  <si>
    <t>Unique Value</t>
  </si>
  <si>
    <t>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</si>
</sst>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mmm:yyyy"/>
    <numFmt numFmtId="166" formatCode="0.0000000000000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6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1" xfId="0" applyFont="1" applyBorder="1"/>
    <xf numFmtId="14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2" fillId="3" borderId="0" xfId="0" applyFont="1" applyFill="1"/>
    <xf numFmtId="0" fontId="0" fillId="0" borderId="2" xfId="0" applyBorder="1"/>
    <xf numFmtId="14" fontId="0" fillId="0" borderId="2" xfId="0" applyNumberFormat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0" fillId="0" borderId="3" xfId="0" applyBorder="1"/>
    <xf numFmtId="9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4" fontId="0" fillId="0" borderId="0" xfId="0" applyNumberFormat="1" applyFill="1"/>
    <xf numFmtId="164" fontId="0" fillId="0" borderId="0" xfId="0" applyNumberFormat="1"/>
    <xf numFmtId="0" fontId="0" fillId="0" borderId="2" xfId="0" applyFont="1" applyBorder="1"/>
    <xf numFmtId="0" fontId="2" fillId="3" borderId="0" xfId="0" applyFont="1" applyFill="1" applyBorder="1"/>
    <xf numFmtId="0" fontId="0" fillId="0" borderId="2" xfId="0" applyNumberFormat="1" applyBorder="1"/>
    <xf numFmtId="0" fontId="3" fillId="0" borderId="0" xfId="0" applyFont="1" applyAlignment="1">
      <alignment horizontal="centerContinuous"/>
    </xf>
    <xf numFmtId="3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2" xfId="0" applyNumberFormat="1" applyBorder="1"/>
    <xf numFmtId="10" fontId="0" fillId="0" borderId="2" xfId="0" applyNumberFormat="1" applyBorder="1"/>
    <xf numFmtId="0" fontId="2" fillId="3" borderId="0" xfId="0" applyFont="1" applyFill="1" applyAlignment="1">
      <alignment horizontal="centerContinuous"/>
    </xf>
    <xf numFmtId="166" fontId="0" fillId="0" borderId="0" xfId="0" applyNumberFormat="1"/>
    <xf numFmtId="0" fontId="2" fillId="3" borderId="4" xfId="0" applyFont="1" applyFill="1" applyBorder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left" indent="9"/>
    </xf>
    <xf numFmtId="167" fontId="0" fillId="0" borderId="2" xfId="0" applyNumberFormat="1" applyBorder="1"/>
  </cellXfs>
  <cellStyles count="1">
    <cellStyle name="Normal" xfId="0" builtinId="0"/>
  </cellStyles>
  <dxfs count="13">
    <dxf>
      <numFmt numFmtId="0" formatCode="General"/>
    </dxf>
    <dxf>
      <numFmt numFmtId="2" formatCode="0.00"/>
    </dxf>
    <dxf>
      <numFmt numFmtId="19" formatCode="m/d/yyyy"/>
    </dxf>
    <dxf>
      <border outline="0">
        <right style="thin">
          <color rgb="FF9BC2E6"/>
        </right>
      </border>
    </dxf>
    <dxf>
      <numFmt numFmtId="0" formatCode="General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border outline="0">
        <right style="thin">
          <color theme="4" tint="0.39997558519241921"/>
        </right>
      </border>
    </dxf>
    <dxf>
      <font>
        <b/>
        <i val="0"/>
        <color theme="0" tint="-4.9989318521683403E-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255D8F"/>
        </patternFill>
      </fill>
      <border diagonalUp="0" diagonalDown="0">
        <left/>
        <right/>
        <top/>
        <bottom/>
        <vertical/>
        <horizontal/>
      </border>
    </dxf>
    <dxf>
      <font>
        <color theme="0" tint="-0.1499679555650502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0000000-0011-0000-FFFF-FFFF00000000}">
      <tableStyleElement type="wholeTable" dxfId="12"/>
      <tableStyleElement type="headerRow" dxfId="11"/>
    </tableStyle>
    <tableStyle name="SlicerStyleLight1 3" pivot="0" table="0" count="10" xr9:uid="{00000000-0011-0000-FFFF-FFFF01000000}">
      <tableStyleElement type="wholeTable" dxfId="10"/>
      <tableStyleElement type="headerRow" dxfId="9"/>
    </tableStyle>
  </tableStyles>
  <colors>
    <mruColors>
      <color rgb="FFFF0066"/>
      <color rgb="FF600027"/>
      <color rgb="FFFF579B"/>
      <color rgb="FF0066FF"/>
      <color rgb="FF276195"/>
      <color rgb="FF255D8F"/>
      <color rgb="FF2B6BA5"/>
      <color rgb="FFCC0066"/>
      <color rgb="FFA80044"/>
      <color rgb="FF721C55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 tint="0.59999389629810485"/>
              <bgColor rgb="FF276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 tint="-4.9989318521683403E-2"/>
          </font>
          <fill>
            <patternFill patternType="solid">
              <fgColor indexed="64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Backend!$M$8</c:f>
          <c:strCache>
            <c:ptCount val="1"/>
            <c:pt idx="0">
              <c:v>Call progress at the departmental level for the month of APRIL</c:v>
            </c:pt>
          </c:strCache>
        </c:strRef>
      </c:tx>
      <c:layout>
        <c:manualLayout>
          <c:xMode val="edge"/>
          <c:yMode val="edge"/>
          <c:x val="7.6840991890939001E-2"/>
          <c:y val="3.497215789202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Backend!$M$1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74-4480-B273-5D5083174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Backend!$M$2:$M$4</c:f>
              <c:numCache>
                <c:formatCode>General</c:formatCode>
                <c:ptCount val="3"/>
                <c:pt idx="0">
                  <c:v>14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C92-861D-891F015362F5}"/>
            </c:ext>
          </c:extLst>
        </c:ser>
        <c:ser>
          <c:idx val="1"/>
          <c:order val="1"/>
          <c:tx>
            <c:strRef>
              <c:f>Backend!$N$1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Backend!$N$2:$N$4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34056"/>
        <c:axId val="268531760"/>
      </c:barChart>
      <c:lineChart>
        <c:grouping val="standard"/>
        <c:varyColors val="0"/>
        <c:ser>
          <c:idx val="2"/>
          <c:order val="2"/>
          <c:tx>
            <c:strRef>
              <c:f>Backend!$O$1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 cmpd="dbl">
              <a:solidFill>
                <a:srgbClr val="92D050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Backend!$O$2:$O$4</c:f>
              <c:numCache>
                <c:formatCode>General</c:formatCode>
                <c:ptCount val="3"/>
                <c:pt idx="0">
                  <c:v>14</c:v>
                </c:pt>
                <c:pt idx="1">
                  <c:v>29</c:v>
                </c:pt>
                <c:pt idx="2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70144"/>
        <c:axId val="353074408"/>
      </c:lineChart>
      <c:catAx>
        <c:axId val="2685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1760"/>
        <c:crosses val="autoZero"/>
        <c:auto val="1"/>
        <c:lblAlgn val="ctr"/>
        <c:lblOffset val="100"/>
        <c:noMultiLvlLbl val="0"/>
      </c:catAx>
      <c:valAx>
        <c:axId val="26853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534056"/>
        <c:crosses val="autoZero"/>
        <c:crossBetween val="between"/>
      </c:valAx>
      <c:valAx>
        <c:axId val="353074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070144"/>
        <c:crosses val="max"/>
        <c:crossBetween val="between"/>
      </c:valAx>
      <c:catAx>
        <c:axId val="35307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Backend!$T$8</c:f>
          <c:strCache>
            <c:ptCount val="1"/>
            <c:pt idx="0">
              <c:v>Inbound calls at agents level for the month of  APRIL</c:v>
            </c:pt>
          </c:strCache>
        </c:strRef>
      </c:tx>
      <c:layout>
        <c:manualLayout>
          <c:xMode val="edge"/>
          <c:yMode val="edge"/>
          <c:x val="3.4270778652668414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Backend!$T$1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Backend!$T$2:$T$6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FFD-A1D6-E3461D27254E}"/>
            </c:ext>
          </c:extLst>
        </c:ser>
        <c:ser>
          <c:idx val="1"/>
          <c:order val="1"/>
          <c:tx>
            <c:strRef>
              <c:f>Backend!$U$1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Backend!$U$2:$U$6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FFD-A1D6-E3461D27254E}"/>
            </c:ext>
          </c:extLst>
        </c:ser>
        <c:ser>
          <c:idx val="2"/>
          <c:order val="2"/>
          <c:tx>
            <c:strRef>
              <c:f>Backend!$V$1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Backend!$V$2:$V$6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FFD-A1D6-E3461D27254E}"/>
            </c:ext>
          </c:extLst>
        </c:ser>
        <c:ser>
          <c:idx val="3"/>
          <c:order val="3"/>
          <c:tx>
            <c:strRef>
              <c:f>Backend!$W$1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Backend!$W$2:$W$6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C-4FFD-A1D6-E3461D27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56516888"/>
        <c:axId val="356517216"/>
      </c:barChart>
      <c:catAx>
        <c:axId val="3565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7216"/>
        <c:crosses val="autoZero"/>
        <c:auto val="1"/>
        <c:lblAlgn val="ctr"/>
        <c:lblOffset val="100"/>
        <c:noMultiLvlLbl val="0"/>
      </c:catAx>
      <c:valAx>
        <c:axId val="3565172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65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0651793525822"/>
          <c:y val="0.43945856767904012"/>
          <c:w val="0.19300459317585303"/>
          <c:h val="0.4285744281964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8-4D7D-A36F-FAF5845BBE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8-4D7D-A36F-FAF5845BBED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8-4D7D-A36F-FAF5845BBEDB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8-4D7D-A36F-FAF5845BBEDB}"/>
              </c:ext>
            </c:extLst>
          </c:dPt>
          <c:val>
            <c:numLit>
              <c:formatCode>General</c:formatCode>
              <c:ptCount val="4"/>
              <c:pt idx="0">
                <c:v>50</c:v>
              </c:pt>
              <c:pt idx="1">
                <c:v>20</c:v>
              </c:pt>
              <c:pt idx="2">
                <c:v>30</c:v>
              </c:pt>
              <c:pt idx="3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8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8"/>
      </c:doughnutChart>
      <c:pieChart>
        <c:varyColors val="1"/>
        <c:ser>
          <c:idx val="1"/>
          <c:order val="1"/>
          <c:spPr>
            <a:noFill/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55D-4F72-A4AF-9D5D5E708F74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glow rad="63500">
                  <a:schemeClr val="bg1">
                    <a:alpha val="40000"/>
                  </a:schemeClr>
                </a:glow>
                <a:outerShdw blurRad="50800" dist="38100" dir="10800000" algn="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D28-4D7D-A36F-FAF5845BBED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E-CD28-4D7D-A36F-FAF5845BBEDB}"/>
              </c:ext>
            </c:extLst>
          </c:dPt>
          <c:val>
            <c:numRef>
              <c:f>Backend!$J$13:$J$15</c:f>
              <c:numCache>
                <c:formatCode>0%</c:formatCode>
                <c:ptCount val="3"/>
                <c:pt idx="0" formatCode="0.0%">
                  <c:v>0.69230769230769229</c:v>
                </c:pt>
                <c:pt idx="1">
                  <c:v>0.01</c:v>
                </c:pt>
                <c:pt idx="2" formatCode="0.00%">
                  <c:v>1.2976923076923077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Backend!$T$10</c:f>
          <c:strCache>
            <c:ptCount val="1"/>
            <c:pt idx="0">
              <c:v>Top-3 Agents with the highest call satisfaction in the month of APRIL</c:v>
            </c:pt>
          </c:strCache>
        </c:strRef>
      </c:tx>
      <c:layout>
        <c:manualLayout>
          <c:xMode val="edge"/>
          <c:yMode val="edge"/>
          <c:x val="0.15528743859995553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Backend!$V$12:$V$14</c:f>
              <c:strCache>
                <c:ptCount val="3"/>
                <c:pt idx="0">
                  <c:v>Mumin Yusha</c:v>
                </c:pt>
                <c:pt idx="1">
                  <c:v>Freda Grek</c:v>
                </c:pt>
                <c:pt idx="2">
                  <c:v>Sali Faith</c:v>
                </c:pt>
              </c:strCache>
            </c:strRef>
          </c:cat>
          <c:val>
            <c:numRef>
              <c:f>Backend!$W$12:$W$14</c:f>
              <c:numCache>
                <c:formatCode>General</c:formatCode>
                <c:ptCount val="3"/>
                <c:pt idx="0">
                  <c:v>20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B5A-8285-1ED49261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404770792"/>
        <c:axId val="404773744"/>
      </c:barChart>
      <c:catAx>
        <c:axId val="40477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73744"/>
        <c:crosses val="autoZero"/>
        <c:auto val="1"/>
        <c:lblAlgn val="ctr"/>
        <c:lblOffset val="100"/>
        <c:noMultiLvlLbl val="0"/>
      </c:catAx>
      <c:valAx>
        <c:axId val="40477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9132801356278E-2"/>
          <c:y val="0.33303568236766101"/>
          <c:w val="0.90156596084692731"/>
          <c:h val="0.59589061747904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CB6-8DF3-88996645F8A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CB6-8DF3-88996645F8A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7-4CB6-8DF3-88996645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238104"/>
        <c:axId val="350238432"/>
      </c:barChart>
      <c:catAx>
        <c:axId val="3502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38432"/>
        <c:crosses val="autoZero"/>
        <c:auto val="1"/>
        <c:lblAlgn val="ctr"/>
        <c:lblOffset val="100"/>
        <c:noMultiLvlLbl val="0"/>
      </c:catAx>
      <c:valAx>
        <c:axId val="35023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2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33997737973325"/>
          <c:y val="0.15686274509803921"/>
          <c:w val="0.47820366931338915"/>
          <c:h val="0.2116499105431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6198830409357E-2"/>
          <c:y val="0.30034776902887145"/>
          <c:w val="0.89707602339181292"/>
          <c:h val="0.5922528433945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22F-BF81-08446838108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22F-BF81-08446838108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22F-BF81-0844683810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705752"/>
        <c:axId val="456710016"/>
      </c:barChart>
      <c:catAx>
        <c:axId val="4567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0016"/>
        <c:crosses val="autoZero"/>
        <c:auto val="1"/>
        <c:lblAlgn val="ctr"/>
        <c:lblOffset val="100"/>
        <c:noMultiLvlLbl val="0"/>
      </c:catAx>
      <c:valAx>
        <c:axId val="45671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7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98314684348668"/>
          <c:y val="2.7777777777777776E-2"/>
          <c:w val="0.38789298706082792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Backend!$B$1" horiz="1" max="4" min="1" page="0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18" Type="http://schemas.openxmlformats.org/officeDocument/2006/relationships/image" Target="../media/image11.png"/><Relationship Id="rId3" Type="http://schemas.openxmlformats.org/officeDocument/2006/relationships/chart" Target="../charts/chart3.xml"/><Relationship Id="rId21" Type="http://schemas.openxmlformats.org/officeDocument/2006/relationships/image" Target="../media/image12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png"/><Relationship Id="rId10" Type="http://schemas.microsoft.com/office/2007/relationships/hdphoto" Target="../media/hdphoto2.wdp"/><Relationship Id="rId19" Type="http://schemas.microsoft.com/office/2007/relationships/hdphoto" Target="../media/hdphoto4.wdp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Relationship Id="rId22" Type="http://schemas.microsoft.com/office/2007/relationships/hdphoto" Target="../media/hdphoto5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104775</xdr:rowOff>
    </xdr:from>
    <xdr:to>
      <xdr:col>20</xdr:col>
      <xdr:colOff>47625</xdr:colOff>
      <xdr:row>31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150" y="495300"/>
          <a:ext cx="11601450" cy="5534025"/>
        </a:xfrm>
        <a:prstGeom prst="roundRect">
          <a:avLst>
            <a:gd name="adj" fmla="val 307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114300</xdr:colOff>
      <xdr:row>3</xdr:row>
      <xdr:rowOff>171450</xdr:rowOff>
    </xdr:from>
    <xdr:to>
      <xdr:col>20</xdr:col>
      <xdr:colOff>190500</xdr:colOff>
      <xdr:row>32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43075" y="752475"/>
          <a:ext cx="10439400" cy="5353050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85724</xdr:rowOff>
    </xdr:from>
    <xdr:to>
      <xdr:col>15</xdr:col>
      <xdr:colOff>171450</xdr:colOff>
      <xdr:row>31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14600" y="476249"/>
          <a:ext cx="6600825" cy="55626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66674</xdr:rowOff>
    </xdr:from>
    <xdr:to>
      <xdr:col>15</xdr:col>
      <xdr:colOff>171450</xdr:colOff>
      <xdr:row>7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14600" y="457199"/>
          <a:ext cx="6600825" cy="1066801"/>
        </a:xfrm>
        <a:prstGeom prst="rect">
          <a:avLst/>
        </a:prstGeom>
        <a:gradFill flip="none" rotWithShape="1">
          <a:gsLst>
            <a:gs pos="4000">
              <a:schemeClr val="accent1">
                <a:lumMod val="50000"/>
              </a:schemeClr>
            </a:gs>
            <a:gs pos="100000">
              <a:schemeClr val="bg1"/>
            </a:gs>
          </a:gsLst>
          <a:lin ang="54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285750</xdr:colOff>
      <xdr:row>0</xdr:row>
      <xdr:rowOff>0</xdr:rowOff>
    </xdr:from>
    <xdr:to>
      <xdr:col>15</xdr:col>
      <xdr:colOff>180975</xdr:colOff>
      <xdr:row>2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33725" y="0"/>
          <a:ext cx="5991225" cy="4953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2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 Call Performance Dashboard</a:t>
          </a:r>
          <a:endParaRPr lang="en-US" sz="24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</xdr:col>
      <xdr:colOff>85725</xdr:colOff>
      <xdr:row>2</xdr:row>
      <xdr:rowOff>142875</xdr:rowOff>
    </xdr:from>
    <xdr:to>
      <xdr:col>3</xdr:col>
      <xdr:colOff>38100</xdr:colOff>
      <xdr:row>4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95300" y="533400"/>
          <a:ext cx="1171575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Call Center</a:t>
          </a:r>
          <a:endParaRPr lang="en-US" sz="1600" b="0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561975</xdr:colOff>
      <xdr:row>20</xdr:row>
      <xdr:rowOff>190499</xdr:rowOff>
    </xdr:from>
    <xdr:to>
      <xdr:col>15</xdr:col>
      <xdr:colOff>76198</xdr:colOff>
      <xdr:row>31</xdr:row>
      <xdr:rowOff>47624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067550" y="4010024"/>
          <a:ext cx="1952623" cy="19526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209550</xdr:colOff>
      <xdr:row>4</xdr:row>
      <xdr:rowOff>57150</xdr:rowOff>
    </xdr:from>
    <xdr:to>
      <xdr:col>20</xdr:col>
      <xdr:colOff>133349</xdr:colOff>
      <xdr:row>31</xdr:row>
      <xdr:rowOff>95250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9620250" y="806450"/>
          <a:ext cx="3130549" cy="5010150"/>
          <a:chOff x="9363075" y="828675"/>
          <a:chExt cx="2971799" cy="5181600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942022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rgbClr val="FF0066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936307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16</xdr:col>
      <xdr:colOff>408732</xdr:colOff>
      <xdr:row>2</xdr:row>
      <xdr:rowOff>55060</xdr:rowOff>
    </xdr:from>
    <xdr:to>
      <xdr:col>18</xdr:col>
      <xdr:colOff>258031</xdr:colOff>
      <xdr:row>3</xdr:row>
      <xdr:rowOff>176056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962307" y="445585"/>
          <a:ext cx="1068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Detailed KPI</a:t>
          </a:r>
        </a:p>
      </xdr:txBody>
    </xdr:sp>
    <xdr:clientData/>
  </xdr:twoCellAnchor>
  <xdr:twoCellAnchor editAs="absolute">
    <xdr:from>
      <xdr:col>15</xdr:col>
      <xdr:colOff>257175</xdr:colOff>
      <xdr:row>4</xdr:row>
      <xdr:rowOff>133350</xdr:rowOff>
    </xdr:from>
    <xdr:to>
      <xdr:col>20</xdr:col>
      <xdr:colOff>28575</xdr:colOff>
      <xdr:row>18</xdr:row>
      <xdr:rowOff>114300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201150" y="904875"/>
          <a:ext cx="2819400" cy="26479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61913</xdr:colOff>
      <xdr:row>11</xdr:row>
      <xdr:rowOff>0</xdr:rowOff>
    </xdr:from>
    <xdr:to>
      <xdr:col>3</xdr:col>
      <xdr:colOff>71438</xdr:colOff>
      <xdr:row>13</xdr:row>
      <xdr:rowOff>171450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71488" y="210502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63342</xdr:colOff>
      <xdr:row>14</xdr:row>
      <xdr:rowOff>42863</xdr:rowOff>
    </xdr:from>
    <xdr:to>
      <xdr:col>3</xdr:col>
      <xdr:colOff>72867</xdr:colOff>
      <xdr:row>17</xdr:row>
      <xdr:rowOff>23813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72917" y="2719388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64770</xdr:colOff>
      <xdr:row>17</xdr:row>
      <xdr:rowOff>85726</xdr:rowOff>
    </xdr:from>
    <xdr:to>
      <xdr:col>3</xdr:col>
      <xdr:colOff>74295</xdr:colOff>
      <xdr:row>20</xdr:row>
      <xdr:rowOff>66676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74345" y="3333751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9</xdr:row>
          <xdr:rowOff>12700</xdr:rowOff>
        </xdr:from>
        <xdr:to>
          <xdr:col>3</xdr:col>
          <xdr:colOff>57150</xdr:colOff>
          <xdr:row>10</xdr:row>
          <xdr:rowOff>69850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1</xdr:col>
      <xdr:colOff>9525</xdr:colOff>
      <xdr:row>7</xdr:row>
      <xdr:rowOff>178885</xdr:rowOff>
    </xdr:from>
    <xdr:to>
      <xdr:col>3</xdr:col>
      <xdr:colOff>153800</xdr:colOff>
      <xdr:row>9</xdr:row>
      <xdr:rowOff>26153</xdr:rowOff>
    </xdr:to>
    <xdr:sp macro="" textlink="Backend!A10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419100" y="1521910"/>
          <a:ext cx="1363475" cy="2282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DBF1523-5603-49F7-BEEC-C615804E05DF}" type="TxLink">
            <a:rPr lang="en-US" sz="9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pPr algn="ctr"/>
            <a:t>APRIL Selected </a:t>
          </a:fld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absolute">
    <xdr:from>
      <xdr:col>1</xdr:col>
      <xdr:colOff>60484</xdr:colOff>
      <xdr:row>20</xdr:row>
      <xdr:rowOff>128588</xdr:rowOff>
    </xdr:from>
    <xdr:to>
      <xdr:col>3</xdr:col>
      <xdr:colOff>70009</xdr:colOff>
      <xdr:row>23</xdr:row>
      <xdr:rowOff>109538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470059" y="3948113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59055</xdr:colOff>
      <xdr:row>23</xdr:row>
      <xdr:rowOff>171450</xdr:rowOff>
    </xdr:from>
    <xdr:to>
      <xdr:col>3</xdr:col>
      <xdr:colOff>68580</xdr:colOff>
      <xdr:row>26</xdr:row>
      <xdr:rowOff>152400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468630" y="456247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417533</xdr:colOff>
      <xdr:row>4</xdr:row>
      <xdr:rowOff>83635</xdr:rowOff>
    </xdr:from>
    <xdr:to>
      <xdr:col>8</xdr:col>
      <xdr:colOff>1566</xdr:colOff>
      <xdr:row>6</xdr:row>
      <xdr:rowOff>170648</xdr:rowOff>
    </xdr:to>
    <xdr:sp macro="" textlink="Backend!J4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875108" y="855160"/>
          <a:ext cx="80323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8C443A39-5E9E-4C0A-87CE-329A74F41068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19.9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304799</xdr:colOff>
      <xdr:row>2</xdr:row>
      <xdr:rowOff>45535</xdr:rowOff>
    </xdr:from>
    <xdr:to>
      <xdr:col>8</xdr:col>
      <xdr:colOff>142874</xdr:colOff>
      <xdr:row>4</xdr:row>
      <xdr:rowOff>76200</xdr:rowOff>
    </xdr:to>
    <xdr:sp macro="" textlink="Backend!I4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543174" y="436060"/>
          <a:ext cx="2276475" cy="41166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D2E7FDB7-0DE4-474B-8D26-97A1DA2F947F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Avg Speed Answer (Secs)  in April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558606</xdr:colOff>
      <xdr:row>4</xdr:row>
      <xdr:rowOff>112210</xdr:rowOff>
    </xdr:from>
    <xdr:to>
      <xdr:col>11</xdr:col>
      <xdr:colOff>298643</xdr:colOff>
      <xdr:row>7</xdr:row>
      <xdr:rowOff>8723</xdr:rowOff>
    </xdr:to>
    <xdr:sp macro="" textlink="Backend!J6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844981" y="883735"/>
          <a:ext cx="959237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3A977A74-4C1A-4641-9F6D-87B5FA05881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26.7%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397033</xdr:colOff>
      <xdr:row>2</xdr:row>
      <xdr:rowOff>45535</xdr:rowOff>
    </xdr:from>
    <xdr:to>
      <xdr:col>11</xdr:col>
      <xdr:colOff>269724</xdr:colOff>
      <xdr:row>4</xdr:row>
      <xdr:rowOff>95250</xdr:rowOff>
    </xdr:to>
    <xdr:sp macro="" textlink="Backend!I6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073808" y="436060"/>
          <a:ext cx="1701491" cy="43071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9C7A128-1F0C-401A-B419-95B9EC63B356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Abandonment Rate  in April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319559</xdr:colOff>
      <xdr:row>4</xdr:row>
      <xdr:rowOff>102685</xdr:rowOff>
    </xdr:from>
    <xdr:to>
      <xdr:col>14</xdr:col>
      <xdr:colOff>518642</xdr:colOff>
      <xdr:row>6</xdr:row>
      <xdr:rowOff>189698</xdr:rowOff>
    </xdr:to>
    <xdr:sp macro="" textlink="Backend!J7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044334" y="874210"/>
          <a:ext cx="80868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152D6C61-721B-4D20-B0FA-40FA16FEB315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1,699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9525</xdr:colOff>
      <xdr:row>2</xdr:row>
      <xdr:rowOff>45535</xdr:rowOff>
    </xdr:from>
    <xdr:to>
      <xdr:col>14</xdr:col>
      <xdr:colOff>530423</xdr:colOff>
      <xdr:row>4</xdr:row>
      <xdr:rowOff>132612</xdr:rowOff>
    </xdr:to>
    <xdr:sp macro="" textlink="Backend!I7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124700" y="436060"/>
          <a:ext cx="1740098" cy="468077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ED3D7229-A1D5-43B2-8383-30EF5F8D5F0E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In-person visits in April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194726</xdr:colOff>
      <xdr:row>16</xdr:row>
      <xdr:rowOff>78872</xdr:rowOff>
    </xdr:from>
    <xdr:to>
      <xdr:col>3</xdr:col>
      <xdr:colOff>71981</xdr:colOff>
      <xdr:row>17</xdr:row>
      <xdr:rowOff>168577</xdr:rowOff>
    </xdr:to>
    <xdr:sp macro="" textlink="Backend!I3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04301" y="3136397"/>
          <a:ext cx="1096455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24B4B15A-C2C8-42D9-A5E4-95A218039704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Answered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309561</xdr:colOff>
      <xdr:row>17</xdr:row>
      <xdr:rowOff>140493</xdr:rowOff>
    </xdr:from>
    <xdr:to>
      <xdr:col>2</xdr:col>
      <xdr:colOff>566736</xdr:colOff>
      <xdr:row>17</xdr:row>
      <xdr:rowOff>140493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719136" y="3388518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48222</xdr:colOff>
      <xdr:row>20</xdr:row>
      <xdr:rowOff>64584</xdr:rowOff>
    </xdr:from>
    <xdr:to>
      <xdr:col>3</xdr:col>
      <xdr:colOff>85135</xdr:colOff>
      <xdr:row>21</xdr:row>
      <xdr:rowOff>154289</xdr:rowOff>
    </xdr:to>
    <xdr:sp macro="" textlink="Backend!I5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57797" y="3884109"/>
          <a:ext cx="1256113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A9BA4438-5BAE-4EBA-A100-5789DDBFBED8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Abandoned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314324</xdr:colOff>
      <xdr:row>21</xdr:row>
      <xdr:rowOff>119061</xdr:rowOff>
    </xdr:from>
    <xdr:to>
      <xdr:col>2</xdr:col>
      <xdr:colOff>571499</xdr:colOff>
      <xdr:row>21</xdr:row>
      <xdr:rowOff>119061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723899" y="4129086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13876</xdr:colOff>
      <xdr:row>24</xdr:row>
      <xdr:rowOff>50296</xdr:rowOff>
    </xdr:from>
    <xdr:to>
      <xdr:col>3</xdr:col>
      <xdr:colOff>62332</xdr:colOff>
      <xdr:row>25</xdr:row>
      <xdr:rowOff>140001</xdr:rowOff>
    </xdr:to>
    <xdr:sp macro="" textlink="Backend!I8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423451" y="4631821"/>
          <a:ext cx="1267656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89A6A472-1900-4659-917D-47905EBC763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Satisfactory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309562</xdr:colOff>
      <xdr:row>25</xdr:row>
      <xdr:rowOff>116679</xdr:rowOff>
    </xdr:from>
    <xdr:to>
      <xdr:col>2</xdr:col>
      <xdr:colOff>566737</xdr:colOff>
      <xdr:row>25</xdr:row>
      <xdr:rowOff>116679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719137" y="4888704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549961</xdr:colOff>
      <xdr:row>11</xdr:row>
      <xdr:rowOff>16960</xdr:rowOff>
    </xdr:from>
    <xdr:to>
      <xdr:col>2</xdr:col>
      <xdr:colOff>593040</xdr:colOff>
      <xdr:row>13</xdr:row>
      <xdr:rowOff>103973</xdr:rowOff>
    </xdr:to>
    <xdr:sp macro="" textlink="Backend!J2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59536" y="2121985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71AE682C-E845-4825-A147-C72EFB23D6C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105</a:t>
          </a:fld>
          <a:endParaRPr lang="en-US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236763</xdr:colOff>
      <xdr:row>12</xdr:row>
      <xdr:rowOff>112210</xdr:rowOff>
    </xdr:from>
    <xdr:to>
      <xdr:col>3</xdr:col>
      <xdr:colOff>68043</xdr:colOff>
      <xdr:row>14</xdr:row>
      <xdr:rowOff>11415</xdr:rowOff>
    </xdr:to>
    <xdr:sp macro="" textlink="Backend!I2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646338" y="2407735"/>
          <a:ext cx="105048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A101359C-7FC3-4106-86A8-B0262B55E97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Inbound Calls</a:t>
          </a:fld>
          <a:endParaRPr lang="en-US" sz="1000" b="1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314325</xdr:colOff>
      <xdr:row>13</xdr:row>
      <xdr:rowOff>142875</xdr:rowOff>
    </xdr:from>
    <xdr:to>
      <xdr:col>2</xdr:col>
      <xdr:colOff>571500</xdr:colOff>
      <xdr:row>13</xdr:row>
      <xdr:rowOff>142875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723900" y="262890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588061</xdr:colOff>
      <xdr:row>15</xdr:row>
      <xdr:rowOff>12197</xdr:rowOff>
    </xdr:from>
    <xdr:to>
      <xdr:col>3</xdr:col>
      <xdr:colOff>21540</xdr:colOff>
      <xdr:row>17</xdr:row>
      <xdr:rowOff>99210</xdr:rowOff>
    </xdr:to>
    <xdr:sp macro="" textlink="Backend!J3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97636" y="2879222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ECEBBE0-7C2C-44B3-B348-73DA7D1DB430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77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75513</xdr:colOff>
      <xdr:row>18</xdr:row>
      <xdr:rowOff>169359</xdr:rowOff>
    </xdr:from>
    <xdr:to>
      <xdr:col>2</xdr:col>
      <xdr:colOff>572188</xdr:colOff>
      <xdr:row>21</xdr:row>
      <xdr:rowOff>65872</xdr:rowOff>
    </xdr:to>
    <xdr:sp macro="" textlink="Backend!J5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094688" y="3607884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9403884-80EA-433E-A1C0-18CA6217C811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28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559486</xdr:colOff>
      <xdr:row>22</xdr:row>
      <xdr:rowOff>155071</xdr:rowOff>
    </xdr:from>
    <xdr:to>
      <xdr:col>2</xdr:col>
      <xdr:colOff>602565</xdr:colOff>
      <xdr:row>25</xdr:row>
      <xdr:rowOff>51584</xdr:rowOff>
    </xdr:to>
    <xdr:sp macro="" textlink="Backend!J8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69061" y="4355596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D8AF7D73-7F02-46B1-9F2B-B2549E7897AC}" type="TxLink">
            <a:rPr lang="en-US" sz="2400" b="1" i="0" u="none" strike="noStrike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66</a:t>
          </a:fld>
          <a:endParaRPr lang="en-US" sz="2400" b="1" i="0" u="none" strike="noStrike" cap="none" spc="0">
            <a:ln w="0"/>
            <a:solidFill>
              <a:srgbClr val="92D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608913</xdr:colOff>
      <xdr:row>26</xdr:row>
      <xdr:rowOff>140785</xdr:rowOff>
    </xdr:from>
    <xdr:to>
      <xdr:col>2</xdr:col>
      <xdr:colOff>495988</xdr:colOff>
      <xdr:row>29</xdr:row>
      <xdr:rowOff>37298</xdr:rowOff>
    </xdr:to>
    <xdr:sp macro="" textlink="Backend!J9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018488" y="5103310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B961491D-7D02-4DB9-A36B-C945C99C1664}" type="TxLink">
            <a:rPr lang="en-US" sz="2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39</a:t>
          </a:fld>
          <a:endParaRPr lang="en-US" sz="2400" b="1" i="0" u="none" strike="noStrike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240668</xdr:colOff>
      <xdr:row>28</xdr:row>
      <xdr:rowOff>55060</xdr:rowOff>
    </xdr:from>
    <xdr:to>
      <xdr:col>3</xdr:col>
      <xdr:colOff>26038</xdr:colOff>
      <xdr:row>29</xdr:row>
      <xdr:rowOff>144765</xdr:rowOff>
    </xdr:to>
    <xdr:sp macro="" textlink="Backend!I9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650243" y="5398585"/>
          <a:ext cx="100457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3CEF5FDC-DC42-4558-B7F9-BB70B3C93F87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Not Satisfied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29</xdr:row>
      <xdr:rowOff>123825</xdr:rowOff>
    </xdr:from>
    <xdr:to>
      <xdr:col>2</xdr:col>
      <xdr:colOff>523875</xdr:colOff>
      <xdr:row>29</xdr:row>
      <xdr:rowOff>123825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676275" y="565785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400048</xdr:colOff>
      <xdr:row>7</xdr:row>
      <xdr:rowOff>133350</xdr:rowOff>
    </xdr:from>
    <xdr:to>
      <xdr:col>14</xdr:col>
      <xdr:colOff>514350</xdr:colOff>
      <xdr:row>20</xdr:row>
      <xdr:rowOff>114300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755898" y="1435100"/>
          <a:ext cx="6527802" cy="23749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7</xdr:row>
      <xdr:rowOff>66675</xdr:rowOff>
    </xdr:from>
    <xdr:to>
      <xdr:col>12</xdr:col>
      <xdr:colOff>95250</xdr:colOff>
      <xdr:row>20</xdr:row>
      <xdr:rowOff>171450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419098</xdr:colOff>
      <xdr:row>21</xdr:row>
      <xdr:rowOff>38100</xdr:rowOff>
    </xdr:from>
    <xdr:to>
      <xdr:col>15</xdr:col>
      <xdr:colOff>133350</xdr:colOff>
      <xdr:row>31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774948" y="3917950"/>
          <a:ext cx="6769102" cy="18319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21</xdr:row>
      <xdr:rowOff>0</xdr:rowOff>
    </xdr:from>
    <xdr:to>
      <xdr:col>14</xdr:col>
      <xdr:colOff>558800</xdr:colOff>
      <xdr:row>31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</xdr:row>
      <xdr:rowOff>168275</xdr:rowOff>
    </xdr:from>
    <xdr:to>
      <xdr:col>20</xdr:col>
      <xdr:colOff>546096</xdr:colOff>
      <xdr:row>17</xdr:row>
      <xdr:rowOff>73023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9</xdr:row>
      <xdr:rowOff>180975</xdr:rowOff>
    </xdr:from>
    <xdr:to>
      <xdr:col>17</xdr:col>
      <xdr:colOff>581025</xdr:colOff>
      <xdr:row>11</xdr:row>
      <xdr:rowOff>104775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439400" y="1905000"/>
          <a:ext cx="304800" cy="304800"/>
        </a:xfrm>
        <a:prstGeom prst="flowChartConnector">
          <a:avLst/>
        </a:prstGeom>
        <a:solidFill>
          <a:srgbClr val="600027"/>
        </a:solidFill>
        <a:ln w="28575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10</xdr:row>
      <xdr:rowOff>104775</xdr:rowOff>
    </xdr:from>
    <xdr:to>
      <xdr:col>17</xdr:col>
      <xdr:colOff>457200</xdr:colOff>
      <xdr:row>10</xdr:row>
      <xdr:rowOff>180975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544175" y="2019300"/>
          <a:ext cx="76200" cy="76200"/>
        </a:xfrm>
        <a:prstGeom prst="flowChartConnector">
          <a:avLst/>
        </a:prstGeom>
        <a:solidFill>
          <a:schemeClr val="bg1"/>
        </a:solidFill>
        <a:ln>
          <a:solidFill>
            <a:schemeClr val="bg1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457200</xdr:colOff>
      <xdr:row>11</xdr:row>
      <xdr:rowOff>36010</xdr:rowOff>
    </xdr:from>
    <xdr:to>
      <xdr:col>18</xdr:col>
      <xdr:colOff>561975</xdr:colOff>
      <xdr:row>14</xdr:row>
      <xdr:rowOff>171050</xdr:rowOff>
    </xdr:to>
    <xdr:sp macro="" textlink="Backend!J13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0010775" y="2141035"/>
          <a:ext cx="1323975" cy="70654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1DC3FF0A-BD63-4A48-9DA3-E9F97D263E58}" type="TxLink">
            <a:rPr lang="en-US" sz="4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pPr algn="ctr"/>
            <a:t>69.2%</a:t>
          </a:fld>
          <a:endParaRPr lang="en-US" sz="4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15</xdr:col>
      <xdr:colOff>333375</xdr:colOff>
      <xdr:row>14</xdr:row>
      <xdr:rowOff>83635</xdr:rowOff>
    </xdr:from>
    <xdr:to>
      <xdr:col>19</xdr:col>
      <xdr:colOff>600074</xdr:colOff>
      <xdr:row>17</xdr:row>
      <xdr:rowOff>175009</xdr:rowOff>
    </xdr:to>
    <xdr:sp macro="" textlink="Backend!I13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277350" y="2760160"/>
          <a:ext cx="2705099" cy="6628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5145B78A-3459-47D4-901E-8F869ED4FED5}" type="TxLink">
            <a:rPr lang="en-US" sz="12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Satisfactory calls and not satisfined  percentage change in the month of APRIL</a:t>
          </a:fld>
          <a:endParaRPr 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11</xdr:col>
      <xdr:colOff>542925</xdr:colOff>
      <xdr:row>8</xdr:row>
      <xdr:rowOff>152400</xdr:rowOff>
    </xdr:from>
    <xdr:to>
      <xdr:col>15</xdr:col>
      <xdr:colOff>28575</xdr:colOff>
      <xdr:row>20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048500" y="1685925"/>
          <a:ext cx="192405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590550</xdr:colOff>
      <xdr:row>21</xdr:row>
      <xdr:rowOff>9525</xdr:rowOff>
    </xdr:from>
    <xdr:to>
      <xdr:col>15</xdr:col>
      <xdr:colOff>57150</xdr:colOff>
      <xdr:row>32</xdr:row>
      <xdr:rowOff>142875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7096125" y="4019550"/>
          <a:ext cx="190500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1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85726</xdr:colOff>
      <xdr:row>8</xdr:row>
      <xdr:rowOff>76200</xdr:rowOff>
    </xdr:from>
    <xdr:to>
      <xdr:col>14</xdr:col>
      <xdr:colOff>542926</xdr:colOff>
      <xdr:row>10</xdr:row>
      <xdr:rowOff>9525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200901" y="1609725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12</xdr:col>
      <xdr:colOff>104776</xdr:colOff>
      <xdr:row>20</xdr:row>
      <xdr:rowOff>180975</xdr:rowOff>
    </xdr:from>
    <xdr:to>
      <xdr:col>14</xdr:col>
      <xdr:colOff>561976</xdr:colOff>
      <xdr:row>22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219951" y="4000500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15</xdr:col>
      <xdr:colOff>247650</xdr:colOff>
      <xdr:row>19</xdr:row>
      <xdr:rowOff>0</xdr:rowOff>
    </xdr:from>
    <xdr:to>
      <xdr:col>20</xdr:col>
      <xdr:colOff>19050</xdr:colOff>
      <xdr:row>31</xdr:row>
      <xdr:rowOff>38100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9191625" y="3629025"/>
          <a:ext cx="2819400" cy="23241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257175</xdr:colOff>
      <xdr:row>19</xdr:row>
      <xdr:rowOff>57150</xdr:rowOff>
    </xdr:from>
    <xdr:to>
      <xdr:col>20</xdr:col>
      <xdr:colOff>247650</xdr:colOff>
      <xdr:row>31</xdr:row>
      <xdr:rowOff>57150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8</xdr:col>
      <xdr:colOff>9525</xdr:colOff>
      <xdr:row>6</xdr:row>
      <xdr:rowOff>57150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68630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</xdr:row>
      <xdr:rowOff>66675</xdr:rowOff>
    </xdr:from>
    <xdr:to>
      <xdr:col>11</xdr:col>
      <xdr:colOff>257175</xdr:colOff>
      <xdr:row>6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676275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4</xdr:row>
      <xdr:rowOff>66675</xdr:rowOff>
    </xdr:from>
    <xdr:to>
      <xdr:col>14</xdr:col>
      <xdr:colOff>476250</xdr:colOff>
      <xdr:row>6</xdr:row>
      <xdr:rowOff>57150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8810625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38100</xdr:rowOff>
    </xdr:from>
    <xdr:to>
      <xdr:col>4</xdr:col>
      <xdr:colOff>276226</xdr:colOff>
      <xdr:row>30</xdr:row>
      <xdr:rowOff>171450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066925" y="971550"/>
          <a:ext cx="565151" cy="4737100"/>
          <a:chOff x="1981200" y="1000125"/>
          <a:chExt cx="533401" cy="4895850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19812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0193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rgbClr val="FF57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</xdr:col>
      <xdr:colOff>412135</xdr:colOff>
      <xdr:row>8</xdr:row>
      <xdr:rowOff>57150</xdr:rowOff>
    </xdr:from>
    <xdr:to>
      <xdr:col>4</xdr:col>
      <xdr:colOff>242848</xdr:colOff>
      <xdr:row>27</xdr:row>
      <xdr:rowOff>152399</xdr:rowOff>
    </xdr:to>
    <xdr:sp macro="" textlink="Backend!F2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2040910" y="1590675"/>
          <a:ext cx="440313" cy="3714749"/>
        </a:xfrm>
        <a:prstGeom prst="rect">
          <a:avLst/>
        </a:prstGeom>
        <a:noFill/>
        <a:effectLst/>
      </xdr:spPr>
      <xdr:txBody>
        <a:bodyPr vert="wordArtVert" wrap="square" lIns="91440" tIns="45720" rIns="91440" bIns="45720">
          <a:spAutoFit/>
        </a:bodyPr>
        <a:lstStyle/>
        <a:p>
          <a:pPr marL="0" indent="0" algn="ctr"/>
          <a:fld id="{31CAB236-EEC1-48BA-9861-31BA3A9D832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February:2022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571501</xdr:colOff>
      <xdr:row>4</xdr:row>
      <xdr:rowOff>118111</xdr:rowOff>
    </xdr:from>
    <xdr:to>
      <xdr:col>6</xdr:col>
      <xdr:colOff>381001</xdr:colOff>
      <xdr:row>6</xdr:row>
      <xdr:rowOff>156211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889636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359550</xdr:colOff>
      <xdr:row>4</xdr:row>
      <xdr:rowOff>121998</xdr:rowOff>
    </xdr:from>
    <xdr:to>
      <xdr:col>2</xdr:col>
      <xdr:colOff>285750</xdr:colOff>
      <xdr:row>6</xdr:row>
      <xdr:rowOff>142301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893523"/>
          <a:ext cx="535800" cy="401303"/>
        </a:xfrm>
        <a:prstGeom prst="rect">
          <a:avLst/>
        </a:prstGeom>
      </xdr:spPr>
    </xdr:pic>
    <xdr:clientData/>
  </xdr:twoCellAnchor>
  <xdr:twoCellAnchor editAs="oneCell">
    <xdr:from>
      <xdr:col>9</xdr:col>
      <xdr:colOff>110871</xdr:colOff>
      <xdr:row>4</xdr:row>
      <xdr:rowOff>146686</xdr:rowOff>
    </xdr:from>
    <xdr:to>
      <xdr:col>9</xdr:col>
      <xdr:colOff>516635</xdr:colOff>
      <xdr:row>6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246" y="918211"/>
          <a:ext cx="405764" cy="405764"/>
        </a:xfrm>
        <a:prstGeom prst="rect">
          <a:avLst/>
        </a:prstGeom>
      </xdr:spPr>
    </xdr:pic>
    <xdr:clientData/>
  </xdr:twoCellAnchor>
  <xdr:twoCellAnchor editAs="oneCell">
    <xdr:from>
      <xdr:col>18</xdr:col>
      <xdr:colOff>495299</xdr:colOff>
      <xdr:row>5</xdr:row>
      <xdr:rowOff>35572</xdr:rowOff>
    </xdr:from>
    <xdr:to>
      <xdr:col>19</xdr:col>
      <xdr:colOff>540038</xdr:colOff>
      <xdr:row>7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4" y="997597"/>
          <a:ext cx="654339" cy="440678"/>
        </a:xfrm>
        <a:prstGeom prst="rect">
          <a:avLst/>
        </a:prstGeom>
      </xdr:spPr>
    </xdr:pic>
    <xdr:clientData/>
  </xdr:twoCellAnchor>
  <xdr:twoCellAnchor editAs="oneCell">
    <xdr:from>
      <xdr:col>1</xdr:col>
      <xdr:colOff>308492</xdr:colOff>
      <xdr:row>11</xdr:row>
      <xdr:rowOff>7659</xdr:rowOff>
    </xdr:from>
    <xdr:to>
      <xdr:col>2</xdr:col>
      <xdr:colOff>0</xdr:colOff>
      <xdr:row>13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100000"/>
                  </a14:imgEffect>
                  <a14:imgEffect>
                    <a14:brightnessContrast bright="10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067" y="2112684"/>
          <a:ext cx="301108" cy="3733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18</xdr:row>
      <xdr:rowOff>136118</xdr:rowOff>
    </xdr:from>
    <xdr:to>
      <xdr:col>2</xdr:col>
      <xdr:colOff>19050</xdr:colOff>
      <xdr:row>20</xdr:row>
      <xdr:rowOff>136118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57464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22</xdr:row>
      <xdr:rowOff>123825</xdr:rowOff>
    </xdr:from>
    <xdr:to>
      <xdr:col>2</xdr:col>
      <xdr:colOff>47625</xdr:colOff>
      <xdr:row>24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324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27</xdr:row>
      <xdr:rowOff>5730</xdr:rowOff>
    </xdr:from>
    <xdr:to>
      <xdr:col>2</xdr:col>
      <xdr:colOff>14039</xdr:colOff>
      <xdr:row>28</xdr:row>
      <xdr:rowOff>146160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158755"/>
          <a:ext cx="328364" cy="330930"/>
        </a:xfrm>
        <a:prstGeom prst="rect">
          <a:avLst/>
        </a:prstGeom>
      </xdr:spPr>
    </xdr:pic>
    <xdr:clientData/>
  </xdr:twoCellAnchor>
  <xdr:twoCellAnchor editAs="oneCell">
    <xdr:from>
      <xdr:col>13</xdr:col>
      <xdr:colOff>130175</xdr:colOff>
      <xdr:row>22</xdr:row>
      <xdr:rowOff>79780</xdr:rowOff>
    </xdr:from>
    <xdr:to>
      <xdr:col>14</xdr:col>
      <xdr:colOff>206375</xdr:colOff>
      <xdr:row>24</xdr:row>
      <xdr:rowOff>181332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4143780"/>
          <a:ext cx="717550" cy="469852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19</xdr:row>
      <xdr:rowOff>146455</xdr:rowOff>
    </xdr:from>
    <xdr:to>
      <xdr:col>16</xdr:col>
      <xdr:colOff>108254</xdr:colOff>
      <xdr:row>21</xdr:row>
      <xdr:rowOff>76200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rgbClr val="FF0066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775480"/>
          <a:ext cx="441629" cy="31074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4</xdr:row>
      <xdr:rowOff>114300</xdr:rowOff>
    </xdr:from>
    <xdr:to>
      <xdr:col>13</xdr:col>
      <xdr:colOff>314325</xdr:colOff>
      <xdr:row>6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85825"/>
          <a:ext cx="495300" cy="447675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66675</xdr:rowOff>
    </xdr:from>
    <xdr:to>
      <xdr:col>4</xdr:col>
      <xdr:colOff>257175</xdr:colOff>
      <xdr:row>6</xdr:row>
      <xdr:rowOff>123825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2133600" y="1184275"/>
          <a:ext cx="479425" cy="57150"/>
          <a:chOff x="5334000" y="523875"/>
          <a:chExt cx="447675" cy="57150"/>
        </a:xfrm>
      </xdr:grpSpPr>
      <xdr:sp macro="" textlink="">
        <xdr:nvSpPr>
          <xdr:cNvPr id="28" name="Flowchart: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Flowchart: Connector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Flowchart: Connector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228600</xdr:colOff>
      <xdr:row>17</xdr:row>
      <xdr:rowOff>152400</xdr:rowOff>
    </xdr:from>
    <xdr:to>
      <xdr:col>18</xdr:col>
      <xdr:colOff>66675</xdr:colOff>
      <xdr:row>18</xdr:row>
      <xdr:rowOff>19050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922000" y="3295650"/>
          <a:ext cx="479425" cy="5080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95" name="Flowchart: Connector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Flowchart: Connector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390525</xdr:colOff>
      <xdr:row>6</xdr:row>
      <xdr:rowOff>171450</xdr:rowOff>
    </xdr:from>
    <xdr:to>
      <xdr:col>2</xdr:col>
      <xdr:colOff>228600</xdr:colOff>
      <xdr:row>7</xdr:row>
      <xdr:rowOff>38100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822325" y="1289050"/>
          <a:ext cx="479425" cy="5080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100" name="Flowchart: Connector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Flowchart: Connector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Flowchart: Connector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549275</xdr:colOff>
      <xdr:row>6</xdr:row>
      <xdr:rowOff>44450</xdr:rowOff>
    </xdr:from>
    <xdr:to>
      <xdr:col>14</xdr:col>
      <xdr:colOff>168274</xdr:colOff>
      <xdr:row>20</xdr:row>
      <xdr:rowOff>123825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12</xdr:col>
      <xdr:colOff>183961</xdr:colOff>
      <xdr:row>7</xdr:row>
      <xdr:rowOff>86810</xdr:rowOff>
    </xdr:from>
    <xdr:to>
      <xdr:col>13</xdr:col>
      <xdr:colOff>555625</xdr:colOff>
      <xdr:row>8</xdr:row>
      <xdr:rowOff>137144</xdr:rowOff>
    </xdr:to>
    <xdr:sp macro="" textlink="Backend!P1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7670611" y="1388560"/>
          <a:ext cx="1013014" cy="234484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0D50DF-D2C6-4B2F-9F1B-E4E2F059C90F}" type="TxLink">
            <a:rPr lang="en-US" sz="1000" b="0" i="0" u="none" strike="noStrike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 (Body)"/>
              <a:ea typeface="+mn-ea"/>
              <a:cs typeface="+mn-cs"/>
            </a:rPr>
            <a:pPr marL="0" indent="0" algn="ctr"/>
            <a:t>Not Satisfied</a:t>
          </a:fld>
          <a:endParaRPr lang="en-US" sz="1050" b="0" i="0" u="none" strike="noStrike" cap="none" spc="0">
            <a:ln w="0"/>
            <a:solidFill>
              <a:schemeClr val="tx1">
                <a:lumMod val="50000"/>
                <a:lumOff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 (Body)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247650</xdr:colOff>
      <xdr:row>14</xdr:row>
      <xdr:rowOff>166600</xdr:rowOff>
    </xdr:from>
    <xdr:to>
      <xdr:col>2</xdr:col>
      <xdr:colOff>114300</xdr:colOff>
      <xdr:row>16</xdr:row>
      <xdr:rowOff>142301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43125"/>
          <a:ext cx="476250" cy="35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9</xdr:row>
      <xdr:rowOff>114300</xdr:rowOff>
    </xdr:from>
    <xdr:to>
      <xdr:col>17</xdr:col>
      <xdr:colOff>47624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ta" displayName="TableData" ref="A1:I650" totalsRowShown="0" tableBorderDxfId="8" headerRowCellStyle="Normal" dataCellStyle="Normal">
  <autoFilter ref="A1:I650" xr:uid="{00000000-0009-0000-0100-000001000000}"/>
  <tableColumns count="9">
    <tableColumn id="1" xr3:uid="{00000000-0010-0000-0000-000001000000}" name="Call Id" dataCellStyle="Normal"/>
    <tableColumn id="2" xr3:uid="{00000000-0010-0000-0000-000002000000}" name="Month" dataDxfId="7" dataCellStyle="Normal"/>
    <tableColumn id="3" xr3:uid="{00000000-0010-0000-0000-000003000000}" name="Agents" dataCellStyle="Normal"/>
    <tableColumn id="4" xr3:uid="{00000000-0010-0000-0000-000004000000}" name="Department" dataCellStyle="Normal"/>
    <tableColumn id="6" xr3:uid="{00000000-0010-0000-0000-000006000000}" name="Average Speed of Answer in Secs" dataCellStyle="Normal"/>
    <tableColumn id="14" xr3:uid="{00000000-0010-0000-0000-00000E000000}" name="In-person visits" dataDxfId="6"/>
    <tableColumn id="13" xr3:uid="{00000000-0010-0000-0000-00000D000000}" name="Calls Answered(Y/N)" dataDxfId="5"/>
    <tableColumn id="10" xr3:uid="{00000000-0010-0000-0000-00000A000000}" name="Satisfaction status" dataCellStyle="Normal"/>
    <tableColumn id="11" xr3:uid="{00000000-0010-0000-0000-00000B000000}" name="Months Filter" dataDxfId="4" dataCellStyle="Normal">
      <calculatedColumnFormula>IF(AND(TableData[[#This Row],[Month]]&gt;=Backend!$C$9,TableData[[#This Row],[Month]]&lt;=Backend!$D$9),TRUE,FALSE)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ata3" displayName="TableData3" ref="A1:L107" totalsRowShown="0" tableBorderDxfId="3" headerRowCellStyle="Normal" dataCellStyle="Normal">
  <autoFilter ref="A1:L107" xr:uid="{00000000-0009-0000-0100-000002000000}"/>
  <tableColumns count="12">
    <tableColumn id="1" xr3:uid="{00000000-0010-0000-0100-000001000000}" name="Call Id" dataCellStyle="Normal"/>
    <tableColumn id="2" xr3:uid="{00000000-0010-0000-0100-000002000000}" name="Month" dataDxfId="2" dataCellStyle="Normal"/>
    <tableColumn id="3" xr3:uid="{00000000-0010-0000-0100-000003000000}" name="Agents" dataCellStyle="Normal"/>
    <tableColumn id="4" xr3:uid="{00000000-0010-0000-0100-000004000000}" name="Department" dataCellStyle="Normal"/>
    <tableColumn id="5" xr3:uid="{00000000-0010-0000-0100-000005000000}" name="Inbound Calls" dataCellStyle="Normal"/>
    <tableColumn id="6" xr3:uid="{00000000-0010-0000-0100-000006000000}" name="Average Speed of Answer in Secs" dataCellStyle="Normal"/>
    <tableColumn id="7" xr3:uid="{00000000-0010-0000-0100-000007000000}" name="Abandoned Calls" dataCellStyle="Normal"/>
    <tableColumn id="8" xr3:uid="{00000000-0010-0000-0100-000008000000}" name="Call Abandonment Rate" dataCellStyle="Normal"/>
    <tableColumn id="9" xr3:uid="{00000000-0010-0000-0100-000009000000}" name="In-person visits" dataCellStyle="Normal"/>
    <tableColumn id="13" xr3:uid="{00000000-0010-0000-0100-00000D000000}" name="Calls Answered" dataDxfId="1"/>
    <tableColumn id="10" xr3:uid="{00000000-0010-0000-0100-00000A000000}" name="Satisfaction status" dataCellStyle="Normal"/>
    <tableColumn id="11" xr3:uid="{00000000-0010-0000-0100-00000B000000}" name="Months Filter" dataDxfId="0" dataCellStyle="Normal">
      <calculatedColumnFormula>IF(AND(TableData3[[#This Row],[Month]]&gt;=Backend!$C$9,TableData3[[#This Row],[Month]]&lt;=Backend!$D$9),TRUE,FALSE)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"/>
  <sheetViews>
    <sheetView showGridLines="0" tabSelected="1" topLeftCell="A4" zoomScaleNormal="100" workbookViewId="0">
      <selection activeCell="O2" sqref="O2"/>
    </sheetView>
  </sheetViews>
  <sheetFormatPr defaultColWidth="9.1796875" defaultRowHeight="14.5" x14ac:dyDescent="0.35"/>
  <cols>
    <col min="1" max="1" width="6.1796875" style="3" customWidth="1"/>
    <col min="2" max="16384" width="9.1796875" style="3"/>
  </cols>
  <sheetData>
    <row r="2" spans="2:20" ht="15.5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88900</xdr:colOff>
                    <xdr:row>9</xdr:row>
                    <xdr:rowOff>12700</xdr:rowOff>
                  </from>
                  <to>
                    <xdr:col>3</xdr:col>
                    <xdr:colOff>57150</xdr:colOff>
                    <xdr:row>10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showGridLines="0" topLeftCell="P1" workbookViewId="0">
      <selection activeCell="O3" sqref="O3"/>
    </sheetView>
  </sheetViews>
  <sheetFormatPr defaultRowHeight="14.5" x14ac:dyDescent="0.35"/>
  <cols>
    <col min="1" max="1" width="17.26953125" customWidth="1"/>
    <col min="4" max="4" width="11.54296875" bestFit="1" customWidth="1"/>
    <col min="6" max="6" width="24.1796875" bestFit="1" customWidth="1"/>
    <col min="9" max="9" width="33.54296875" bestFit="1" customWidth="1"/>
    <col min="10" max="10" width="30.81640625" bestFit="1" customWidth="1"/>
    <col min="11" max="11" width="16" bestFit="1" customWidth="1"/>
    <col min="12" max="12" width="22.26953125" bestFit="1" customWidth="1"/>
    <col min="13" max="13" width="14.7265625" bestFit="1" customWidth="1"/>
    <col min="14" max="14" width="17.26953125" bestFit="1" customWidth="1"/>
    <col min="15" max="15" width="8.7265625" bestFit="1" customWidth="1"/>
    <col min="16" max="16" width="12.453125" bestFit="1" customWidth="1"/>
    <col min="17" max="17" width="7.26953125" bestFit="1" customWidth="1"/>
    <col min="18" max="18" width="12.54296875" bestFit="1" customWidth="1"/>
    <col min="19" max="19" width="12.81640625" bestFit="1" customWidth="1"/>
    <col min="20" max="20" width="10" bestFit="1" customWidth="1"/>
    <col min="21" max="21" width="13.81640625" bestFit="1" customWidth="1"/>
    <col min="22" max="22" width="12.81640625" bestFit="1" customWidth="1"/>
    <col min="23" max="23" width="12.453125" bestFit="1" customWidth="1"/>
    <col min="24" max="24" width="13.26953125" bestFit="1" customWidth="1"/>
  </cols>
  <sheetData>
    <row r="1" spans="1:24" x14ac:dyDescent="0.35">
      <c r="A1" s="12" t="s">
        <v>134</v>
      </c>
      <c r="B1" s="11">
        <v>4</v>
      </c>
      <c r="C1" s="12" t="s">
        <v>125</v>
      </c>
      <c r="D1" s="12" t="s">
        <v>126</v>
      </c>
      <c r="F1" s="30" t="s">
        <v>151</v>
      </c>
      <c r="I1" s="8" t="s">
        <v>133</v>
      </c>
      <c r="J1" s="8" t="s">
        <v>137</v>
      </c>
      <c r="L1" s="12" t="s">
        <v>6</v>
      </c>
      <c r="M1" s="12" t="s">
        <v>144</v>
      </c>
      <c r="N1" s="21" t="s">
        <v>145</v>
      </c>
      <c r="O1" s="21" t="s">
        <v>146</v>
      </c>
      <c r="P1" s="21" t="s">
        <v>142</v>
      </c>
      <c r="S1" s="21" t="s">
        <v>11</v>
      </c>
      <c r="T1" s="12" t="s">
        <v>144</v>
      </c>
      <c r="U1" s="21" t="s">
        <v>145</v>
      </c>
      <c r="V1" s="21" t="s">
        <v>146</v>
      </c>
      <c r="W1" s="21" t="s">
        <v>142</v>
      </c>
      <c r="X1" s="21" t="s">
        <v>152</v>
      </c>
    </row>
    <row r="2" spans="1:24" x14ac:dyDescent="0.35">
      <c r="A2" s="9" t="s">
        <v>127</v>
      </c>
      <c r="B2" s="9">
        <v>1</v>
      </c>
      <c r="C2" s="10">
        <v>43831</v>
      </c>
      <c r="D2" s="10">
        <f>EOMONTH(C2,0)</f>
        <v>43861</v>
      </c>
      <c r="F2" s="31">
        <f ca="1">TODAY()</f>
        <v>44608</v>
      </c>
      <c r="I2" s="9" t="s">
        <v>1</v>
      </c>
      <c r="J2" s="9">
        <f>COUNTIF((TableData[Months Filter]),TRUE)</f>
        <v>105</v>
      </c>
      <c r="L2" s="20" t="s">
        <v>17</v>
      </c>
      <c r="M2" s="9">
        <f>SUMPRODUCT((TableData[Department]=L2)*(TableData[Months Filter]=TRUE)*(TableData[Calls Answered(Y/N)]="Y"))</f>
        <v>14</v>
      </c>
      <c r="N2" s="9">
        <f>SUMPRODUCT((TableData[Department]=L2)*(TableData[Months Filter]=TRUE)*(TableData[Calls Answered(Y/N)]="N"))</f>
        <v>7</v>
      </c>
      <c r="O2" s="9">
        <f>SUMPRODUCT((TableData[Department]=L2)*(TableData[Months Filter]=TRUE)*(TableData[Satisfaction status]=1))</f>
        <v>14</v>
      </c>
      <c r="P2" s="9">
        <f>SUMPRODUCT((TableData[Department]=L2)*(TableData[Months Filter]=TRUE)*(TableData[Satisfaction status]=0))</f>
        <v>7</v>
      </c>
      <c r="S2" s="9" t="s">
        <v>9</v>
      </c>
      <c r="T2" s="9">
        <f>SUMPRODUCT((TableData[Agents]=S2)*(TableData[Months Filter]=TRUE)*(TableData[Calls Answered(Y/N)]="Y"))</f>
        <v>14</v>
      </c>
      <c r="U2" s="9">
        <f>SUMPRODUCT((TableData[Agents]=S2)*(TableData[Months Filter]=TRUE)*(TableData[Calls Answered(Y/N)]="n"))</f>
        <v>7</v>
      </c>
      <c r="V2" s="9">
        <f>SUMPRODUCT((TableData[Agents]=S2)*(TableData[Months Filter]=TRUE)*(TableData[Satisfaction status]=1))</f>
        <v>14</v>
      </c>
      <c r="W2" s="9">
        <f>SUMPRODUCT((TableData[Agents]=S2)*(TableData[Months Filter]=TRUE)*(TableData[Satisfaction status]=0))</f>
        <v>7</v>
      </c>
      <c r="X2" s="9">
        <f>V2+ROWS($V$2:V2)/100000</f>
        <v>14.00001</v>
      </c>
    </row>
    <row r="3" spans="1:24" x14ac:dyDescent="0.35">
      <c r="A3" s="9" t="s">
        <v>128</v>
      </c>
      <c r="B3" s="9">
        <v>2</v>
      </c>
      <c r="C3" s="10">
        <v>43862</v>
      </c>
      <c r="D3" s="10">
        <f t="shared" ref="D3:D5" si="0">EOMONTH(C3,0)</f>
        <v>43890</v>
      </c>
      <c r="I3" s="9" t="s">
        <v>140</v>
      </c>
      <c r="J3" s="9">
        <f>SUMPRODUCT((TableData[Months Filter]=TRUE)*(TableData[Calls Answered(Y/N)]="Y"))</f>
        <v>77</v>
      </c>
      <c r="L3" s="20" t="s">
        <v>15</v>
      </c>
      <c r="M3" s="9">
        <f>SUMPRODUCT((TableData[Department]=L3)*(TableData[Months Filter]=TRUE)*(TableData[Calls Answered(Y/N)]="Y"))</f>
        <v>35</v>
      </c>
      <c r="N3" s="9">
        <f>SUMPRODUCT((TableData[Department]=L3)*(TableData[Months Filter]=TRUE)*(TableData[Calls Answered(Y/N)]="N"))</f>
        <v>7</v>
      </c>
      <c r="O3" s="9">
        <f>SUMPRODUCT((TableData[Department]=L3)*(TableData[Months Filter]=TRUE)*(TableData[Satisfaction status]=1))</f>
        <v>29</v>
      </c>
      <c r="P3" s="9">
        <f>SUMPRODUCT((TableData[Department]=L3)*(TableData[Months Filter]=TRUE)*(TableData[Satisfaction status]=0))</f>
        <v>13</v>
      </c>
      <c r="S3" s="9" t="s">
        <v>7</v>
      </c>
      <c r="T3" s="9">
        <f>SUMPRODUCT((TableData[Agents]=S3)*(TableData[Months Filter]=TRUE)*(TableData[Calls Answered(Y/N)]="Y"))</f>
        <v>14</v>
      </c>
      <c r="U3" s="9">
        <f>SUMPRODUCT((TableData[Agents]=S3)*(TableData[Months Filter]=TRUE)*(TableData[Calls Answered(Y/N)]="n"))</f>
        <v>7</v>
      </c>
      <c r="V3" s="9">
        <f>SUMPRODUCT((TableData[Agents]=S3)*(TableData[Months Filter]=TRUE)*(TableData[Satisfaction status]=1))</f>
        <v>9</v>
      </c>
      <c r="W3" s="9">
        <f>SUMPRODUCT((TableData[Agents]=S3)*(TableData[Months Filter]=TRUE)*(TableData[Satisfaction status]=0))</f>
        <v>12</v>
      </c>
      <c r="X3" s="9">
        <f>V3+ROWS($V$2:V3)/100000</f>
        <v>9.0000199999999992</v>
      </c>
    </row>
    <row r="4" spans="1:24" x14ac:dyDescent="0.35">
      <c r="A4" s="9" t="s">
        <v>129</v>
      </c>
      <c r="B4" s="9">
        <v>3</v>
      </c>
      <c r="C4" s="10">
        <v>43891</v>
      </c>
      <c r="D4" s="10">
        <f t="shared" si="0"/>
        <v>43921</v>
      </c>
      <c r="I4" s="9" t="str">
        <f>"Avg Speed Answer (Secs)  in "&amp;A9</f>
        <v>Avg Speed Answer (Secs)  in April</v>
      </c>
      <c r="J4" s="33">
        <f>SUMPRODUCT(--(TableData[Months Filter]=TRUE),(TableData[Average Speed of Answer in Secs]))/J2</f>
        <v>19.857142857142858</v>
      </c>
      <c r="L4" s="20" t="s">
        <v>16</v>
      </c>
      <c r="M4" s="9">
        <f>SUMPRODUCT((TableData[Department]=L4)*(TableData[Months Filter]=TRUE)*(TableData[Calls Answered(Y/N)]="Y"))</f>
        <v>28</v>
      </c>
      <c r="N4" s="9">
        <f>SUMPRODUCT((TableData[Department]=L4)*(TableData[Months Filter]=TRUE)*(TableData[Calls Answered(Y/N)]="N"))</f>
        <v>14</v>
      </c>
      <c r="O4" s="9">
        <f>SUMPRODUCT((TableData[Department]=L4)*(TableData[Months Filter]=TRUE)*(TableData[Satisfaction status]=1))</f>
        <v>23</v>
      </c>
      <c r="P4" s="9">
        <f>SUMPRODUCT((TableData[Department]=L4)*(TableData[Months Filter]=TRUE)*(TableData[Satisfaction status]=0))</f>
        <v>19</v>
      </c>
      <c r="S4" s="9" t="s">
        <v>8</v>
      </c>
      <c r="T4" s="9">
        <f>SUMPRODUCT((TableData[Agents]=S4)*(TableData[Months Filter]=TRUE)*(TableData[Calls Answered(Y/N)]="Y"))</f>
        <v>14</v>
      </c>
      <c r="U4" s="9">
        <f>SUMPRODUCT((TableData[Agents]=S4)*(TableData[Months Filter]=TRUE)*(TableData[Calls Answered(Y/N)]="n"))</f>
        <v>7</v>
      </c>
      <c r="V4" s="9">
        <f>SUMPRODUCT((TableData[Agents]=S4)*(TableData[Months Filter]=TRUE)*(TableData[Satisfaction status]=1))</f>
        <v>9</v>
      </c>
      <c r="W4" s="9">
        <f>SUMPRODUCT((TableData[Agents]=S4)*(TableData[Months Filter]=TRUE)*(TableData[Satisfaction status]=0))</f>
        <v>12</v>
      </c>
      <c r="X4" s="9">
        <f>V4+ROWS($V$2:V4)/100000</f>
        <v>9.0000300000000006</v>
      </c>
    </row>
    <row r="5" spans="1:24" x14ac:dyDescent="0.35">
      <c r="A5" s="9" t="s">
        <v>130</v>
      </c>
      <c r="B5" s="9">
        <v>4</v>
      </c>
      <c r="C5" s="10">
        <v>43922</v>
      </c>
      <c r="D5" s="10">
        <f t="shared" si="0"/>
        <v>43951</v>
      </c>
      <c r="I5" s="9" t="s">
        <v>3</v>
      </c>
      <c r="J5" s="9">
        <f>SUMPRODUCT((TableData[Months Filter]=TRUE)*(TableData[Calls Answered(Y/N)]="N"))</f>
        <v>28</v>
      </c>
      <c r="L5" s="20"/>
      <c r="M5" s="9"/>
      <c r="N5" s="9"/>
      <c r="O5" s="9"/>
      <c r="P5" s="9"/>
      <c r="S5" s="9" t="s">
        <v>14</v>
      </c>
      <c r="T5" s="9">
        <f>SUMPRODUCT((TableData[Agents]=S5)*(TableData[Months Filter]=TRUE)*(TableData[Calls Answered(Y/N)]="Y"))</f>
        <v>21</v>
      </c>
      <c r="U5" s="9">
        <f>SUMPRODUCT((TableData[Agents]=S5)*(TableData[Months Filter]=TRUE)*(TableData[Calls Answered(Y/N)]="n"))</f>
        <v>0</v>
      </c>
      <c r="V5" s="9">
        <f>SUMPRODUCT((TableData[Agents]=S5)*(TableData[Months Filter]=TRUE)*(TableData[Satisfaction status]=1))</f>
        <v>20</v>
      </c>
      <c r="W5" s="9">
        <f>SUMPRODUCT((TableData[Agents]=S5)*(TableData[Months Filter]=TRUE)*(TableData[Satisfaction status]=0))</f>
        <v>1</v>
      </c>
      <c r="X5" s="9">
        <f>V5+ROWS($V$2:V5)/100000</f>
        <v>20.000039999999998</v>
      </c>
    </row>
    <row r="6" spans="1:24" x14ac:dyDescent="0.35">
      <c r="I6" s="9" t="str">
        <f>"Call Abandonment Rate  in "&amp;A9</f>
        <v>Call Abandonment Rate  in April</v>
      </c>
      <c r="J6" s="17">
        <f>(J2-J3)/J2</f>
        <v>0.26666666666666666</v>
      </c>
      <c r="L6" s="20"/>
      <c r="M6" s="9"/>
      <c r="N6" s="9"/>
      <c r="O6" s="9"/>
      <c r="P6" s="9"/>
      <c r="S6" s="9" t="s">
        <v>131</v>
      </c>
      <c r="T6" s="9">
        <f>SUMPRODUCT((TableData[Agents]=S6)*(TableData[Months Filter]=TRUE)*(TableData[Calls Answered(Y/N)]="Y"))</f>
        <v>14</v>
      </c>
      <c r="U6" s="9">
        <f>SUMPRODUCT((TableData[Agents]=S6)*(TableData[Months Filter]=TRUE)*(TableData[Calls Answered(Y/N)]="n"))</f>
        <v>7</v>
      </c>
      <c r="V6" s="9">
        <f>SUMPRODUCT((TableData[Agents]=S6)*(TableData[Months Filter]=TRUE)*(TableData[Satisfaction status]=1))</f>
        <v>14</v>
      </c>
      <c r="W6" s="9">
        <f>SUMPRODUCT((TableData[Agents]=S6)*(TableData[Months Filter]=TRUE)*(TableData[Satisfaction status]=0))</f>
        <v>7</v>
      </c>
      <c r="X6" s="9">
        <f>V6+ROWS($V$2:V6)/100000</f>
        <v>14.00005</v>
      </c>
    </row>
    <row r="7" spans="1:24" x14ac:dyDescent="0.35">
      <c r="I7" s="9" t="str">
        <f>"In-person visits in "&amp;A9</f>
        <v>In-person visits in April</v>
      </c>
      <c r="J7" s="24">
        <f>SUMPRODUCT((TableData[Months Filter]=TRUE)*(TableData[In-person visits]))</f>
        <v>1699</v>
      </c>
    </row>
    <row r="8" spans="1:24" x14ac:dyDescent="0.35">
      <c r="A8" s="13" t="s">
        <v>136</v>
      </c>
      <c r="B8" s="12" t="s">
        <v>135</v>
      </c>
      <c r="C8" s="12" t="s">
        <v>125</v>
      </c>
      <c r="D8" s="12" t="s">
        <v>126</v>
      </c>
      <c r="I8" s="9" t="s">
        <v>141</v>
      </c>
      <c r="J8" s="24">
        <f>SUMPRODUCT((TableData[Months Filter]=TRUE)*(TableData[Satisfaction status]=1))</f>
        <v>66</v>
      </c>
      <c r="M8" t="str">
        <f>"Call progress at the departmental level for the month of " &amp;UPPER(A9)</f>
        <v>Call progress at the departmental level for the month of APRIL</v>
      </c>
      <c r="T8" t="str">
        <f>"Inbound calls at agents level for the month of  " &amp;UPPER(A9)</f>
        <v>Inbound calls at agents level for the month of  APRIL</v>
      </c>
    </row>
    <row r="9" spans="1:24" x14ac:dyDescent="0.35">
      <c r="A9" s="9" t="str">
        <f>INDEX(A2:A5,MATCH(B1,B2:B5,0))</f>
        <v>April</v>
      </c>
      <c r="B9" s="14">
        <f>B1</f>
        <v>4</v>
      </c>
      <c r="C9" s="10">
        <f>INDEX(C2:D5,MATCH($B$1,B2:B5,0),MATCH($C$8,C1:D1,0))</f>
        <v>43922</v>
      </c>
      <c r="D9" s="10">
        <f>INDEX(C2:D5,MATCH($B$1,B2:B5,0),MATCH($D$8,C1:D1,0))</f>
        <v>43951</v>
      </c>
      <c r="I9" s="9" t="s">
        <v>142</v>
      </c>
      <c r="J9" s="24">
        <f>SUMPRODUCT((TableData[Months Filter]=TRUE)*(TableData[Satisfaction status]=0))</f>
        <v>39</v>
      </c>
    </row>
    <row r="10" spans="1:24" x14ac:dyDescent="0.35">
      <c r="A10" s="9" t="str">
        <f>UPPER(A9)&amp;" Selected "</f>
        <v xml:space="preserve">APRIL Selected </v>
      </c>
      <c r="T10" s="23" t="str">
        <f>"Top-3 Agents with the highest call satisfaction in the month of "&amp;UPPER(A9)</f>
        <v>Top-3 Agents with the highest call satisfaction in the month of APRIL</v>
      </c>
      <c r="U10" s="23"/>
      <c r="V10" s="23"/>
      <c r="W10" s="23"/>
    </row>
    <row r="11" spans="1:24" x14ac:dyDescent="0.35">
      <c r="J11" s="19"/>
      <c r="T11" s="8" t="s">
        <v>150</v>
      </c>
      <c r="U11" s="8" t="s">
        <v>153</v>
      </c>
      <c r="V11" s="8" t="s">
        <v>11</v>
      </c>
      <c r="W11" s="8" t="s">
        <v>146</v>
      </c>
    </row>
    <row r="12" spans="1:24" x14ac:dyDescent="0.35">
      <c r="C12" s="10"/>
      <c r="D12" s="10"/>
      <c r="I12" s="28" t="s">
        <v>147</v>
      </c>
      <c r="J12" s="28"/>
      <c r="T12" s="9">
        <v>1</v>
      </c>
      <c r="U12" s="9">
        <f>LARGE($X$2:$X$6,T12)</f>
        <v>20.000039999999998</v>
      </c>
      <c r="V12" s="22" t="str">
        <f>INDEX($S$2:$X$6,MATCH($U12,$X$2:$X$6,0),MATCH(V$11,$S$1:$X$1,0))</f>
        <v>Mumin Yusha</v>
      </c>
      <c r="W12" s="22">
        <f>INDEX($S$2:$X$6,MATCH($U12,$X$2:$X$6,0),MATCH(W$11,$S$1:$X$1,0))</f>
        <v>20</v>
      </c>
    </row>
    <row r="13" spans="1:24" ht="46.5" customHeight="1" x14ac:dyDescent="0.35">
      <c r="I13" s="25" t="str">
        <f>"Satisfactory calls and not satisfined  percentage change in the month of "&amp;UPPER(A9)</f>
        <v>Satisfactory calls and not satisfined  percentage change in the month of APRIL</v>
      </c>
      <c r="J13" s="17">
        <f>J8/J9-1</f>
        <v>0.69230769230769229</v>
      </c>
      <c r="T13" s="9">
        <v>2</v>
      </c>
      <c r="U13" s="9">
        <f t="shared" ref="U13:U14" si="1">LARGE($X$2:$X$6,T13)</f>
        <v>14.00005</v>
      </c>
      <c r="V13" s="22" t="str">
        <f t="shared" ref="V13:V14" si="2">INDEX($S$2:$X$6,MATCH(U13,$X$2:$X$6,0),MATCH($V$11,$S$1:$X$1,0))</f>
        <v>Freda Grek</v>
      </c>
      <c r="W13" s="22">
        <f t="shared" ref="W13:W14" si="3">INDEX($S$2:$X$6,MATCH($U13,$X$2:$X$6,0),MATCH(W$11,$S$1:$X$1,0))</f>
        <v>14</v>
      </c>
    </row>
    <row r="14" spans="1:24" x14ac:dyDescent="0.35">
      <c r="I14" s="9" t="s">
        <v>148</v>
      </c>
      <c r="J14" s="26">
        <v>0.01</v>
      </c>
      <c r="T14" s="9">
        <v>3</v>
      </c>
      <c r="U14" s="9">
        <f t="shared" si="1"/>
        <v>14.00001</v>
      </c>
      <c r="V14" s="22" t="str">
        <f t="shared" si="2"/>
        <v>Sali Faith</v>
      </c>
      <c r="W14" s="22">
        <f t="shared" si="3"/>
        <v>14</v>
      </c>
    </row>
    <row r="15" spans="1:24" x14ac:dyDescent="0.35">
      <c r="I15" s="9" t="s">
        <v>149</v>
      </c>
      <c r="J15" s="27">
        <f>200%-SUM(J13:J14)</f>
        <v>1.2976923076923077</v>
      </c>
    </row>
    <row r="16" spans="1:24" x14ac:dyDescent="0.35">
      <c r="J16" s="29"/>
    </row>
    <row r="17" spans="6:6" x14ac:dyDescent="0.35">
      <c r="F17" s="32"/>
    </row>
    <row r="18" spans="6:6" x14ac:dyDescent="0.35">
      <c r="F18" s="32"/>
    </row>
    <row r="19" spans="6:6" x14ac:dyDescent="0.35">
      <c r="F19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0"/>
  <sheetViews>
    <sheetView workbookViewId="0">
      <selection activeCell="E18" sqref="E18"/>
    </sheetView>
  </sheetViews>
  <sheetFormatPr defaultRowHeight="14.5" x14ac:dyDescent="0.35"/>
  <cols>
    <col min="2" max="2" width="16.26953125" style="5" bestFit="1" customWidth="1"/>
    <col min="3" max="4" width="13.81640625" customWidth="1"/>
    <col min="5" max="5" width="32.26953125" customWidth="1"/>
    <col min="6" max="7" width="16.7265625" customWidth="1"/>
    <col min="8" max="8" width="16.7265625" style="16" customWidth="1"/>
    <col min="9" max="9" width="19.54296875" bestFit="1" customWidth="1"/>
    <col min="11" max="11" width="12.81640625" bestFit="1" customWidth="1"/>
  </cols>
  <sheetData>
    <row r="1" spans="1:9" x14ac:dyDescent="0.35">
      <c r="A1" t="s">
        <v>10</v>
      </c>
      <c r="B1" s="5" t="s">
        <v>0</v>
      </c>
      <c r="C1" t="s">
        <v>11</v>
      </c>
      <c r="D1" t="s">
        <v>6</v>
      </c>
      <c r="E1" t="s">
        <v>2</v>
      </c>
      <c r="F1" t="s">
        <v>5</v>
      </c>
      <c r="G1" s="16" t="s">
        <v>143</v>
      </c>
      <c r="H1" t="s">
        <v>12</v>
      </c>
      <c r="I1" s="6" t="s">
        <v>132</v>
      </c>
    </row>
    <row r="2" spans="1:9" x14ac:dyDescent="0.35">
      <c r="A2" t="s">
        <v>19</v>
      </c>
      <c r="B2" s="5">
        <v>43831</v>
      </c>
      <c r="C2" s="4" t="s">
        <v>9</v>
      </c>
      <c r="D2" s="4" t="s">
        <v>17</v>
      </c>
      <c r="E2">
        <v>17</v>
      </c>
      <c r="F2">
        <v>10</v>
      </c>
      <c r="G2" s="1" t="s">
        <v>138</v>
      </c>
      <c r="H2">
        <v>1</v>
      </c>
      <c r="I2" s="6" t="b">
        <f>IF(AND(TableData[[#This Row],[Month]]&gt;=Backend!$C$9,TableData[[#This Row],[Month]]&lt;=Backend!$D$9),TRUE,FALSE)</f>
        <v>0</v>
      </c>
    </row>
    <row r="3" spans="1:9" x14ac:dyDescent="0.35">
      <c r="A3" t="s">
        <v>20</v>
      </c>
      <c r="B3" s="5">
        <v>43832</v>
      </c>
      <c r="C3" s="4" t="s">
        <v>7</v>
      </c>
      <c r="D3" s="4" t="s">
        <v>15</v>
      </c>
      <c r="E3">
        <v>14</v>
      </c>
      <c r="F3">
        <v>39</v>
      </c>
      <c r="G3" s="1" t="s">
        <v>138</v>
      </c>
      <c r="H3">
        <v>0</v>
      </c>
      <c r="I3" s="6" t="b">
        <f>IF(AND(TableData[[#This Row],[Month]]&gt;=Backend!$C$9,TableData[[#This Row],[Month]]&lt;=Backend!$D$9),TRUE,FALSE)</f>
        <v>0</v>
      </c>
    </row>
    <row r="4" spans="1:9" x14ac:dyDescent="0.35">
      <c r="A4" t="s">
        <v>21</v>
      </c>
      <c r="B4" s="5">
        <v>43833</v>
      </c>
      <c r="C4" s="4" t="s">
        <v>8</v>
      </c>
      <c r="D4" s="4" t="s">
        <v>16</v>
      </c>
      <c r="E4">
        <v>22</v>
      </c>
      <c r="F4">
        <v>4</v>
      </c>
      <c r="G4" s="1" t="s">
        <v>138</v>
      </c>
      <c r="H4">
        <v>1</v>
      </c>
      <c r="I4" s="6" t="b">
        <f>IF(AND(TableData[[#This Row],[Month]]&gt;=Backend!$C$9,TableData[[#This Row],[Month]]&lt;=Backend!$D$9),TRUE,FALSE)</f>
        <v>0</v>
      </c>
    </row>
    <row r="5" spans="1:9" x14ac:dyDescent="0.35">
      <c r="A5" t="s">
        <v>22</v>
      </c>
      <c r="B5" s="5">
        <v>43834</v>
      </c>
      <c r="C5" s="7" t="s">
        <v>14</v>
      </c>
      <c r="D5" s="4" t="s">
        <v>15</v>
      </c>
      <c r="E5">
        <v>24</v>
      </c>
      <c r="F5">
        <v>5</v>
      </c>
      <c r="G5" s="1" t="s">
        <v>138</v>
      </c>
      <c r="H5">
        <v>1</v>
      </c>
      <c r="I5" s="6" t="b">
        <f>IF(AND(TableData[[#This Row],[Month]]&gt;=Backend!$C$9,TableData[[#This Row],[Month]]&lt;=Backend!$D$9),TRUE,FALSE)</f>
        <v>0</v>
      </c>
    </row>
    <row r="6" spans="1:9" x14ac:dyDescent="0.35">
      <c r="A6" t="s">
        <v>23</v>
      </c>
      <c r="B6" s="5">
        <v>43835</v>
      </c>
      <c r="C6" s="7" t="s">
        <v>131</v>
      </c>
      <c r="D6" s="4" t="s">
        <v>16</v>
      </c>
      <c r="E6">
        <v>14</v>
      </c>
      <c r="F6">
        <v>0</v>
      </c>
      <c r="G6" s="1" t="s">
        <v>13</v>
      </c>
      <c r="H6">
        <v>1</v>
      </c>
      <c r="I6" s="6" t="b">
        <f>IF(AND(TableData[[#This Row],[Month]]&gt;=Backend!$C$9,TableData[[#This Row],[Month]]&lt;=Backend!$D$9),TRUE,FALSE)</f>
        <v>0</v>
      </c>
    </row>
    <row r="7" spans="1:9" x14ac:dyDescent="0.35">
      <c r="A7" t="s">
        <v>24</v>
      </c>
      <c r="B7" s="5">
        <v>43836</v>
      </c>
      <c r="C7" s="4" t="s">
        <v>9</v>
      </c>
      <c r="D7" s="4" t="s">
        <v>17</v>
      </c>
      <c r="E7">
        <v>12</v>
      </c>
      <c r="F7">
        <v>50</v>
      </c>
      <c r="G7" s="1" t="s">
        <v>138</v>
      </c>
      <c r="H7">
        <v>1</v>
      </c>
      <c r="I7" s="6" t="b">
        <f>IF(AND(TableData[[#This Row],[Month]]&gt;=Backend!$C$9,TableData[[#This Row],[Month]]&lt;=Backend!$D$9),TRUE,FALSE)</f>
        <v>0</v>
      </c>
    </row>
    <row r="8" spans="1:9" x14ac:dyDescent="0.35">
      <c r="A8" t="s">
        <v>25</v>
      </c>
      <c r="B8" s="5">
        <v>43837</v>
      </c>
      <c r="C8" s="4" t="s">
        <v>7</v>
      </c>
      <c r="D8" s="4" t="s">
        <v>15</v>
      </c>
      <c r="F8">
        <v>4</v>
      </c>
      <c r="G8" s="1" t="s">
        <v>18</v>
      </c>
      <c r="H8"/>
      <c r="I8" s="6" t="b">
        <f>IF(AND(TableData[[#This Row],[Month]]&gt;=Backend!$C$9,TableData[[#This Row],[Month]]&lt;=Backend!$D$9),TRUE,FALSE)</f>
        <v>0</v>
      </c>
    </row>
    <row r="9" spans="1:9" x14ac:dyDescent="0.35">
      <c r="A9" t="s">
        <v>26</v>
      </c>
      <c r="B9" s="5">
        <v>43838</v>
      </c>
      <c r="C9" s="4" t="s">
        <v>8</v>
      </c>
      <c r="D9" s="4" t="s">
        <v>16</v>
      </c>
      <c r="F9">
        <v>2</v>
      </c>
      <c r="G9" s="1" t="s">
        <v>18</v>
      </c>
      <c r="H9"/>
      <c r="I9" s="6" t="b">
        <f>IF(AND(TableData[[#This Row],[Month]]&gt;=Backend!$C$9,TableData[[#This Row],[Month]]&lt;=Backend!$D$9),TRUE,FALSE)</f>
        <v>0</v>
      </c>
    </row>
    <row r="10" spans="1:9" x14ac:dyDescent="0.35">
      <c r="A10" t="s">
        <v>27</v>
      </c>
      <c r="B10" s="5">
        <v>43839</v>
      </c>
      <c r="C10" s="7" t="s">
        <v>14</v>
      </c>
      <c r="D10" s="4" t="s">
        <v>15</v>
      </c>
      <c r="E10">
        <v>19</v>
      </c>
      <c r="F10">
        <v>70</v>
      </c>
      <c r="G10" s="1" t="s">
        <v>138</v>
      </c>
      <c r="H10">
        <v>1</v>
      </c>
      <c r="I10" s="6" t="b">
        <f>IF(AND(TableData[[#This Row],[Month]]&gt;=Backend!$C$9,TableData[[#This Row],[Month]]&lt;=Backend!$D$9),TRUE,FALSE)</f>
        <v>0</v>
      </c>
    </row>
    <row r="11" spans="1:9" x14ac:dyDescent="0.35">
      <c r="A11" t="s">
        <v>28</v>
      </c>
      <c r="B11" s="5">
        <v>43840</v>
      </c>
      <c r="C11" s="7" t="s">
        <v>131</v>
      </c>
      <c r="D11" s="4" t="s">
        <v>16</v>
      </c>
      <c r="E11">
        <v>15</v>
      </c>
      <c r="F11">
        <v>50</v>
      </c>
      <c r="G11" s="1" t="s">
        <v>138</v>
      </c>
      <c r="H11">
        <v>1</v>
      </c>
      <c r="I11" s="6" t="b">
        <f>IF(AND(TableData[[#This Row],[Month]]&gt;=Backend!$C$9,TableData[[#This Row],[Month]]&lt;=Backend!$D$9),TRUE,FALSE)</f>
        <v>0</v>
      </c>
    </row>
    <row r="12" spans="1:9" x14ac:dyDescent="0.35">
      <c r="A12" t="s">
        <v>29</v>
      </c>
      <c r="B12" s="5">
        <v>43841</v>
      </c>
      <c r="C12" s="4" t="s">
        <v>9</v>
      </c>
      <c r="D12" s="4" t="s">
        <v>17</v>
      </c>
      <c r="E12">
        <v>21</v>
      </c>
      <c r="F12">
        <v>12</v>
      </c>
      <c r="G12" s="1" t="s">
        <v>138</v>
      </c>
      <c r="H12">
        <v>1</v>
      </c>
      <c r="I12" s="6" t="b">
        <f>IF(AND(TableData[[#This Row],[Month]]&gt;=Backend!$C$9,TableData[[#This Row],[Month]]&lt;=Backend!$D$9),TRUE,FALSE)</f>
        <v>0</v>
      </c>
    </row>
    <row r="13" spans="1:9" x14ac:dyDescent="0.35">
      <c r="A13" t="s">
        <v>30</v>
      </c>
      <c r="B13" s="5">
        <v>43842</v>
      </c>
      <c r="C13" s="4" t="s">
        <v>7</v>
      </c>
      <c r="D13" s="4" t="s">
        <v>15</v>
      </c>
      <c r="E13">
        <v>20</v>
      </c>
      <c r="F13">
        <v>1</v>
      </c>
      <c r="G13" s="1" t="s">
        <v>138</v>
      </c>
      <c r="H13">
        <v>1</v>
      </c>
      <c r="I13" s="6" t="b">
        <f>IF(AND(TableData[[#This Row],[Month]]&gt;=Backend!$C$9,TableData[[#This Row],[Month]]&lt;=Backend!$D$9),TRUE,FALSE)</f>
        <v>0</v>
      </c>
    </row>
    <row r="14" spans="1:9" x14ac:dyDescent="0.35">
      <c r="A14" t="s">
        <v>31</v>
      </c>
      <c r="B14" s="5">
        <v>43843</v>
      </c>
      <c r="C14" s="4" t="s">
        <v>8</v>
      </c>
      <c r="D14" s="4" t="s">
        <v>16</v>
      </c>
      <c r="E14">
        <v>28</v>
      </c>
      <c r="F14">
        <v>2</v>
      </c>
      <c r="G14" s="1" t="s">
        <v>138</v>
      </c>
      <c r="H14">
        <v>1</v>
      </c>
      <c r="I14" s="6" t="b">
        <f>IF(AND(TableData[[#This Row],[Month]]&gt;=Backend!$C$9,TableData[[#This Row],[Month]]&lt;=Backend!$D$9),TRUE,FALSE)</f>
        <v>0</v>
      </c>
    </row>
    <row r="15" spans="1:9" x14ac:dyDescent="0.35">
      <c r="A15" t="s">
        <v>32</v>
      </c>
      <c r="B15" s="5">
        <v>43844</v>
      </c>
      <c r="C15" s="7" t="s">
        <v>14</v>
      </c>
      <c r="D15" s="4" t="s">
        <v>15</v>
      </c>
      <c r="E15">
        <v>18</v>
      </c>
      <c r="F15">
        <v>3</v>
      </c>
      <c r="G15" s="1" t="s">
        <v>138</v>
      </c>
      <c r="H15">
        <v>1</v>
      </c>
      <c r="I15" s="6" t="b">
        <f>IF(AND(TableData[[#This Row],[Month]]&gt;=Backend!$C$9,TableData[[#This Row],[Month]]&lt;=Backend!$D$9),TRUE,FALSE)</f>
        <v>0</v>
      </c>
    </row>
    <row r="16" spans="1:9" x14ac:dyDescent="0.35">
      <c r="A16" t="s">
        <v>33</v>
      </c>
      <c r="B16" s="5">
        <v>43845</v>
      </c>
      <c r="C16" s="7" t="s">
        <v>131</v>
      </c>
      <c r="D16" s="4" t="s">
        <v>16</v>
      </c>
      <c r="F16">
        <v>9</v>
      </c>
      <c r="G16" s="1" t="s">
        <v>18</v>
      </c>
      <c r="H16"/>
      <c r="I16" s="6" t="b">
        <f>IF(AND(TableData[[#This Row],[Month]]&gt;=Backend!$C$9,TableData[[#This Row],[Month]]&lt;=Backend!$D$9),TRUE,FALSE)</f>
        <v>0</v>
      </c>
    </row>
    <row r="17" spans="1:9" x14ac:dyDescent="0.35">
      <c r="A17" t="s">
        <v>34</v>
      </c>
      <c r="B17" s="5">
        <v>43846</v>
      </c>
      <c r="C17" s="4" t="s">
        <v>9</v>
      </c>
      <c r="D17" s="4" t="s">
        <v>17</v>
      </c>
      <c r="F17">
        <v>4</v>
      </c>
      <c r="G17" s="1" t="s">
        <v>18</v>
      </c>
      <c r="H17"/>
      <c r="I17" s="6" t="b">
        <f>IF(AND(TableData[[#This Row],[Month]]&gt;=Backend!$C$9,TableData[[#This Row],[Month]]&lt;=Backend!$D$9),TRUE,FALSE)</f>
        <v>0</v>
      </c>
    </row>
    <row r="18" spans="1:9" x14ac:dyDescent="0.35">
      <c r="A18" t="s">
        <v>35</v>
      </c>
      <c r="B18" s="5">
        <v>43847</v>
      </c>
      <c r="C18" s="4" t="s">
        <v>7</v>
      </c>
      <c r="D18" s="4" t="s">
        <v>15</v>
      </c>
      <c r="F18">
        <v>10</v>
      </c>
      <c r="G18" s="1" t="s">
        <v>18</v>
      </c>
      <c r="H18"/>
      <c r="I18" s="6" t="b">
        <f>IF(AND(TableData[[#This Row],[Month]]&gt;=Backend!$C$9,TableData[[#This Row],[Month]]&lt;=Backend!$D$9),TRUE,FALSE)</f>
        <v>0</v>
      </c>
    </row>
    <row r="19" spans="1:9" x14ac:dyDescent="0.35">
      <c r="A19" t="s">
        <v>36</v>
      </c>
      <c r="B19" s="5">
        <v>43848</v>
      </c>
      <c r="C19" s="4" t="s">
        <v>8</v>
      </c>
      <c r="D19" s="4" t="s">
        <v>16</v>
      </c>
      <c r="E19">
        <v>12</v>
      </c>
      <c r="F19">
        <v>9</v>
      </c>
      <c r="G19" s="1" t="s">
        <v>138</v>
      </c>
      <c r="H19">
        <v>1</v>
      </c>
      <c r="I19" s="6" t="b">
        <f>IF(AND(TableData[[#This Row],[Month]]&gt;=Backend!$C$9,TableData[[#This Row],[Month]]&lt;=Backend!$D$9),TRUE,FALSE)</f>
        <v>0</v>
      </c>
    </row>
    <row r="20" spans="1:9" x14ac:dyDescent="0.35">
      <c r="A20" t="s">
        <v>37</v>
      </c>
      <c r="B20" s="5">
        <v>43849</v>
      </c>
      <c r="C20" s="7" t="s">
        <v>14</v>
      </c>
      <c r="D20" s="4" t="s">
        <v>15</v>
      </c>
      <c r="E20">
        <v>11</v>
      </c>
      <c r="F20">
        <v>2</v>
      </c>
      <c r="G20" s="1" t="s">
        <v>138</v>
      </c>
      <c r="H20">
        <v>1</v>
      </c>
      <c r="I20" s="6" t="b">
        <f>IF(AND(TableData[[#This Row],[Month]]&gt;=Backend!$C$9,TableData[[#This Row],[Month]]&lt;=Backend!$D$9),TRUE,FALSE)</f>
        <v>0</v>
      </c>
    </row>
    <row r="21" spans="1:9" x14ac:dyDescent="0.35">
      <c r="A21" t="s">
        <v>38</v>
      </c>
      <c r="B21" s="5">
        <v>43850</v>
      </c>
      <c r="C21" s="7" t="s">
        <v>131</v>
      </c>
      <c r="D21" s="4" t="s">
        <v>16</v>
      </c>
      <c r="E21">
        <v>11</v>
      </c>
      <c r="F21">
        <v>13</v>
      </c>
      <c r="G21" s="1" t="s">
        <v>138</v>
      </c>
      <c r="H21">
        <v>1</v>
      </c>
      <c r="I21" s="6" t="b">
        <f>IF(AND(TableData[[#This Row],[Month]]&gt;=Backend!$C$9,TableData[[#This Row],[Month]]&lt;=Backend!$D$9),TRUE,FALSE)</f>
        <v>0</v>
      </c>
    </row>
    <row r="22" spans="1:9" x14ac:dyDescent="0.35">
      <c r="A22" t="s">
        <v>39</v>
      </c>
      <c r="B22" s="5">
        <v>43851</v>
      </c>
      <c r="C22" s="4" t="s">
        <v>9</v>
      </c>
      <c r="D22" s="4" t="s">
        <v>17</v>
      </c>
      <c r="E22">
        <v>10</v>
      </c>
      <c r="F22">
        <v>15</v>
      </c>
      <c r="G22" s="1" t="s">
        <v>138</v>
      </c>
      <c r="H22">
        <v>0</v>
      </c>
      <c r="I22" s="6" t="b">
        <f>IF(AND(TableData[[#This Row],[Month]]&gt;=Backend!$C$9,TableData[[#This Row],[Month]]&lt;=Backend!$D$9),TRUE,FALSE)</f>
        <v>0</v>
      </c>
    </row>
    <row r="23" spans="1:9" x14ac:dyDescent="0.35">
      <c r="A23" t="s">
        <v>40</v>
      </c>
      <c r="B23" s="5">
        <v>43852</v>
      </c>
      <c r="C23" s="4" t="s">
        <v>7</v>
      </c>
      <c r="D23" s="4" t="s">
        <v>15</v>
      </c>
      <c r="E23">
        <v>16</v>
      </c>
      <c r="F23">
        <v>18</v>
      </c>
      <c r="G23" s="1" t="s">
        <v>138</v>
      </c>
      <c r="H23">
        <v>0</v>
      </c>
      <c r="I23" s="6" t="b">
        <f>IF(AND(TableData[[#This Row],[Month]]&gt;=Backend!$C$9,TableData[[#This Row],[Month]]&lt;=Backend!$D$9),TRUE,FALSE)</f>
        <v>0</v>
      </c>
    </row>
    <row r="24" spans="1:9" x14ac:dyDescent="0.35">
      <c r="A24" t="s">
        <v>41</v>
      </c>
      <c r="B24" s="5">
        <v>43853</v>
      </c>
      <c r="C24" s="4" t="s">
        <v>8</v>
      </c>
      <c r="D24" s="4" t="s">
        <v>16</v>
      </c>
      <c r="E24">
        <v>29</v>
      </c>
      <c r="F24">
        <v>10</v>
      </c>
      <c r="G24" s="1" t="s">
        <v>13</v>
      </c>
      <c r="H24">
        <v>0</v>
      </c>
      <c r="I24" s="6" t="b">
        <f>IF(AND(TableData[[#This Row],[Month]]&gt;=Backend!$C$9,TableData[[#This Row],[Month]]&lt;=Backend!$D$9),TRUE,FALSE)</f>
        <v>0</v>
      </c>
    </row>
    <row r="25" spans="1:9" x14ac:dyDescent="0.35">
      <c r="A25" t="s">
        <v>42</v>
      </c>
      <c r="B25" s="5">
        <v>43854</v>
      </c>
      <c r="C25" s="7" t="s">
        <v>14</v>
      </c>
      <c r="D25" s="4" t="s">
        <v>15</v>
      </c>
      <c r="E25">
        <v>31</v>
      </c>
      <c r="F25">
        <v>39</v>
      </c>
      <c r="G25" s="1" t="s">
        <v>138</v>
      </c>
      <c r="H25">
        <v>1</v>
      </c>
      <c r="I25" s="6" t="b">
        <f>IF(AND(TableData[[#This Row],[Month]]&gt;=Backend!$C$9,TableData[[#This Row],[Month]]&lt;=Backend!$D$9),TRUE,FALSE)</f>
        <v>0</v>
      </c>
    </row>
    <row r="26" spans="1:9" x14ac:dyDescent="0.35">
      <c r="A26" t="s">
        <v>43</v>
      </c>
      <c r="B26" s="5">
        <v>43855</v>
      </c>
      <c r="C26" s="7" t="s">
        <v>131</v>
      </c>
      <c r="D26" s="4" t="s">
        <v>16</v>
      </c>
      <c r="F26">
        <v>4</v>
      </c>
      <c r="G26" s="1" t="s">
        <v>18</v>
      </c>
      <c r="H26"/>
      <c r="I26" s="6" t="b">
        <f>IF(AND(TableData[[#This Row],[Month]]&gt;=Backend!$C$9,TableData[[#This Row],[Month]]&lt;=Backend!$D$9),TRUE,FALSE)</f>
        <v>0</v>
      </c>
    </row>
    <row r="27" spans="1:9" x14ac:dyDescent="0.35">
      <c r="A27" t="s">
        <v>44</v>
      </c>
      <c r="B27" s="5">
        <v>43856</v>
      </c>
      <c r="C27" s="4" t="s">
        <v>9</v>
      </c>
      <c r="D27" s="4" t="s">
        <v>17</v>
      </c>
      <c r="F27">
        <v>5</v>
      </c>
      <c r="G27" s="1" t="s">
        <v>18</v>
      </c>
      <c r="H27"/>
      <c r="I27" s="6" t="b">
        <f>IF(AND(TableData[[#This Row],[Month]]&gt;=Backend!$C$9,TableData[[#This Row],[Month]]&lt;=Backend!$D$9),TRUE,FALSE)</f>
        <v>0</v>
      </c>
    </row>
    <row r="28" spans="1:9" x14ac:dyDescent="0.35">
      <c r="A28" t="s">
        <v>45</v>
      </c>
      <c r="B28" s="5">
        <v>43857</v>
      </c>
      <c r="C28" s="4" t="s">
        <v>7</v>
      </c>
      <c r="D28" s="4" t="s">
        <v>15</v>
      </c>
      <c r="E28">
        <v>13</v>
      </c>
      <c r="F28">
        <v>0</v>
      </c>
      <c r="G28" s="1" t="s">
        <v>138</v>
      </c>
      <c r="H28">
        <v>1</v>
      </c>
      <c r="I28" s="6" t="b">
        <f>IF(AND(TableData[[#This Row],[Month]]&gt;=Backend!$C$9,TableData[[#This Row],[Month]]&lt;=Backend!$D$9),TRUE,FALSE)</f>
        <v>0</v>
      </c>
    </row>
    <row r="29" spans="1:9" x14ac:dyDescent="0.35">
      <c r="A29" t="s">
        <v>46</v>
      </c>
      <c r="B29" s="5">
        <v>43858</v>
      </c>
      <c r="C29" s="4" t="s">
        <v>8</v>
      </c>
      <c r="D29" s="4" t="s">
        <v>16</v>
      </c>
      <c r="E29">
        <v>28</v>
      </c>
      <c r="F29">
        <v>50</v>
      </c>
      <c r="G29" s="1" t="s">
        <v>138</v>
      </c>
      <c r="H29">
        <v>1</v>
      </c>
      <c r="I29" s="6" t="b">
        <f>IF(AND(TableData[[#This Row],[Month]]&gt;=Backend!$C$9,TableData[[#This Row],[Month]]&lt;=Backend!$D$9),TRUE,FALSE)</f>
        <v>0</v>
      </c>
    </row>
    <row r="30" spans="1:9" x14ac:dyDescent="0.35">
      <c r="A30" t="s">
        <v>47</v>
      </c>
      <c r="B30" s="5">
        <v>43859</v>
      </c>
      <c r="C30" s="7" t="s">
        <v>14</v>
      </c>
      <c r="D30" s="4" t="s">
        <v>15</v>
      </c>
      <c r="E30">
        <v>32</v>
      </c>
      <c r="F30">
        <v>4</v>
      </c>
      <c r="G30" s="1" t="s">
        <v>138</v>
      </c>
      <c r="H30">
        <v>1</v>
      </c>
      <c r="I30" s="6" t="b">
        <f>IF(AND(TableData[[#This Row],[Month]]&gt;=Backend!$C$9,TableData[[#This Row],[Month]]&lt;=Backend!$D$9),TRUE,FALSE)</f>
        <v>0</v>
      </c>
    </row>
    <row r="31" spans="1:9" x14ac:dyDescent="0.35">
      <c r="A31" t="s">
        <v>48</v>
      </c>
      <c r="B31" s="5">
        <v>43860</v>
      </c>
      <c r="C31" s="7" t="s">
        <v>131</v>
      </c>
      <c r="D31" s="4" t="s">
        <v>16</v>
      </c>
      <c r="E31">
        <v>16</v>
      </c>
      <c r="F31">
        <v>2</v>
      </c>
      <c r="G31" s="1" t="s">
        <v>138</v>
      </c>
      <c r="H31">
        <v>1</v>
      </c>
      <c r="I31" s="6" t="b">
        <f>IF(AND(TableData[[#This Row],[Month]]&gt;=Backend!$C$9,TableData[[#This Row],[Month]]&lt;=Backend!$D$9),TRUE,FALSE)</f>
        <v>0</v>
      </c>
    </row>
    <row r="32" spans="1:9" x14ac:dyDescent="0.35">
      <c r="A32" t="s">
        <v>49</v>
      </c>
      <c r="B32" s="5">
        <v>43861</v>
      </c>
      <c r="C32" s="4" t="s">
        <v>9</v>
      </c>
      <c r="D32" s="4" t="s">
        <v>17</v>
      </c>
      <c r="E32">
        <v>14</v>
      </c>
      <c r="F32">
        <v>70</v>
      </c>
      <c r="G32" s="1" t="s">
        <v>138</v>
      </c>
      <c r="H32">
        <v>1</v>
      </c>
      <c r="I32" s="6" t="b">
        <f>IF(AND(TableData[[#This Row],[Month]]&gt;=Backend!$C$9,TableData[[#This Row],[Month]]&lt;=Backend!$D$9),TRUE,FALSE)</f>
        <v>0</v>
      </c>
    </row>
    <row r="33" spans="1:9" x14ac:dyDescent="0.35">
      <c r="A33" t="s">
        <v>50</v>
      </c>
      <c r="B33" s="5">
        <v>43862</v>
      </c>
      <c r="C33" s="4" t="s">
        <v>7</v>
      </c>
      <c r="D33" s="4" t="s">
        <v>15</v>
      </c>
      <c r="E33">
        <v>11</v>
      </c>
      <c r="F33">
        <v>50</v>
      </c>
      <c r="G33" s="1" t="s">
        <v>138</v>
      </c>
      <c r="H33">
        <v>1</v>
      </c>
      <c r="I33" s="6" t="b">
        <f>IF(AND(TableData[[#This Row],[Month]]&gt;=Backend!$C$9,TableData[[#This Row],[Month]]&lt;=Backend!$D$9),TRUE,FALSE)</f>
        <v>0</v>
      </c>
    </row>
    <row r="34" spans="1:9" x14ac:dyDescent="0.35">
      <c r="A34" t="s">
        <v>51</v>
      </c>
      <c r="B34" s="5">
        <v>43863</v>
      </c>
      <c r="C34" s="4" t="s">
        <v>8</v>
      </c>
      <c r="D34" s="4" t="s">
        <v>16</v>
      </c>
      <c r="F34">
        <v>12</v>
      </c>
      <c r="G34" s="1" t="s">
        <v>18</v>
      </c>
      <c r="H34"/>
      <c r="I34" s="6" t="b">
        <f>IF(AND(TableData[[#This Row],[Month]]&gt;=Backend!$C$9,TableData[[#This Row],[Month]]&lt;=Backend!$D$9),TRUE,FALSE)</f>
        <v>0</v>
      </c>
    </row>
    <row r="35" spans="1:9" x14ac:dyDescent="0.35">
      <c r="A35" t="s">
        <v>52</v>
      </c>
      <c r="B35" s="5">
        <v>43864</v>
      </c>
      <c r="C35" s="7" t="s">
        <v>14</v>
      </c>
      <c r="D35" s="4" t="s">
        <v>15</v>
      </c>
      <c r="F35">
        <v>1</v>
      </c>
      <c r="G35" s="1" t="s">
        <v>18</v>
      </c>
      <c r="H35"/>
      <c r="I35" s="6" t="b">
        <f>IF(AND(TableData[[#This Row],[Month]]&gt;=Backend!$C$9,TableData[[#This Row],[Month]]&lt;=Backend!$D$9),TRUE,FALSE)</f>
        <v>0</v>
      </c>
    </row>
    <row r="36" spans="1:9" x14ac:dyDescent="0.35">
      <c r="A36" t="s">
        <v>53</v>
      </c>
      <c r="B36" s="5">
        <v>43865</v>
      </c>
      <c r="C36" s="7" t="s">
        <v>131</v>
      </c>
      <c r="D36" s="4" t="s">
        <v>16</v>
      </c>
      <c r="F36">
        <v>2</v>
      </c>
      <c r="G36" s="1" t="s">
        <v>18</v>
      </c>
      <c r="H36"/>
      <c r="I36" s="6" t="b">
        <f>IF(AND(TableData[[#This Row],[Month]]&gt;=Backend!$C$9,TableData[[#This Row],[Month]]&lt;=Backend!$D$9),TRUE,FALSE)</f>
        <v>0</v>
      </c>
    </row>
    <row r="37" spans="1:9" x14ac:dyDescent="0.35">
      <c r="A37" t="s">
        <v>54</v>
      </c>
      <c r="B37" s="5">
        <v>43866</v>
      </c>
      <c r="C37" s="4" t="s">
        <v>9</v>
      </c>
      <c r="D37" s="4" t="s">
        <v>17</v>
      </c>
      <c r="E37">
        <v>28</v>
      </c>
      <c r="F37">
        <v>3</v>
      </c>
      <c r="G37" s="1" t="s">
        <v>138</v>
      </c>
      <c r="H37">
        <v>1</v>
      </c>
      <c r="I37" s="6" t="b">
        <f>IF(AND(TableData[[#This Row],[Month]]&gt;=Backend!$C$9,TableData[[#This Row],[Month]]&lt;=Backend!$D$9),TRUE,FALSE)</f>
        <v>0</v>
      </c>
    </row>
    <row r="38" spans="1:9" x14ac:dyDescent="0.35">
      <c r="A38" t="s">
        <v>55</v>
      </c>
      <c r="B38" s="5">
        <v>43867</v>
      </c>
      <c r="C38" s="4" t="s">
        <v>7</v>
      </c>
      <c r="D38" s="4" t="s">
        <v>15</v>
      </c>
      <c r="E38">
        <v>31</v>
      </c>
      <c r="G38" s="1" t="s">
        <v>138</v>
      </c>
      <c r="H38">
        <v>1</v>
      </c>
      <c r="I38" s="6" t="b">
        <f>IF(AND(TableData[[#This Row],[Month]]&gt;=Backend!$C$9,TableData[[#This Row],[Month]]&lt;=Backend!$D$9),TRUE,FALSE)</f>
        <v>0</v>
      </c>
    </row>
    <row r="39" spans="1:9" x14ac:dyDescent="0.35">
      <c r="A39" t="s">
        <v>56</v>
      </c>
      <c r="B39" s="5">
        <v>43868</v>
      </c>
      <c r="C39" s="4" t="s">
        <v>8</v>
      </c>
      <c r="D39" s="4" t="s">
        <v>16</v>
      </c>
      <c r="E39">
        <v>27</v>
      </c>
      <c r="F39">
        <v>4</v>
      </c>
      <c r="G39" s="1" t="s">
        <v>138</v>
      </c>
      <c r="H39">
        <v>1</v>
      </c>
      <c r="I39" s="6" t="b">
        <f>IF(AND(TableData[[#This Row],[Month]]&gt;=Backend!$C$9,TableData[[#This Row],[Month]]&lt;=Backend!$D$9),TRUE,FALSE)</f>
        <v>0</v>
      </c>
    </row>
    <row r="40" spans="1:9" x14ac:dyDescent="0.35">
      <c r="A40" t="s">
        <v>57</v>
      </c>
      <c r="B40" s="5">
        <v>43869</v>
      </c>
      <c r="C40" s="7" t="s">
        <v>14</v>
      </c>
      <c r="D40" s="4" t="s">
        <v>15</v>
      </c>
      <c r="E40">
        <v>16</v>
      </c>
      <c r="F40">
        <v>10</v>
      </c>
      <c r="G40" s="1" t="s">
        <v>138</v>
      </c>
      <c r="H40">
        <v>1</v>
      </c>
      <c r="I40" s="6" t="b">
        <f>IF(AND(TableData[[#This Row],[Month]]&gt;=Backend!$C$9,TableData[[#This Row],[Month]]&lt;=Backend!$D$9),TRUE,FALSE)</f>
        <v>0</v>
      </c>
    </row>
    <row r="41" spans="1:9" x14ac:dyDescent="0.35">
      <c r="A41" t="s">
        <v>58</v>
      </c>
      <c r="B41" s="5">
        <v>43870</v>
      </c>
      <c r="C41" s="7" t="s">
        <v>131</v>
      </c>
      <c r="D41" s="4" t="s">
        <v>16</v>
      </c>
      <c r="E41">
        <v>25</v>
      </c>
      <c r="F41">
        <v>9</v>
      </c>
      <c r="G41" s="1" t="s">
        <v>138</v>
      </c>
      <c r="H41">
        <v>1</v>
      </c>
      <c r="I41" s="6" t="b">
        <f>IF(AND(TableData[[#This Row],[Month]]&gt;=Backend!$C$9,TableData[[#This Row],[Month]]&lt;=Backend!$D$9),TRUE,FALSE)</f>
        <v>0</v>
      </c>
    </row>
    <row r="42" spans="1:9" x14ac:dyDescent="0.35">
      <c r="A42" t="s">
        <v>59</v>
      </c>
      <c r="B42" s="5">
        <v>43871</v>
      </c>
      <c r="C42" s="4" t="s">
        <v>9</v>
      </c>
      <c r="D42" s="4" t="s">
        <v>17</v>
      </c>
      <c r="E42">
        <v>31</v>
      </c>
      <c r="F42">
        <v>2</v>
      </c>
      <c r="G42" s="1" t="s">
        <v>13</v>
      </c>
      <c r="H42">
        <v>1</v>
      </c>
      <c r="I42" s="6" t="b">
        <f>IF(AND(TableData[[#This Row],[Month]]&gt;=Backend!$C$9,TableData[[#This Row],[Month]]&lt;=Backend!$D$9),TRUE,FALSE)</f>
        <v>0</v>
      </c>
    </row>
    <row r="43" spans="1:9" x14ac:dyDescent="0.35">
      <c r="A43" t="s">
        <v>60</v>
      </c>
      <c r="B43" s="5">
        <v>43872</v>
      </c>
      <c r="C43" s="4" t="s">
        <v>7</v>
      </c>
      <c r="D43" s="4" t="s">
        <v>15</v>
      </c>
      <c r="E43">
        <v>15</v>
      </c>
      <c r="F43">
        <v>13</v>
      </c>
      <c r="G43" s="1" t="s">
        <v>138</v>
      </c>
      <c r="H43">
        <v>1</v>
      </c>
      <c r="I43" s="6" t="b">
        <f>IF(AND(TableData[[#This Row],[Month]]&gt;=Backend!$C$9,TableData[[#This Row],[Month]]&lt;=Backend!$D$9),TRUE,FALSE)</f>
        <v>0</v>
      </c>
    </row>
    <row r="44" spans="1:9" x14ac:dyDescent="0.35">
      <c r="A44" t="s">
        <v>61</v>
      </c>
      <c r="B44" s="5">
        <v>43873</v>
      </c>
      <c r="C44" s="4" t="s">
        <v>8</v>
      </c>
      <c r="D44" s="4" t="s">
        <v>16</v>
      </c>
      <c r="F44">
        <v>15</v>
      </c>
      <c r="G44" s="1" t="s">
        <v>18</v>
      </c>
      <c r="H44"/>
      <c r="I44" s="6" t="b">
        <f>IF(AND(TableData[[#This Row],[Month]]&gt;=Backend!$C$9,TableData[[#This Row],[Month]]&lt;=Backend!$D$9),TRUE,FALSE)</f>
        <v>0</v>
      </c>
    </row>
    <row r="45" spans="1:9" x14ac:dyDescent="0.35">
      <c r="A45" t="s">
        <v>62</v>
      </c>
      <c r="B45" s="5">
        <v>43874</v>
      </c>
      <c r="C45" s="7" t="s">
        <v>14</v>
      </c>
      <c r="D45" s="4" t="s">
        <v>15</v>
      </c>
      <c r="F45">
        <v>18</v>
      </c>
      <c r="G45" s="1" t="s">
        <v>18</v>
      </c>
      <c r="H45"/>
      <c r="I45" s="6" t="b">
        <f>IF(AND(TableData[[#This Row],[Month]]&gt;=Backend!$C$9,TableData[[#This Row],[Month]]&lt;=Backend!$D$9),TRUE,FALSE)</f>
        <v>0</v>
      </c>
    </row>
    <row r="46" spans="1:9" x14ac:dyDescent="0.35">
      <c r="A46" t="s">
        <v>63</v>
      </c>
      <c r="B46" s="5">
        <v>43875</v>
      </c>
      <c r="C46" s="7" t="s">
        <v>131</v>
      </c>
      <c r="D46" s="4" t="s">
        <v>16</v>
      </c>
      <c r="E46">
        <v>15</v>
      </c>
      <c r="F46">
        <v>10</v>
      </c>
      <c r="G46" s="1" t="s">
        <v>138</v>
      </c>
      <c r="H46">
        <v>1</v>
      </c>
      <c r="I46" s="6" t="b">
        <f>IF(AND(TableData[[#This Row],[Month]]&gt;=Backend!$C$9,TableData[[#This Row],[Month]]&lt;=Backend!$D$9),TRUE,FALSE)</f>
        <v>0</v>
      </c>
    </row>
    <row r="47" spans="1:9" x14ac:dyDescent="0.35">
      <c r="A47" t="s">
        <v>64</v>
      </c>
      <c r="B47" s="5">
        <v>43876</v>
      </c>
      <c r="C47" s="4" t="s">
        <v>9</v>
      </c>
      <c r="D47" s="4" t="s">
        <v>17</v>
      </c>
      <c r="E47">
        <v>39</v>
      </c>
      <c r="F47">
        <v>39</v>
      </c>
      <c r="G47" s="1" t="s">
        <v>138</v>
      </c>
      <c r="H47">
        <v>1</v>
      </c>
      <c r="I47" s="6" t="b">
        <f>IF(AND(TableData[[#This Row],[Month]]&gt;=Backend!$C$9,TableData[[#This Row],[Month]]&lt;=Backend!$D$9),TRUE,FALSE)</f>
        <v>0</v>
      </c>
    </row>
    <row r="48" spans="1:9" x14ac:dyDescent="0.35">
      <c r="A48" t="s">
        <v>65</v>
      </c>
      <c r="B48" s="5">
        <v>43877</v>
      </c>
      <c r="C48" s="4" t="s">
        <v>7</v>
      </c>
      <c r="D48" s="4" t="s">
        <v>15</v>
      </c>
      <c r="E48">
        <v>20</v>
      </c>
      <c r="F48">
        <v>4</v>
      </c>
      <c r="G48" s="1" t="s">
        <v>138</v>
      </c>
      <c r="H48">
        <v>1</v>
      </c>
      <c r="I48" s="6" t="b">
        <f>IF(AND(TableData[[#This Row],[Month]]&gt;=Backend!$C$9,TableData[[#This Row],[Month]]&lt;=Backend!$D$9),TRUE,FALSE)</f>
        <v>0</v>
      </c>
    </row>
    <row r="49" spans="1:9" x14ac:dyDescent="0.35">
      <c r="A49" t="s">
        <v>66</v>
      </c>
      <c r="B49" s="5">
        <v>43878</v>
      </c>
      <c r="C49" s="4" t="s">
        <v>8</v>
      </c>
      <c r="D49" s="4" t="s">
        <v>16</v>
      </c>
      <c r="E49">
        <v>13</v>
      </c>
      <c r="F49">
        <v>5</v>
      </c>
      <c r="G49" s="1" t="s">
        <v>138</v>
      </c>
      <c r="H49">
        <v>0</v>
      </c>
      <c r="I49" s="6" t="b">
        <f>IF(AND(TableData[[#This Row],[Month]]&gt;=Backend!$C$9,TableData[[#This Row],[Month]]&lt;=Backend!$D$9),TRUE,FALSE)</f>
        <v>0</v>
      </c>
    </row>
    <row r="50" spans="1:9" x14ac:dyDescent="0.35">
      <c r="A50" t="s">
        <v>67</v>
      </c>
      <c r="B50" s="5">
        <v>43879</v>
      </c>
      <c r="C50" s="7" t="s">
        <v>14</v>
      </c>
      <c r="D50" s="4" t="s">
        <v>15</v>
      </c>
      <c r="E50">
        <v>28</v>
      </c>
      <c r="F50">
        <v>0</v>
      </c>
      <c r="G50" s="1" t="s">
        <v>138</v>
      </c>
      <c r="H50">
        <v>1</v>
      </c>
      <c r="I50" s="6" t="b">
        <f>IF(AND(TableData[[#This Row],[Month]]&gt;=Backend!$C$9,TableData[[#This Row],[Month]]&lt;=Backend!$D$9),TRUE,FALSE)</f>
        <v>0</v>
      </c>
    </row>
    <row r="51" spans="1:9" x14ac:dyDescent="0.35">
      <c r="A51" t="s">
        <v>68</v>
      </c>
      <c r="B51" s="5">
        <v>43880</v>
      </c>
      <c r="C51" s="7" t="s">
        <v>131</v>
      </c>
      <c r="D51" s="4" t="s">
        <v>16</v>
      </c>
      <c r="E51">
        <v>10</v>
      </c>
      <c r="F51">
        <v>50</v>
      </c>
      <c r="G51" s="1" t="s">
        <v>138</v>
      </c>
      <c r="H51">
        <v>0</v>
      </c>
      <c r="I51" s="6" t="b">
        <f>IF(AND(TableData[[#This Row],[Month]]&gt;=Backend!$C$9,TableData[[#This Row],[Month]]&lt;=Backend!$D$9),TRUE,FALSE)</f>
        <v>0</v>
      </c>
    </row>
    <row r="52" spans="1:9" x14ac:dyDescent="0.35">
      <c r="A52" t="s">
        <v>69</v>
      </c>
      <c r="B52" s="5">
        <v>43881</v>
      </c>
      <c r="C52" s="4" t="s">
        <v>9</v>
      </c>
      <c r="D52" s="4" t="s">
        <v>17</v>
      </c>
      <c r="F52">
        <v>4</v>
      </c>
      <c r="G52" s="1" t="s">
        <v>18</v>
      </c>
      <c r="H52"/>
      <c r="I52" s="6" t="b">
        <f>IF(AND(TableData[[#This Row],[Month]]&gt;=Backend!$C$9,TableData[[#This Row],[Month]]&lt;=Backend!$D$9),TRUE,FALSE)</f>
        <v>0</v>
      </c>
    </row>
    <row r="53" spans="1:9" x14ac:dyDescent="0.35">
      <c r="A53" t="s">
        <v>70</v>
      </c>
      <c r="B53" s="5">
        <v>43882</v>
      </c>
      <c r="C53" s="4" t="s">
        <v>7</v>
      </c>
      <c r="D53" s="4" t="s">
        <v>15</v>
      </c>
      <c r="F53">
        <v>2</v>
      </c>
      <c r="G53" s="1" t="s">
        <v>18</v>
      </c>
      <c r="H53"/>
      <c r="I53" s="6" t="b">
        <f>IF(AND(TableData[[#This Row],[Month]]&gt;=Backend!$C$9,TableData[[#This Row],[Month]]&lt;=Backend!$D$9),TRUE,FALSE)</f>
        <v>0</v>
      </c>
    </row>
    <row r="54" spans="1:9" x14ac:dyDescent="0.35">
      <c r="A54" t="s">
        <v>71</v>
      </c>
      <c r="B54" s="5">
        <v>43883</v>
      </c>
      <c r="C54" s="4" t="s">
        <v>8</v>
      </c>
      <c r="D54" s="4" t="s">
        <v>16</v>
      </c>
      <c r="F54">
        <v>70</v>
      </c>
      <c r="G54" s="1" t="s">
        <v>18</v>
      </c>
      <c r="H54"/>
      <c r="I54" s="6" t="b">
        <f>IF(AND(TableData[[#This Row],[Month]]&gt;=Backend!$C$9,TableData[[#This Row],[Month]]&lt;=Backend!$D$9),TRUE,FALSE)</f>
        <v>0</v>
      </c>
    </row>
    <row r="55" spans="1:9" x14ac:dyDescent="0.35">
      <c r="A55" t="s">
        <v>72</v>
      </c>
      <c r="B55" s="5">
        <v>43884</v>
      </c>
      <c r="C55" s="7" t="s">
        <v>14</v>
      </c>
      <c r="D55" s="4" t="s">
        <v>15</v>
      </c>
      <c r="E55">
        <v>8</v>
      </c>
      <c r="F55">
        <v>50</v>
      </c>
      <c r="G55" s="1" t="s">
        <v>138</v>
      </c>
      <c r="H55">
        <v>1</v>
      </c>
      <c r="I55" s="6" t="b">
        <f>IF(AND(TableData[[#This Row],[Month]]&gt;=Backend!$C$9,TableData[[#This Row],[Month]]&lt;=Backend!$D$9),TRUE,FALSE)</f>
        <v>0</v>
      </c>
    </row>
    <row r="56" spans="1:9" x14ac:dyDescent="0.35">
      <c r="A56" t="s">
        <v>73</v>
      </c>
      <c r="B56" s="5">
        <v>43885</v>
      </c>
      <c r="C56" s="7" t="s">
        <v>131</v>
      </c>
      <c r="D56" s="4" t="s">
        <v>16</v>
      </c>
      <c r="E56">
        <v>8</v>
      </c>
      <c r="F56">
        <v>12</v>
      </c>
      <c r="G56" s="1" t="s">
        <v>138</v>
      </c>
      <c r="H56">
        <v>1</v>
      </c>
      <c r="I56" s="6" t="b">
        <f>IF(AND(TableData[[#This Row],[Month]]&gt;=Backend!$C$9,TableData[[#This Row],[Month]]&lt;=Backend!$D$9),TRUE,FALSE)</f>
        <v>0</v>
      </c>
    </row>
    <row r="57" spans="1:9" x14ac:dyDescent="0.35">
      <c r="A57" t="s">
        <v>74</v>
      </c>
      <c r="B57" s="5">
        <v>43886</v>
      </c>
      <c r="C57" s="4" t="s">
        <v>9</v>
      </c>
      <c r="D57" s="4" t="s">
        <v>17</v>
      </c>
      <c r="E57">
        <v>9</v>
      </c>
      <c r="F57">
        <v>1</v>
      </c>
      <c r="G57" s="1" t="s">
        <v>138</v>
      </c>
      <c r="H57">
        <v>0</v>
      </c>
      <c r="I57" s="6" t="b">
        <f>IF(AND(TableData[[#This Row],[Month]]&gt;=Backend!$C$9,TableData[[#This Row],[Month]]&lt;=Backend!$D$9),TRUE,FALSE)</f>
        <v>0</v>
      </c>
    </row>
    <row r="58" spans="1:9" x14ac:dyDescent="0.35">
      <c r="A58" t="s">
        <v>75</v>
      </c>
      <c r="B58" s="5">
        <v>43887</v>
      </c>
      <c r="C58" s="4" t="s">
        <v>7</v>
      </c>
      <c r="D58" s="4" t="s">
        <v>15</v>
      </c>
      <c r="E58">
        <v>10</v>
      </c>
      <c r="F58">
        <v>2</v>
      </c>
      <c r="G58" s="1" t="s">
        <v>138</v>
      </c>
      <c r="H58">
        <v>1</v>
      </c>
      <c r="I58" s="6" t="b">
        <f>IF(AND(TableData[[#This Row],[Month]]&gt;=Backend!$C$9,TableData[[#This Row],[Month]]&lt;=Backend!$D$9),TRUE,FALSE)</f>
        <v>0</v>
      </c>
    </row>
    <row r="59" spans="1:9" x14ac:dyDescent="0.35">
      <c r="A59" t="s">
        <v>76</v>
      </c>
      <c r="B59" s="5">
        <v>43888</v>
      </c>
      <c r="C59" s="4" t="s">
        <v>8</v>
      </c>
      <c r="D59" s="4" t="s">
        <v>16</v>
      </c>
      <c r="E59">
        <v>13</v>
      </c>
      <c r="F59">
        <v>3</v>
      </c>
      <c r="G59" s="1" t="s">
        <v>138</v>
      </c>
      <c r="H59">
        <v>1</v>
      </c>
      <c r="I59" s="6" t="b">
        <f>IF(AND(TableData[[#This Row],[Month]]&gt;=Backend!$C$9,TableData[[#This Row],[Month]]&lt;=Backend!$D$9),TRUE,FALSE)</f>
        <v>0</v>
      </c>
    </row>
    <row r="60" spans="1:9" x14ac:dyDescent="0.35">
      <c r="A60" t="s">
        <v>77</v>
      </c>
      <c r="B60" s="5">
        <v>43889</v>
      </c>
      <c r="C60" s="7" t="s">
        <v>14</v>
      </c>
      <c r="D60" s="4" t="s">
        <v>15</v>
      </c>
      <c r="E60">
        <v>14</v>
      </c>
      <c r="F60">
        <v>6</v>
      </c>
      <c r="G60" s="1" t="s">
        <v>13</v>
      </c>
      <c r="H60">
        <v>1</v>
      </c>
      <c r="I60" s="6" t="b">
        <f>IF(AND(TableData[[#This Row],[Month]]&gt;=Backend!$C$9,TableData[[#This Row],[Month]]&lt;=Backend!$D$9),TRUE,FALSE)</f>
        <v>0</v>
      </c>
    </row>
    <row r="61" spans="1:9" x14ac:dyDescent="0.35">
      <c r="A61" t="s">
        <v>78</v>
      </c>
      <c r="B61" s="5">
        <v>43890</v>
      </c>
      <c r="C61" s="7" t="s">
        <v>131</v>
      </c>
      <c r="D61" s="4" t="s">
        <v>16</v>
      </c>
      <c r="E61">
        <v>10</v>
      </c>
      <c r="F61">
        <v>4</v>
      </c>
      <c r="G61" s="1" t="s">
        <v>138</v>
      </c>
      <c r="H61">
        <v>1</v>
      </c>
      <c r="I61" s="6" t="b">
        <f>IF(AND(TableData[[#This Row],[Month]]&gt;=Backend!$C$9,TableData[[#This Row],[Month]]&lt;=Backend!$D$9),TRUE,FALSE)</f>
        <v>0</v>
      </c>
    </row>
    <row r="62" spans="1:9" x14ac:dyDescent="0.35">
      <c r="A62" t="s">
        <v>79</v>
      </c>
      <c r="B62" s="5">
        <v>43891</v>
      </c>
      <c r="C62" s="4" t="s">
        <v>9</v>
      </c>
      <c r="D62" s="4" t="s">
        <v>17</v>
      </c>
      <c r="F62">
        <v>10</v>
      </c>
      <c r="G62" s="1" t="s">
        <v>18</v>
      </c>
      <c r="H62"/>
      <c r="I62" s="6" t="b">
        <f>IF(AND(TableData[[#This Row],[Month]]&gt;=Backend!$C$9,TableData[[#This Row],[Month]]&lt;=Backend!$D$9),TRUE,FALSE)</f>
        <v>0</v>
      </c>
    </row>
    <row r="63" spans="1:9" x14ac:dyDescent="0.35">
      <c r="A63" t="s">
        <v>80</v>
      </c>
      <c r="B63" s="5">
        <v>43892</v>
      </c>
      <c r="C63" s="4" t="s">
        <v>7</v>
      </c>
      <c r="D63" s="4" t="s">
        <v>15</v>
      </c>
      <c r="F63">
        <v>9</v>
      </c>
      <c r="G63" s="1" t="s">
        <v>18</v>
      </c>
      <c r="H63"/>
      <c r="I63" s="6" t="b">
        <f>IF(AND(TableData[[#This Row],[Month]]&gt;=Backend!$C$9,TableData[[#This Row],[Month]]&lt;=Backend!$D$9),TRUE,FALSE)</f>
        <v>0</v>
      </c>
    </row>
    <row r="64" spans="1:9" x14ac:dyDescent="0.35">
      <c r="A64" t="s">
        <v>81</v>
      </c>
      <c r="B64" s="5">
        <v>43893</v>
      </c>
      <c r="C64" s="4" t="s">
        <v>8</v>
      </c>
      <c r="D64" s="4" t="s">
        <v>16</v>
      </c>
      <c r="E64">
        <v>12</v>
      </c>
      <c r="F64">
        <v>2</v>
      </c>
      <c r="G64" s="1" t="s">
        <v>138</v>
      </c>
      <c r="H64">
        <v>1</v>
      </c>
      <c r="I64" s="6" t="b">
        <f>IF(AND(TableData[[#This Row],[Month]]&gt;=Backend!$C$9,TableData[[#This Row],[Month]]&lt;=Backend!$D$9),TRUE,FALSE)</f>
        <v>0</v>
      </c>
    </row>
    <row r="65" spans="1:11" x14ac:dyDescent="0.35">
      <c r="A65" t="s">
        <v>82</v>
      </c>
      <c r="B65" s="5">
        <v>43894</v>
      </c>
      <c r="C65" s="7" t="s">
        <v>14</v>
      </c>
      <c r="D65" s="4" t="s">
        <v>15</v>
      </c>
      <c r="E65">
        <v>14</v>
      </c>
      <c r="F65">
        <v>13</v>
      </c>
      <c r="G65" s="1" t="s">
        <v>138</v>
      </c>
      <c r="H65">
        <v>1</v>
      </c>
      <c r="I65" s="6" t="b">
        <f>IF(AND(TableData[[#This Row],[Month]]&gt;=Backend!$C$9,TableData[[#This Row],[Month]]&lt;=Backend!$D$9),TRUE,FALSE)</f>
        <v>0</v>
      </c>
    </row>
    <row r="66" spans="1:11" x14ac:dyDescent="0.35">
      <c r="A66" t="s">
        <v>83</v>
      </c>
      <c r="B66" s="5">
        <v>43895</v>
      </c>
      <c r="C66" s="7" t="s">
        <v>131</v>
      </c>
      <c r="D66" s="4" t="s">
        <v>16</v>
      </c>
      <c r="E66">
        <v>12</v>
      </c>
      <c r="F66">
        <v>15</v>
      </c>
      <c r="G66" s="1" t="s">
        <v>138</v>
      </c>
      <c r="H66">
        <v>1</v>
      </c>
      <c r="I66" s="6" t="b">
        <f>IF(AND(TableData[[#This Row],[Month]]&gt;=Backend!$C$9,TableData[[#This Row],[Month]]&lt;=Backend!$D$9),TRUE,FALSE)</f>
        <v>0</v>
      </c>
    </row>
    <row r="67" spans="1:11" x14ac:dyDescent="0.35">
      <c r="A67" t="s">
        <v>84</v>
      </c>
      <c r="B67" s="5">
        <v>43896</v>
      </c>
      <c r="C67" s="4" t="s">
        <v>9</v>
      </c>
      <c r="D67" s="4" t="s">
        <v>17</v>
      </c>
      <c r="E67">
        <v>10</v>
      </c>
      <c r="F67">
        <v>18</v>
      </c>
      <c r="G67" s="1" t="s">
        <v>138</v>
      </c>
      <c r="H67">
        <v>1</v>
      </c>
      <c r="I67" s="6" t="b">
        <f>IF(AND(TableData[[#This Row],[Month]]&gt;=Backend!$C$9,TableData[[#This Row],[Month]]&lt;=Backend!$D$9),TRUE,FALSE)</f>
        <v>0</v>
      </c>
    </row>
    <row r="68" spans="1:11" x14ac:dyDescent="0.35">
      <c r="A68" t="s">
        <v>85</v>
      </c>
      <c r="B68" s="5">
        <v>43897</v>
      </c>
      <c r="C68" s="4" t="s">
        <v>7</v>
      </c>
      <c r="D68" s="4" t="s">
        <v>15</v>
      </c>
      <c r="E68">
        <v>12</v>
      </c>
      <c r="F68">
        <v>10</v>
      </c>
      <c r="G68" s="1" t="s">
        <v>138</v>
      </c>
      <c r="H68">
        <v>1</v>
      </c>
      <c r="I68" s="6" t="b">
        <f>IF(AND(TableData[[#This Row],[Month]]&gt;=Backend!$C$9,TableData[[#This Row],[Month]]&lt;=Backend!$D$9),TRUE,FALSE)</f>
        <v>0</v>
      </c>
    </row>
    <row r="69" spans="1:11" x14ac:dyDescent="0.35">
      <c r="A69" t="s">
        <v>86</v>
      </c>
      <c r="B69" s="5">
        <v>43898</v>
      </c>
      <c r="C69" s="4" t="s">
        <v>8</v>
      </c>
      <c r="D69" s="4" t="s">
        <v>16</v>
      </c>
      <c r="E69">
        <v>13</v>
      </c>
      <c r="F69">
        <v>39</v>
      </c>
      <c r="G69" s="1" t="s">
        <v>138</v>
      </c>
      <c r="H69">
        <v>1</v>
      </c>
      <c r="I69" s="6" t="b">
        <f>IF(AND(TableData[[#This Row],[Month]]&gt;=Backend!$C$9,TableData[[#This Row],[Month]]&lt;=Backend!$D$9),TRUE,FALSE)</f>
        <v>0</v>
      </c>
    </row>
    <row r="70" spans="1:11" x14ac:dyDescent="0.35">
      <c r="A70" t="s">
        <v>87</v>
      </c>
      <c r="B70" s="5">
        <v>43899</v>
      </c>
      <c r="C70" s="7" t="s">
        <v>14</v>
      </c>
      <c r="D70" s="4" t="s">
        <v>15</v>
      </c>
      <c r="F70">
        <v>4</v>
      </c>
      <c r="G70" s="1" t="s">
        <v>18</v>
      </c>
      <c r="H70"/>
      <c r="I70" s="6" t="b">
        <f>IF(AND(TableData[[#This Row],[Month]]&gt;=Backend!$C$9,TableData[[#This Row],[Month]]&lt;=Backend!$D$9),TRUE,FALSE)</f>
        <v>0</v>
      </c>
    </row>
    <row r="71" spans="1:11" x14ac:dyDescent="0.35">
      <c r="A71" t="s">
        <v>88</v>
      </c>
      <c r="B71" s="5">
        <v>43900</v>
      </c>
      <c r="C71" s="7" t="s">
        <v>131</v>
      </c>
      <c r="D71" s="4" t="s">
        <v>16</v>
      </c>
      <c r="F71">
        <v>5</v>
      </c>
      <c r="G71" s="1" t="s">
        <v>18</v>
      </c>
      <c r="H71"/>
      <c r="I71" s="6" t="b">
        <f>IF(AND(TableData[[#This Row],[Month]]&gt;=Backend!$C$9,TableData[[#This Row],[Month]]&lt;=Backend!$D$9),TRUE,FALSE)</f>
        <v>0</v>
      </c>
    </row>
    <row r="72" spans="1:11" x14ac:dyDescent="0.35">
      <c r="A72" t="s">
        <v>89</v>
      </c>
      <c r="B72" s="5">
        <v>43901</v>
      </c>
      <c r="C72" s="4" t="s">
        <v>9</v>
      </c>
      <c r="D72" s="4" t="s">
        <v>17</v>
      </c>
      <c r="F72">
        <v>0</v>
      </c>
      <c r="G72" s="1" t="s">
        <v>18</v>
      </c>
      <c r="H72"/>
      <c r="I72" s="6" t="b">
        <f>IF(AND(TableData[[#This Row],[Month]]&gt;=Backend!$C$9,TableData[[#This Row],[Month]]&lt;=Backend!$D$9),TRUE,FALSE)</f>
        <v>0</v>
      </c>
    </row>
    <row r="73" spans="1:11" x14ac:dyDescent="0.35">
      <c r="A73" t="s">
        <v>90</v>
      </c>
      <c r="B73" s="5">
        <v>43902</v>
      </c>
      <c r="C73" s="4" t="s">
        <v>7</v>
      </c>
      <c r="D73" s="4" t="s">
        <v>15</v>
      </c>
      <c r="E73">
        <v>20</v>
      </c>
      <c r="F73">
        <v>50</v>
      </c>
      <c r="G73" s="1" t="s">
        <v>138</v>
      </c>
      <c r="H73">
        <v>1</v>
      </c>
      <c r="I73" s="6" t="b">
        <f>IF(AND(TableData[[#This Row],[Month]]&gt;=Backend!$C$9,TableData[[#This Row],[Month]]&lt;=Backend!$D$9),TRUE,FALSE)</f>
        <v>0</v>
      </c>
    </row>
    <row r="74" spans="1:11" x14ac:dyDescent="0.35">
      <c r="A74" t="s">
        <v>91</v>
      </c>
      <c r="B74" s="5">
        <v>43903</v>
      </c>
      <c r="C74" s="4" t="s">
        <v>8</v>
      </c>
      <c r="D74" s="4" t="s">
        <v>16</v>
      </c>
      <c r="E74">
        <v>18</v>
      </c>
      <c r="F74">
        <v>4</v>
      </c>
      <c r="G74" s="1" t="s">
        <v>138</v>
      </c>
      <c r="H74">
        <v>1</v>
      </c>
      <c r="I74" s="6" t="b">
        <f>IF(AND(TableData[[#This Row],[Month]]&gt;=Backend!$C$9,TableData[[#This Row],[Month]]&lt;=Backend!$D$9),TRUE,FALSE)</f>
        <v>0</v>
      </c>
    </row>
    <row r="75" spans="1:11" x14ac:dyDescent="0.35">
      <c r="A75" t="s">
        <v>92</v>
      </c>
      <c r="B75" s="5">
        <v>43904</v>
      </c>
      <c r="C75" s="7" t="s">
        <v>14</v>
      </c>
      <c r="D75" s="4" t="s">
        <v>15</v>
      </c>
      <c r="E75">
        <v>26</v>
      </c>
      <c r="F75">
        <v>2</v>
      </c>
      <c r="G75" s="1" t="s">
        <v>138</v>
      </c>
      <c r="H75">
        <v>1</v>
      </c>
      <c r="I75" s="6" t="b">
        <f>IF(AND(TableData[[#This Row],[Month]]&gt;=Backend!$C$9,TableData[[#This Row],[Month]]&lt;=Backend!$D$9),TRUE,FALSE)</f>
        <v>0</v>
      </c>
    </row>
    <row r="76" spans="1:11" x14ac:dyDescent="0.35">
      <c r="A76" t="s">
        <v>93</v>
      </c>
      <c r="B76" s="5">
        <v>43905</v>
      </c>
      <c r="C76" s="7" t="s">
        <v>131</v>
      </c>
      <c r="D76" s="4" t="s">
        <v>16</v>
      </c>
      <c r="E76">
        <v>15</v>
      </c>
      <c r="F76">
        <v>70</v>
      </c>
      <c r="G76" s="1" t="s">
        <v>138</v>
      </c>
      <c r="H76">
        <v>1</v>
      </c>
      <c r="I76" s="6" t="b">
        <f>IF(AND(TableData[[#This Row],[Month]]&gt;=Backend!$C$9,TableData[[#This Row],[Month]]&lt;=Backend!$D$9),TRUE,FALSE)</f>
        <v>0</v>
      </c>
    </row>
    <row r="77" spans="1:11" x14ac:dyDescent="0.35">
      <c r="A77" t="s">
        <v>94</v>
      </c>
      <c r="B77" s="5">
        <v>43906</v>
      </c>
      <c r="C77" s="4" t="s">
        <v>9</v>
      </c>
      <c r="D77" s="4" t="s">
        <v>17</v>
      </c>
      <c r="E77">
        <v>20</v>
      </c>
      <c r="F77">
        <v>50</v>
      </c>
      <c r="G77" s="1" t="s">
        <v>138</v>
      </c>
      <c r="H77">
        <v>1</v>
      </c>
      <c r="I77" s="6" t="b">
        <f>IF(AND(TableData[[#This Row],[Month]]&gt;=Backend!$C$9,TableData[[#This Row],[Month]]&lt;=Backend!$D$9),TRUE,FALSE)</f>
        <v>0</v>
      </c>
      <c r="J77" s="4"/>
      <c r="K77" s="4"/>
    </row>
    <row r="78" spans="1:11" x14ac:dyDescent="0.35">
      <c r="A78" t="s">
        <v>95</v>
      </c>
      <c r="B78" s="5">
        <v>43907</v>
      </c>
      <c r="C78" s="4" t="s">
        <v>7</v>
      </c>
      <c r="D78" s="4" t="s">
        <v>15</v>
      </c>
      <c r="E78">
        <v>20</v>
      </c>
      <c r="F78">
        <v>12</v>
      </c>
      <c r="G78" s="1" t="s">
        <v>13</v>
      </c>
      <c r="H78">
        <v>1</v>
      </c>
      <c r="I78" s="6" t="b">
        <f>IF(AND(TableData[[#This Row],[Month]]&gt;=Backend!$C$9,TableData[[#This Row],[Month]]&lt;=Backend!$D$9),TRUE,FALSE)</f>
        <v>0</v>
      </c>
      <c r="J78" s="4"/>
      <c r="K78" s="4"/>
    </row>
    <row r="79" spans="1:11" x14ac:dyDescent="0.35">
      <c r="A79" t="s">
        <v>96</v>
      </c>
      <c r="B79" s="5">
        <v>43908</v>
      </c>
      <c r="C79" s="4" t="s">
        <v>8</v>
      </c>
      <c r="D79" s="4" t="s">
        <v>16</v>
      </c>
      <c r="E79">
        <v>20</v>
      </c>
      <c r="F79">
        <v>1</v>
      </c>
      <c r="G79" s="1" t="s">
        <v>138</v>
      </c>
      <c r="H79">
        <v>1</v>
      </c>
      <c r="I79" s="6" t="b">
        <f>IF(AND(TableData[[#This Row],[Month]]&gt;=Backend!$C$9,TableData[[#This Row],[Month]]&lt;=Backend!$D$9),TRUE,FALSE)</f>
        <v>0</v>
      </c>
      <c r="J79" s="4"/>
      <c r="K79" s="4"/>
    </row>
    <row r="80" spans="1:11" x14ac:dyDescent="0.35">
      <c r="A80" t="s">
        <v>97</v>
      </c>
      <c r="B80" s="5">
        <v>43909</v>
      </c>
      <c r="C80" s="7" t="s">
        <v>14</v>
      </c>
      <c r="D80" s="4" t="s">
        <v>15</v>
      </c>
      <c r="F80">
        <v>2</v>
      </c>
      <c r="G80" s="1" t="s">
        <v>18</v>
      </c>
      <c r="H80"/>
      <c r="I80" s="6" t="b">
        <f>IF(AND(TableData[[#This Row],[Month]]&gt;=Backend!$C$9,TableData[[#This Row],[Month]]&lt;=Backend!$D$9),TRUE,FALSE)</f>
        <v>0</v>
      </c>
      <c r="J80" s="7"/>
      <c r="K80" s="4"/>
    </row>
    <row r="81" spans="1:11" x14ac:dyDescent="0.35">
      <c r="A81" t="s">
        <v>98</v>
      </c>
      <c r="B81" s="5">
        <v>43910</v>
      </c>
      <c r="C81" s="7" t="s">
        <v>131</v>
      </c>
      <c r="D81" s="4" t="s">
        <v>16</v>
      </c>
      <c r="F81">
        <v>3</v>
      </c>
      <c r="G81" s="1" t="s">
        <v>18</v>
      </c>
      <c r="H81"/>
      <c r="I81" s="6" t="b">
        <f>IF(AND(TableData[[#This Row],[Month]]&gt;=Backend!$C$9,TableData[[#This Row],[Month]]&lt;=Backend!$D$9),TRUE,FALSE)</f>
        <v>0</v>
      </c>
      <c r="J81" s="7"/>
      <c r="K81" s="4"/>
    </row>
    <row r="82" spans="1:11" x14ac:dyDescent="0.35">
      <c r="A82" t="s">
        <v>99</v>
      </c>
      <c r="B82" s="5">
        <v>43911</v>
      </c>
      <c r="C82" s="4" t="s">
        <v>9</v>
      </c>
      <c r="D82" s="4" t="s">
        <v>17</v>
      </c>
      <c r="E82">
        <v>106</v>
      </c>
      <c r="G82" s="1" t="s">
        <v>138</v>
      </c>
      <c r="H82">
        <v>1</v>
      </c>
      <c r="I82" s="6" t="b">
        <f>IF(AND(TableData[[#This Row],[Month]]&gt;=Backend!$C$9,TableData[[#This Row],[Month]]&lt;=Backend!$D$9),TRUE,FALSE)</f>
        <v>0</v>
      </c>
    </row>
    <row r="83" spans="1:11" x14ac:dyDescent="0.35">
      <c r="A83" t="s">
        <v>100</v>
      </c>
      <c r="B83" s="5">
        <v>43912</v>
      </c>
      <c r="C83" s="4" t="s">
        <v>7</v>
      </c>
      <c r="D83" s="4" t="s">
        <v>15</v>
      </c>
      <c r="E83">
        <v>224</v>
      </c>
      <c r="F83">
        <v>4</v>
      </c>
      <c r="G83" s="1" t="s">
        <v>138</v>
      </c>
      <c r="H83">
        <v>1</v>
      </c>
      <c r="I83" s="6" t="b">
        <f>IF(AND(TableData[[#This Row],[Month]]&gt;=Backend!$C$9,TableData[[#This Row],[Month]]&lt;=Backend!$D$9),TRUE,FALSE)</f>
        <v>0</v>
      </c>
    </row>
    <row r="84" spans="1:11" x14ac:dyDescent="0.35">
      <c r="A84" t="s">
        <v>101</v>
      </c>
      <c r="B84" s="5">
        <v>43913</v>
      </c>
      <c r="C84" s="4" t="s">
        <v>8</v>
      </c>
      <c r="D84" s="4" t="s">
        <v>16</v>
      </c>
      <c r="E84">
        <v>80</v>
      </c>
      <c r="F84">
        <v>10</v>
      </c>
      <c r="G84" s="1" t="s">
        <v>138</v>
      </c>
      <c r="H84">
        <v>1</v>
      </c>
      <c r="I84" s="6" t="b">
        <f>IF(AND(TableData[[#This Row],[Month]]&gt;=Backend!$C$9,TableData[[#This Row],[Month]]&lt;=Backend!$D$9),TRUE,FALSE)</f>
        <v>0</v>
      </c>
    </row>
    <row r="85" spans="1:11" x14ac:dyDescent="0.35">
      <c r="A85" t="s">
        <v>102</v>
      </c>
      <c r="B85" s="5">
        <v>43914</v>
      </c>
      <c r="C85" s="7" t="s">
        <v>14</v>
      </c>
      <c r="D85" s="4" t="s">
        <v>15</v>
      </c>
      <c r="E85">
        <v>83</v>
      </c>
      <c r="F85">
        <v>9</v>
      </c>
      <c r="G85" s="1" t="s">
        <v>138</v>
      </c>
      <c r="H85">
        <v>1</v>
      </c>
      <c r="I85" s="6" t="b">
        <f>IF(AND(TableData[[#This Row],[Month]]&gt;=Backend!$C$9,TableData[[#This Row],[Month]]&lt;=Backend!$D$9),TRUE,FALSE)</f>
        <v>0</v>
      </c>
    </row>
    <row r="86" spans="1:11" x14ac:dyDescent="0.35">
      <c r="A86" t="s">
        <v>103</v>
      </c>
      <c r="B86" s="5">
        <v>43915</v>
      </c>
      <c r="C86" s="7" t="s">
        <v>131</v>
      </c>
      <c r="D86" s="4" t="s">
        <v>16</v>
      </c>
      <c r="E86">
        <v>28</v>
      </c>
      <c r="F86">
        <v>2</v>
      </c>
      <c r="G86" s="1" t="s">
        <v>138</v>
      </c>
      <c r="H86">
        <v>1</v>
      </c>
      <c r="I86" s="6" t="b">
        <f>IF(AND(TableData[[#This Row],[Month]]&gt;=Backend!$C$9,TableData[[#This Row],[Month]]&lt;=Backend!$D$9),TRUE,FALSE)</f>
        <v>0</v>
      </c>
    </row>
    <row r="87" spans="1:11" x14ac:dyDescent="0.35">
      <c r="A87" t="s">
        <v>104</v>
      </c>
      <c r="B87" s="5">
        <v>43916</v>
      </c>
      <c r="C87" s="4" t="s">
        <v>9</v>
      </c>
      <c r="D87" s="4" t="s">
        <v>17</v>
      </c>
      <c r="E87">
        <v>23</v>
      </c>
      <c r="F87">
        <v>13</v>
      </c>
      <c r="G87" s="1" t="s">
        <v>138</v>
      </c>
      <c r="H87">
        <v>1</v>
      </c>
      <c r="I87" s="6" t="b">
        <f>IF(AND(TableData[[#This Row],[Month]]&gt;=Backend!$C$9,TableData[[#This Row],[Month]]&lt;=Backend!$D$9),TRUE,FALSE)</f>
        <v>0</v>
      </c>
    </row>
    <row r="88" spans="1:11" x14ac:dyDescent="0.35">
      <c r="A88" t="s">
        <v>105</v>
      </c>
      <c r="B88" s="5">
        <v>43917</v>
      </c>
      <c r="C88" s="4" t="s">
        <v>7</v>
      </c>
      <c r="D88" s="4" t="s">
        <v>15</v>
      </c>
      <c r="F88">
        <v>15</v>
      </c>
      <c r="G88" s="1" t="s">
        <v>18</v>
      </c>
      <c r="H88"/>
      <c r="I88" s="6" t="b">
        <f>IF(AND(TableData[[#This Row],[Month]]&gt;=Backend!$C$9,TableData[[#This Row],[Month]]&lt;=Backend!$D$9),TRUE,FALSE)</f>
        <v>0</v>
      </c>
    </row>
    <row r="89" spans="1:11" x14ac:dyDescent="0.35">
      <c r="A89" t="s">
        <v>106</v>
      </c>
      <c r="B89" s="5">
        <v>43918</v>
      </c>
      <c r="C89" s="4" t="s">
        <v>8</v>
      </c>
      <c r="D89" s="4" t="s">
        <v>16</v>
      </c>
      <c r="F89">
        <v>18</v>
      </c>
      <c r="G89" s="1" t="s">
        <v>18</v>
      </c>
      <c r="H89"/>
      <c r="I89" s="6" t="b">
        <f>IF(AND(TableData[[#This Row],[Month]]&gt;=Backend!$C$9,TableData[[#This Row],[Month]]&lt;=Backend!$D$9),TRUE,FALSE)</f>
        <v>0</v>
      </c>
    </row>
    <row r="90" spans="1:11" x14ac:dyDescent="0.35">
      <c r="A90" t="s">
        <v>107</v>
      </c>
      <c r="B90" s="5">
        <v>43919</v>
      </c>
      <c r="C90" s="7" t="s">
        <v>14</v>
      </c>
      <c r="D90" s="4" t="s">
        <v>15</v>
      </c>
      <c r="F90">
        <v>10</v>
      </c>
      <c r="G90" s="1" t="s">
        <v>18</v>
      </c>
      <c r="H90"/>
      <c r="I90" s="6" t="b">
        <f>IF(AND(TableData[[#This Row],[Month]]&gt;=Backend!$C$9,TableData[[#This Row],[Month]]&lt;=Backend!$D$9),TRUE,FALSE)</f>
        <v>0</v>
      </c>
    </row>
    <row r="91" spans="1:11" x14ac:dyDescent="0.35">
      <c r="A91" t="s">
        <v>108</v>
      </c>
      <c r="B91" s="5">
        <v>43920</v>
      </c>
      <c r="C91" s="7" t="s">
        <v>131</v>
      </c>
      <c r="D91" s="4" t="s">
        <v>16</v>
      </c>
      <c r="E91">
        <v>15</v>
      </c>
      <c r="F91">
        <v>39</v>
      </c>
      <c r="G91" s="1" t="s">
        <v>138</v>
      </c>
      <c r="H91">
        <v>1</v>
      </c>
      <c r="I91" s="6" t="b">
        <f>IF(AND(TableData[[#This Row],[Month]]&gt;=Backend!$C$9,TableData[[#This Row],[Month]]&lt;=Backend!$D$9),TRUE,FALSE)</f>
        <v>0</v>
      </c>
    </row>
    <row r="92" spans="1:11" x14ac:dyDescent="0.35">
      <c r="A92" t="s">
        <v>109</v>
      </c>
      <c r="B92" s="5">
        <v>43921</v>
      </c>
      <c r="C92" s="4" t="s">
        <v>9</v>
      </c>
      <c r="D92" s="4" t="s">
        <v>17</v>
      </c>
      <c r="E92">
        <v>21</v>
      </c>
      <c r="F92">
        <v>4</v>
      </c>
      <c r="G92" s="1" t="s">
        <v>138</v>
      </c>
      <c r="H92">
        <v>1</v>
      </c>
      <c r="I92" s="6" t="b">
        <f>IF(AND(TableData[[#This Row],[Month]]&gt;=Backend!$C$9,TableData[[#This Row],[Month]]&lt;=Backend!$D$9),TRUE,FALSE)</f>
        <v>0</v>
      </c>
    </row>
    <row r="93" spans="1:11" x14ac:dyDescent="0.35">
      <c r="A93" t="s">
        <v>110</v>
      </c>
      <c r="B93" s="5">
        <v>43922</v>
      </c>
      <c r="C93" s="4" t="s">
        <v>7</v>
      </c>
      <c r="D93" s="4" t="s">
        <v>15</v>
      </c>
      <c r="E93">
        <v>29</v>
      </c>
      <c r="F93">
        <v>5</v>
      </c>
      <c r="G93" s="1" t="s">
        <v>138</v>
      </c>
      <c r="H93">
        <v>1</v>
      </c>
      <c r="I93" s="6" t="b">
        <f>IF(AND(TableData[[#This Row],[Month]]&gt;=Backend!$C$9,TableData[[#This Row],[Month]]&lt;=Backend!$D$9),TRUE,FALSE)</f>
        <v>1</v>
      </c>
    </row>
    <row r="94" spans="1:11" x14ac:dyDescent="0.35">
      <c r="A94" t="s">
        <v>111</v>
      </c>
      <c r="B94" s="5">
        <v>43923</v>
      </c>
      <c r="C94" s="4" t="s">
        <v>8</v>
      </c>
      <c r="D94" s="4" t="s">
        <v>16</v>
      </c>
      <c r="E94">
        <v>21</v>
      </c>
      <c r="F94">
        <v>0</v>
      </c>
      <c r="G94" s="1" t="s">
        <v>138</v>
      </c>
      <c r="H94">
        <v>1</v>
      </c>
      <c r="I94" s="6" t="b">
        <f>IF(AND(TableData[[#This Row],[Month]]&gt;=Backend!$C$9,TableData[[#This Row],[Month]]&lt;=Backend!$D$9),TRUE,FALSE)</f>
        <v>1</v>
      </c>
    </row>
    <row r="95" spans="1:11" x14ac:dyDescent="0.35">
      <c r="A95" t="s">
        <v>112</v>
      </c>
      <c r="B95" s="5">
        <v>43924</v>
      </c>
      <c r="C95" s="7" t="s">
        <v>14</v>
      </c>
      <c r="D95" s="4" t="s">
        <v>15</v>
      </c>
      <c r="E95">
        <v>17</v>
      </c>
      <c r="F95">
        <v>50</v>
      </c>
      <c r="G95" s="1" t="s">
        <v>138</v>
      </c>
      <c r="H95">
        <v>1</v>
      </c>
      <c r="I95" s="6" t="b">
        <f>IF(AND(TableData[[#This Row],[Month]]&gt;=Backend!$C$9,TableData[[#This Row],[Month]]&lt;=Backend!$D$9),TRUE,FALSE)</f>
        <v>1</v>
      </c>
    </row>
    <row r="96" spans="1:11" x14ac:dyDescent="0.35">
      <c r="A96" t="s">
        <v>113</v>
      </c>
      <c r="B96" s="5">
        <v>43925</v>
      </c>
      <c r="C96" s="7" t="s">
        <v>131</v>
      </c>
      <c r="D96" s="4" t="s">
        <v>16</v>
      </c>
      <c r="E96">
        <v>22</v>
      </c>
      <c r="F96">
        <v>4</v>
      </c>
      <c r="G96" s="1" t="s">
        <v>13</v>
      </c>
      <c r="H96">
        <v>1</v>
      </c>
      <c r="I96" s="6" t="b">
        <f>IF(AND(TableData[[#This Row],[Month]]&gt;=Backend!$C$9,TableData[[#This Row],[Month]]&lt;=Backend!$D$9),TRUE,FALSE)</f>
        <v>1</v>
      </c>
    </row>
    <row r="97" spans="1:9" x14ac:dyDescent="0.35">
      <c r="A97" t="s">
        <v>114</v>
      </c>
      <c r="B97" s="5">
        <v>43926</v>
      </c>
      <c r="C97" s="4" t="s">
        <v>9</v>
      </c>
      <c r="D97" s="4" t="s">
        <v>17</v>
      </c>
      <c r="E97">
        <v>21</v>
      </c>
      <c r="F97">
        <v>2</v>
      </c>
      <c r="G97" s="1" t="s">
        <v>138</v>
      </c>
      <c r="H97">
        <v>1</v>
      </c>
      <c r="I97" s="6" t="b">
        <f>IF(AND(TableData[[#This Row],[Month]]&gt;=Backend!$C$9,TableData[[#This Row],[Month]]&lt;=Backend!$D$9),TRUE,FALSE)</f>
        <v>1</v>
      </c>
    </row>
    <row r="98" spans="1:9" x14ac:dyDescent="0.35">
      <c r="A98" t="s">
        <v>115</v>
      </c>
      <c r="B98" s="5">
        <v>43927</v>
      </c>
      <c r="C98" s="4" t="s">
        <v>7</v>
      </c>
      <c r="D98" s="4" t="s">
        <v>15</v>
      </c>
      <c r="F98">
        <v>70</v>
      </c>
      <c r="G98" s="1" t="s">
        <v>18</v>
      </c>
      <c r="H98"/>
      <c r="I98" s="6" t="b">
        <f>IF(AND(TableData[[#This Row],[Month]]&gt;=Backend!$C$9,TableData[[#This Row],[Month]]&lt;=Backend!$D$9),TRUE,FALSE)</f>
        <v>1</v>
      </c>
    </row>
    <row r="99" spans="1:9" x14ac:dyDescent="0.35">
      <c r="A99" t="s">
        <v>116</v>
      </c>
      <c r="B99" s="5">
        <v>43928</v>
      </c>
      <c r="C99" s="4" t="s">
        <v>8</v>
      </c>
      <c r="D99" s="4" t="s">
        <v>16</v>
      </c>
      <c r="F99">
        <v>50</v>
      </c>
      <c r="G99" s="1" t="s">
        <v>18</v>
      </c>
      <c r="H99"/>
      <c r="I99" s="6" t="b">
        <f>IF(AND(TableData[[#This Row],[Month]]&gt;=Backend!$C$9,TableData[[#This Row],[Month]]&lt;=Backend!$D$9),TRUE,FALSE)</f>
        <v>1</v>
      </c>
    </row>
    <row r="100" spans="1:9" x14ac:dyDescent="0.35">
      <c r="A100" t="s">
        <v>117</v>
      </c>
      <c r="B100" s="5">
        <v>43929</v>
      </c>
      <c r="C100" s="7" t="s">
        <v>14</v>
      </c>
      <c r="D100" s="4" t="s">
        <v>15</v>
      </c>
      <c r="E100">
        <v>44</v>
      </c>
      <c r="F100">
        <v>12</v>
      </c>
      <c r="G100" s="1" t="s">
        <v>138</v>
      </c>
      <c r="H100">
        <v>1</v>
      </c>
      <c r="I100" s="6" t="b">
        <f>IF(AND(TableData[[#This Row],[Month]]&gt;=Backend!$C$9,TableData[[#This Row],[Month]]&lt;=Backend!$D$9),TRUE,FALSE)</f>
        <v>1</v>
      </c>
    </row>
    <row r="101" spans="1:9" x14ac:dyDescent="0.35">
      <c r="A101" t="s">
        <v>118</v>
      </c>
      <c r="B101" s="5">
        <v>43930</v>
      </c>
      <c r="C101" s="7" t="s">
        <v>131</v>
      </c>
      <c r="D101" s="4" t="s">
        <v>16</v>
      </c>
      <c r="E101">
        <v>43</v>
      </c>
      <c r="F101">
        <v>1</v>
      </c>
      <c r="G101" s="1" t="s">
        <v>138</v>
      </c>
      <c r="H101">
        <v>1</v>
      </c>
      <c r="I101" s="6" t="b">
        <f>IF(AND(TableData[[#This Row],[Month]]&gt;=Backend!$C$9,TableData[[#This Row],[Month]]&lt;=Backend!$D$9),TRUE,FALSE)</f>
        <v>1</v>
      </c>
    </row>
    <row r="102" spans="1:9" x14ac:dyDescent="0.35">
      <c r="A102" t="s">
        <v>119</v>
      </c>
      <c r="B102" s="5">
        <v>43931</v>
      </c>
      <c r="C102" s="4" t="s">
        <v>9</v>
      </c>
      <c r="D102" s="4" t="s">
        <v>17</v>
      </c>
      <c r="E102">
        <v>62</v>
      </c>
      <c r="F102">
        <v>2</v>
      </c>
      <c r="G102" s="1" t="s">
        <v>138</v>
      </c>
      <c r="H102">
        <v>1</v>
      </c>
      <c r="I102" s="6" t="b">
        <f>IF(AND(TableData[[#This Row],[Month]]&gt;=Backend!$C$9,TableData[[#This Row],[Month]]&lt;=Backend!$D$9),TRUE,FALSE)</f>
        <v>1</v>
      </c>
    </row>
    <row r="103" spans="1:9" x14ac:dyDescent="0.35">
      <c r="A103" t="s">
        <v>120</v>
      </c>
      <c r="B103" s="5">
        <v>43932</v>
      </c>
      <c r="C103" s="4" t="s">
        <v>7</v>
      </c>
      <c r="D103" s="4" t="s">
        <v>15</v>
      </c>
      <c r="E103">
        <v>49</v>
      </c>
      <c r="F103">
        <v>3</v>
      </c>
      <c r="G103" s="1" t="s">
        <v>138</v>
      </c>
      <c r="H103">
        <v>1</v>
      </c>
      <c r="I103" s="6" t="b">
        <f>IF(AND(TableData[[#This Row],[Month]]&gt;=Backend!$C$9,TableData[[#This Row],[Month]]&lt;=Backend!$D$9),TRUE,FALSE)</f>
        <v>1</v>
      </c>
    </row>
    <row r="104" spans="1:9" x14ac:dyDescent="0.35">
      <c r="A104" t="s">
        <v>121</v>
      </c>
      <c r="B104" s="5">
        <v>43933</v>
      </c>
      <c r="C104" s="4" t="s">
        <v>8</v>
      </c>
      <c r="D104" s="4" t="s">
        <v>16</v>
      </c>
      <c r="E104">
        <v>29</v>
      </c>
      <c r="G104" s="1" t="s">
        <v>138</v>
      </c>
      <c r="H104">
        <v>1</v>
      </c>
      <c r="I104" s="6" t="b">
        <f>IF(AND(TableData[[#This Row],[Month]]&gt;=Backend!$C$9,TableData[[#This Row],[Month]]&lt;=Backend!$D$9),TRUE,FALSE)</f>
        <v>1</v>
      </c>
    </row>
    <row r="105" spans="1:9" x14ac:dyDescent="0.35">
      <c r="A105" t="s">
        <v>122</v>
      </c>
      <c r="B105" s="5">
        <v>43934</v>
      </c>
      <c r="C105" s="7" t="s">
        <v>14</v>
      </c>
      <c r="D105" s="4" t="s">
        <v>15</v>
      </c>
      <c r="E105">
        <v>29</v>
      </c>
      <c r="F105">
        <v>4</v>
      </c>
      <c r="G105" s="1" t="s">
        <v>138</v>
      </c>
      <c r="H105">
        <v>1</v>
      </c>
      <c r="I105" s="6" t="b">
        <f>IF(AND(TableData[[#This Row],[Month]]&gt;=Backend!$C$9,TableData[[#This Row],[Month]]&lt;=Backend!$D$9),TRUE,FALSE)</f>
        <v>1</v>
      </c>
    </row>
    <row r="106" spans="1:9" x14ac:dyDescent="0.35">
      <c r="A106" t="s">
        <v>123</v>
      </c>
      <c r="B106" s="5">
        <v>43935</v>
      </c>
      <c r="C106" s="7" t="s">
        <v>131</v>
      </c>
      <c r="D106" s="4" t="s">
        <v>16</v>
      </c>
      <c r="F106">
        <v>10</v>
      </c>
      <c r="G106" s="1" t="s">
        <v>18</v>
      </c>
      <c r="H106"/>
      <c r="I106" s="6" t="b">
        <f>IF(AND(TableData[[#This Row],[Month]]&gt;=Backend!$C$9,TableData[[#This Row],[Month]]&lt;=Backend!$D$9),TRUE,FALSE)</f>
        <v>1</v>
      </c>
    </row>
    <row r="107" spans="1:9" x14ac:dyDescent="0.35">
      <c r="A107" t="s">
        <v>124</v>
      </c>
      <c r="B107" s="5">
        <v>43936</v>
      </c>
      <c r="C107" s="4" t="s">
        <v>9</v>
      </c>
      <c r="D107" s="4" t="s">
        <v>17</v>
      </c>
      <c r="F107">
        <v>9</v>
      </c>
      <c r="G107" s="1" t="s">
        <v>18</v>
      </c>
      <c r="H107"/>
      <c r="I107" s="6" t="b">
        <f>IF(AND(TableData[[#This Row],[Month]]&gt;=Backend!$C$9,TableData[[#This Row],[Month]]&lt;=Backend!$D$9),TRUE,FALSE)</f>
        <v>1</v>
      </c>
    </row>
    <row r="108" spans="1:9" x14ac:dyDescent="0.35">
      <c r="A108" s="6" t="s">
        <v>19</v>
      </c>
      <c r="B108" s="18">
        <v>43831</v>
      </c>
      <c r="C108" s="6" t="s">
        <v>9</v>
      </c>
      <c r="D108" s="6" t="s">
        <v>17</v>
      </c>
      <c r="E108">
        <v>17</v>
      </c>
      <c r="F108">
        <v>2</v>
      </c>
      <c r="G108" s="16" t="s">
        <v>138</v>
      </c>
      <c r="H108" s="6">
        <v>1</v>
      </c>
      <c r="I108" s="6" t="b">
        <f>IF(AND(TableData[[#This Row],[Month]]&gt;=Backend!$C$9,TableData[[#This Row],[Month]]&lt;=Backend!$D$9),TRUE,FALSE)</f>
        <v>0</v>
      </c>
    </row>
    <row r="109" spans="1:9" x14ac:dyDescent="0.35">
      <c r="A109" s="6" t="s">
        <v>20</v>
      </c>
      <c r="B109" s="18">
        <v>43832</v>
      </c>
      <c r="C109" s="6" t="s">
        <v>7</v>
      </c>
      <c r="D109" s="6" t="s">
        <v>15</v>
      </c>
      <c r="E109">
        <v>14</v>
      </c>
      <c r="F109">
        <v>13</v>
      </c>
      <c r="G109" s="16" t="s">
        <v>138</v>
      </c>
      <c r="H109" s="6">
        <v>0</v>
      </c>
      <c r="I109" s="6" t="b">
        <f>IF(AND(TableData[[#This Row],[Month]]&gt;=Backend!$C$9,TableData[[#This Row],[Month]]&lt;=Backend!$D$9),TRUE,FALSE)</f>
        <v>0</v>
      </c>
    </row>
    <row r="110" spans="1:9" x14ac:dyDescent="0.35">
      <c r="A110" s="6" t="s">
        <v>21</v>
      </c>
      <c r="B110" s="18">
        <v>43833</v>
      </c>
      <c r="C110" s="6" t="s">
        <v>8</v>
      </c>
      <c r="D110" s="6" t="s">
        <v>16</v>
      </c>
      <c r="E110">
        <v>22</v>
      </c>
      <c r="F110">
        <v>15</v>
      </c>
      <c r="G110" s="16" t="s">
        <v>138</v>
      </c>
      <c r="H110" s="6">
        <v>1</v>
      </c>
      <c r="I110" s="6" t="b">
        <f>IF(AND(TableData[[#This Row],[Month]]&gt;=Backend!$C$9,TableData[[#This Row],[Month]]&lt;=Backend!$D$9),TRUE,FALSE)</f>
        <v>0</v>
      </c>
    </row>
    <row r="111" spans="1:9" x14ac:dyDescent="0.35">
      <c r="A111" s="6" t="s">
        <v>22</v>
      </c>
      <c r="B111" s="18">
        <v>43834</v>
      </c>
      <c r="C111" s="6" t="s">
        <v>14</v>
      </c>
      <c r="D111" s="6" t="s">
        <v>15</v>
      </c>
      <c r="E111">
        <v>24</v>
      </c>
      <c r="F111">
        <v>18</v>
      </c>
      <c r="G111" s="16" t="s">
        <v>138</v>
      </c>
      <c r="H111" s="6">
        <v>1</v>
      </c>
      <c r="I111" s="6" t="b">
        <f>IF(AND(TableData[[#This Row],[Month]]&gt;=Backend!$C$9,TableData[[#This Row],[Month]]&lt;=Backend!$D$9),TRUE,FALSE)</f>
        <v>0</v>
      </c>
    </row>
    <row r="112" spans="1:9" x14ac:dyDescent="0.35">
      <c r="A112" s="6" t="s">
        <v>23</v>
      </c>
      <c r="B112" s="18">
        <v>43835</v>
      </c>
      <c r="C112" s="6" t="s">
        <v>131</v>
      </c>
      <c r="D112" s="6" t="s">
        <v>16</v>
      </c>
      <c r="E112">
        <v>14</v>
      </c>
      <c r="F112">
        <v>10</v>
      </c>
      <c r="G112" s="16" t="s">
        <v>13</v>
      </c>
      <c r="H112" s="6">
        <v>1</v>
      </c>
      <c r="I112" s="6" t="b">
        <f>IF(AND(TableData[[#This Row],[Month]]&gt;=Backend!$C$9,TableData[[#This Row],[Month]]&lt;=Backend!$D$9),TRUE,FALSE)</f>
        <v>0</v>
      </c>
    </row>
    <row r="113" spans="1:9" x14ac:dyDescent="0.35">
      <c r="A113" s="6" t="s">
        <v>24</v>
      </c>
      <c r="B113" s="18">
        <v>43836</v>
      </c>
      <c r="C113" s="6" t="s">
        <v>9</v>
      </c>
      <c r="D113" s="6" t="s">
        <v>17</v>
      </c>
      <c r="E113">
        <v>12</v>
      </c>
      <c r="F113">
        <v>39</v>
      </c>
      <c r="G113" s="16" t="s">
        <v>138</v>
      </c>
      <c r="H113" s="6">
        <v>1</v>
      </c>
      <c r="I113" s="6" t="b">
        <f>IF(AND(TableData[[#This Row],[Month]]&gt;=Backend!$C$9,TableData[[#This Row],[Month]]&lt;=Backend!$D$9),TRUE,FALSE)</f>
        <v>0</v>
      </c>
    </row>
    <row r="114" spans="1:9" x14ac:dyDescent="0.35">
      <c r="A114" s="6" t="s">
        <v>25</v>
      </c>
      <c r="B114" s="18">
        <v>43837</v>
      </c>
      <c r="C114" s="6" t="s">
        <v>7</v>
      </c>
      <c r="D114" s="6" t="s">
        <v>15</v>
      </c>
      <c r="F114">
        <v>4</v>
      </c>
      <c r="G114" s="16" t="s">
        <v>18</v>
      </c>
      <c r="H114" s="6"/>
      <c r="I114" s="6" t="b">
        <f>IF(AND(TableData[[#This Row],[Month]]&gt;=Backend!$C$9,TableData[[#This Row],[Month]]&lt;=Backend!$D$9),TRUE,FALSE)</f>
        <v>0</v>
      </c>
    </row>
    <row r="115" spans="1:9" x14ac:dyDescent="0.35">
      <c r="A115" s="6" t="s">
        <v>26</v>
      </c>
      <c r="B115" s="18">
        <v>43838</v>
      </c>
      <c r="C115" s="6" t="s">
        <v>8</v>
      </c>
      <c r="D115" s="6" t="s">
        <v>16</v>
      </c>
      <c r="F115">
        <v>5</v>
      </c>
      <c r="G115" s="16" t="s">
        <v>18</v>
      </c>
      <c r="H115" s="6"/>
      <c r="I115" s="6" t="b">
        <f>IF(AND(TableData[[#This Row],[Month]]&gt;=Backend!$C$9,TableData[[#This Row],[Month]]&lt;=Backend!$D$9),TRUE,FALSE)</f>
        <v>0</v>
      </c>
    </row>
    <row r="116" spans="1:9" x14ac:dyDescent="0.35">
      <c r="A116" s="6" t="s">
        <v>27</v>
      </c>
      <c r="B116" s="18">
        <v>43839</v>
      </c>
      <c r="C116" s="6" t="s">
        <v>14</v>
      </c>
      <c r="D116" s="6" t="s">
        <v>15</v>
      </c>
      <c r="E116">
        <v>19</v>
      </c>
      <c r="F116">
        <v>0</v>
      </c>
      <c r="G116" s="16" t="s">
        <v>138</v>
      </c>
      <c r="H116" s="6">
        <v>1</v>
      </c>
      <c r="I116" s="6" t="b">
        <f>IF(AND(TableData[[#This Row],[Month]]&gt;=Backend!$C$9,TableData[[#This Row],[Month]]&lt;=Backend!$D$9),TRUE,FALSE)</f>
        <v>0</v>
      </c>
    </row>
    <row r="117" spans="1:9" x14ac:dyDescent="0.35">
      <c r="A117" s="6" t="s">
        <v>28</v>
      </c>
      <c r="B117" s="18">
        <v>43840</v>
      </c>
      <c r="C117" s="6" t="s">
        <v>131</v>
      </c>
      <c r="D117" s="6" t="s">
        <v>16</v>
      </c>
      <c r="E117">
        <v>15</v>
      </c>
      <c r="F117">
        <v>50</v>
      </c>
      <c r="G117" s="16" t="s">
        <v>138</v>
      </c>
      <c r="H117" s="6">
        <v>1</v>
      </c>
      <c r="I117" s="6" t="b">
        <f>IF(AND(TableData[[#This Row],[Month]]&gt;=Backend!$C$9,TableData[[#This Row],[Month]]&lt;=Backend!$D$9),TRUE,FALSE)</f>
        <v>0</v>
      </c>
    </row>
    <row r="118" spans="1:9" x14ac:dyDescent="0.35">
      <c r="A118" s="6" t="s">
        <v>29</v>
      </c>
      <c r="B118" s="18">
        <v>43841</v>
      </c>
      <c r="C118" s="6" t="s">
        <v>9</v>
      </c>
      <c r="D118" s="6" t="s">
        <v>17</v>
      </c>
      <c r="E118">
        <v>21</v>
      </c>
      <c r="F118">
        <v>4</v>
      </c>
      <c r="G118" s="16" t="s">
        <v>138</v>
      </c>
      <c r="H118" s="6">
        <v>1</v>
      </c>
      <c r="I118" s="6" t="b">
        <f>IF(AND(TableData[[#This Row],[Month]]&gt;=Backend!$C$9,TableData[[#This Row],[Month]]&lt;=Backend!$D$9),TRUE,FALSE)</f>
        <v>0</v>
      </c>
    </row>
    <row r="119" spans="1:9" x14ac:dyDescent="0.35">
      <c r="A119" s="6" t="s">
        <v>30</v>
      </c>
      <c r="B119" s="18">
        <v>43842</v>
      </c>
      <c r="C119" s="6" t="s">
        <v>7</v>
      </c>
      <c r="D119" s="6" t="s">
        <v>15</v>
      </c>
      <c r="E119">
        <v>20</v>
      </c>
      <c r="F119">
        <v>2</v>
      </c>
      <c r="G119" s="16" t="s">
        <v>138</v>
      </c>
      <c r="H119" s="6">
        <v>1</v>
      </c>
      <c r="I119" s="6" t="b">
        <f>IF(AND(TableData[[#This Row],[Month]]&gt;=Backend!$C$9,TableData[[#This Row],[Month]]&lt;=Backend!$D$9),TRUE,FALSE)</f>
        <v>0</v>
      </c>
    </row>
    <row r="120" spans="1:9" x14ac:dyDescent="0.35">
      <c r="A120" s="6" t="s">
        <v>31</v>
      </c>
      <c r="B120" s="18">
        <v>43843</v>
      </c>
      <c r="C120" s="6" t="s">
        <v>8</v>
      </c>
      <c r="D120" s="6" t="s">
        <v>16</v>
      </c>
      <c r="E120">
        <v>28</v>
      </c>
      <c r="F120">
        <v>70</v>
      </c>
      <c r="G120" s="16" t="s">
        <v>138</v>
      </c>
      <c r="H120" s="6">
        <v>1</v>
      </c>
      <c r="I120" s="6" t="b">
        <f>IF(AND(TableData[[#This Row],[Month]]&gt;=Backend!$C$9,TableData[[#This Row],[Month]]&lt;=Backend!$D$9),TRUE,FALSE)</f>
        <v>0</v>
      </c>
    </row>
    <row r="121" spans="1:9" x14ac:dyDescent="0.35">
      <c r="A121" s="6" t="s">
        <v>32</v>
      </c>
      <c r="B121" s="18">
        <v>43844</v>
      </c>
      <c r="C121" s="6" t="s">
        <v>14</v>
      </c>
      <c r="D121" s="6" t="s">
        <v>15</v>
      </c>
      <c r="E121">
        <v>18</v>
      </c>
      <c r="F121">
        <v>50</v>
      </c>
      <c r="G121" s="16" t="s">
        <v>138</v>
      </c>
      <c r="H121" s="6">
        <v>1</v>
      </c>
      <c r="I121" s="6" t="b">
        <f>IF(AND(TableData[[#This Row],[Month]]&gt;=Backend!$C$9,TableData[[#This Row],[Month]]&lt;=Backend!$D$9),TRUE,FALSE)</f>
        <v>0</v>
      </c>
    </row>
    <row r="122" spans="1:9" x14ac:dyDescent="0.35">
      <c r="A122" s="6" t="s">
        <v>33</v>
      </c>
      <c r="B122" s="18">
        <v>43845</v>
      </c>
      <c r="C122" s="6" t="s">
        <v>131</v>
      </c>
      <c r="D122" s="6" t="s">
        <v>16</v>
      </c>
      <c r="F122">
        <v>12</v>
      </c>
      <c r="G122" s="16" t="s">
        <v>18</v>
      </c>
      <c r="H122" s="6"/>
      <c r="I122" s="6" t="b">
        <f>IF(AND(TableData[[#This Row],[Month]]&gt;=Backend!$C$9,TableData[[#This Row],[Month]]&lt;=Backend!$D$9),TRUE,FALSE)</f>
        <v>0</v>
      </c>
    </row>
    <row r="123" spans="1:9" x14ac:dyDescent="0.35">
      <c r="A123" s="6" t="s">
        <v>34</v>
      </c>
      <c r="B123" s="18">
        <v>43846</v>
      </c>
      <c r="C123" s="6" t="s">
        <v>9</v>
      </c>
      <c r="D123" s="6" t="s">
        <v>17</v>
      </c>
      <c r="F123">
        <v>1</v>
      </c>
      <c r="G123" s="16" t="s">
        <v>18</v>
      </c>
      <c r="H123" s="6"/>
      <c r="I123" s="6" t="b">
        <f>IF(AND(TableData[[#This Row],[Month]]&gt;=Backend!$C$9,TableData[[#This Row],[Month]]&lt;=Backend!$D$9),TRUE,FALSE)</f>
        <v>0</v>
      </c>
    </row>
    <row r="124" spans="1:9" x14ac:dyDescent="0.35">
      <c r="A124" s="6" t="s">
        <v>35</v>
      </c>
      <c r="B124" s="18">
        <v>43847</v>
      </c>
      <c r="C124" s="6" t="s">
        <v>7</v>
      </c>
      <c r="D124" s="6" t="s">
        <v>15</v>
      </c>
      <c r="F124">
        <v>2</v>
      </c>
      <c r="G124" s="16" t="s">
        <v>18</v>
      </c>
      <c r="H124" s="6"/>
      <c r="I124" s="6" t="b">
        <f>IF(AND(TableData[[#This Row],[Month]]&gt;=Backend!$C$9,TableData[[#This Row],[Month]]&lt;=Backend!$D$9),TRUE,FALSE)</f>
        <v>0</v>
      </c>
    </row>
    <row r="125" spans="1:9" x14ac:dyDescent="0.35">
      <c r="A125" s="6" t="s">
        <v>36</v>
      </c>
      <c r="B125" s="18">
        <v>43848</v>
      </c>
      <c r="C125" s="6" t="s">
        <v>8</v>
      </c>
      <c r="D125" s="6" t="s">
        <v>16</v>
      </c>
      <c r="E125">
        <v>12</v>
      </c>
      <c r="F125">
        <v>3</v>
      </c>
      <c r="G125" s="16" t="s">
        <v>138</v>
      </c>
      <c r="H125" s="6">
        <v>1</v>
      </c>
      <c r="I125" s="6" t="b">
        <f>IF(AND(TableData[[#This Row],[Month]]&gt;=Backend!$C$9,TableData[[#This Row],[Month]]&lt;=Backend!$D$9),TRUE,FALSE)</f>
        <v>0</v>
      </c>
    </row>
    <row r="126" spans="1:9" x14ac:dyDescent="0.35">
      <c r="A126" s="6" t="s">
        <v>37</v>
      </c>
      <c r="B126" s="18">
        <v>43849</v>
      </c>
      <c r="C126" s="6" t="s">
        <v>14</v>
      </c>
      <c r="D126" s="6" t="s">
        <v>15</v>
      </c>
      <c r="E126">
        <v>11</v>
      </c>
      <c r="G126" s="16" t="s">
        <v>138</v>
      </c>
      <c r="H126" s="6">
        <v>1</v>
      </c>
      <c r="I126" s="6" t="b">
        <f>IF(AND(TableData[[#This Row],[Month]]&gt;=Backend!$C$9,TableData[[#This Row],[Month]]&lt;=Backend!$D$9),TRUE,FALSE)</f>
        <v>0</v>
      </c>
    </row>
    <row r="127" spans="1:9" x14ac:dyDescent="0.35">
      <c r="A127" s="6" t="s">
        <v>38</v>
      </c>
      <c r="B127" s="18">
        <v>43850</v>
      </c>
      <c r="C127" s="6" t="s">
        <v>131</v>
      </c>
      <c r="D127" s="6" t="s">
        <v>16</v>
      </c>
      <c r="E127">
        <v>11</v>
      </c>
      <c r="F127">
        <v>4</v>
      </c>
      <c r="G127" s="16" t="s">
        <v>138</v>
      </c>
      <c r="H127" s="6">
        <v>1</v>
      </c>
      <c r="I127" s="6" t="b">
        <f>IF(AND(TableData[[#This Row],[Month]]&gt;=Backend!$C$9,TableData[[#This Row],[Month]]&lt;=Backend!$D$9),TRUE,FALSE)</f>
        <v>0</v>
      </c>
    </row>
    <row r="128" spans="1:9" x14ac:dyDescent="0.35">
      <c r="A128" s="6" t="s">
        <v>39</v>
      </c>
      <c r="B128" s="18">
        <v>43851</v>
      </c>
      <c r="C128" s="6" t="s">
        <v>9</v>
      </c>
      <c r="D128" s="6" t="s">
        <v>17</v>
      </c>
      <c r="E128">
        <v>10</v>
      </c>
      <c r="F128">
        <v>10</v>
      </c>
      <c r="G128" s="16" t="s">
        <v>138</v>
      </c>
      <c r="H128" s="6">
        <v>0</v>
      </c>
      <c r="I128" s="6" t="b">
        <f>IF(AND(TableData[[#This Row],[Month]]&gt;=Backend!$C$9,TableData[[#This Row],[Month]]&lt;=Backend!$D$9),TRUE,FALSE)</f>
        <v>0</v>
      </c>
    </row>
    <row r="129" spans="1:9" x14ac:dyDescent="0.35">
      <c r="A129" s="6" t="s">
        <v>40</v>
      </c>
      <c r="B129" s="18">
        <v>43852</v>
      </c>
      <c r="C129" s="6" t="s">
        <v>7</v>
      </c>
      <c r="D129" s="6" t="s">
        <v>15</v>
      </c>
      <c r="E129">
        <v>16</v>
      </c>
      <c r="F129">
        <v>9</v>
      </c>
      <c r="G129" s="16" t="s">
        <v>138</v>
      </c>
      <c r="H129" s="6">
        <v>0</v>
      </c>
      <c r="I129" s="6" t="b">
        <f>IF(AND(TableData[[#This Row],[Month]]&gt;=Backend!$C$9,TableData[[#This Row],[Month]]&lt;=Backend!$D$9),TRUE,FALSE)</f>
        <v>0</v>
      </c>
    </row>
    <row r="130" spans="1:9" x14ac:dyDescent="0.35">
      <c r="A130" s="6" t="s">
        <v>41</v>
      </c>
      <c r="B130" s="18">
        <v>43853</v>
      </c>
      <c r="C130" s="6" t="s">
        <v>8</v>
      </c>
      <c r="D130" s="6" t="s">
        <v>16</v>
      </c>
      <c r="E130">
        <v>29</v>
      </c>
      <c r="F130">
        <v>2</v>
      </c>
      <c r="G130" s="16" t="s">
        <v>13</v>
      </c>
      <c r="H130" s="6">
        <v>0</v>
      </c>
      <c r="I130" s="6" t="b">
        <f>IF(AND(TableData[[#This Row],[Month]]&gt;=Backend!$C$9,TableData[[#This Row],[Month]]&lt;=Backend!$D$9),TRUE,FALSE)</f>
        <v>0</v>
      </c>
    </row>
    <row r="131" spans="1:9" x14ac:dyDescent="0.35">
      <c r="A131" s="6" t="s">
        <v>42</v>
      </c>
      <c r="B131" s="18">
        <v>43854</v>
      </c>
      <c r="C131" s="6" t="s">
        <v>14</v>
      </c>
      <c r="D131" s="6" t="s">
        <v>15</v>
      </c>
      <c r="E131">
        <v>31</v>
      </c>
      <c r="F131">
        <v>13</v>
      </c>
      <c r="G131" s="16" t="s">
        <v>138</v>
      </c>
      <c r="H131" s="6">
        <v>1</v>
      </c>
      <c r="I131" s="6" t="b">
        <f>IF(AND(TableData[[#This Row],[Month]]&gt;=Backend!$C$9,TableData[[#This Row],[Month]]&lt;=Backend!$D$9),TRUE,FALSE)</f>
        <v>0</v>
      </c>
    </row>
    <row r="132" spans="1:9" x14ac:dyDescent="0.35">
      <c r="A132" s="6" t="s">
        <v>43</v>
      </c>
      <c r="B132" s="18">
        <v>43855</v>
      </c>
      <c r="C132" s="6" t="s">
        <v>131</v>
      </c>
      <c r="D132" s="6" t="s">
        <v>16</v>
      </c>
      <c r="F132">
        <v>15</v>
      </c>
      <c r="G132" s="16" t="s">
        <v>18</v>
      </c>
      <c r="H132" s="6"/>
      <c r="I132" s="6" t="b">
        <f>IF(AND(TableData[[#This Row],[Month]]&gt;=Backend!$C$9,TableData[[#This Row],[Month]]&lt;=Backend!$D$9),TRUE,FALSE)</f>
        <v>0</v>
      </c>
    </row>
    <row r="133" spans="1:9" x14ac:dyDescent="0.35">
      <c r="A133" s="6" t="s">
        <v>44</v>
      </c>
      <c r="B133" s="18">
        <v>43856</v>
      </c>
      <c r="C133" s="6" t="s">
        <v>9</v>
      </c>
      <c r="D133" s="6" t="s">
        <v>17</v>
      </c>
      <c r="F133">
        <v>18</v>
      </c>
      <c r="G133" s="16" t="s">
        <v>18</v>
      </c>
      <c r="H133" s="6"/>
      <c r="I133" s="6" t="b">
        <f>IF(AND(TableData[[#This Row],[Month]]&gt;=Backend!$C$9,TableData[[#This Row],[Month]]&lt;=Backend!$D$9),TRUE,FALSE)</f>
        <v>0</v>
      </c>
    </row>
    <row r="134" spans="1:9" x14ac:dyDescent="0.35">
      <c r="A134" s="6" t="s">
        <v>45</v>
      </c>
      <c r="B134" s="18">
        <v>43857</v>
      </c>
      <c r="C134" s="6" t="s">
        <v>7</v>
      </c>
      <c r="D134" s="6" t="s">
        <v>15</v>
      </c>
      <c r="E134">
        <v>13</v>
      </c>
      <c r="F134">
        <v>10</v>
      </c>
      <c r="G134" s="16" t="s">
        <v>138</v>
      </c>
      <c r="H134" s="6">
        <v>1</v>
      </c>
      <c r="I134" s="6" t="b">
        <f>IF(AND(TableData[[#This Row],[Month]]&gt;=Backend!$C$9,TableData[[#This Row],[Month]]&lt;=Backend!$D$9),TRUE,FALSE)</f>
        <v>0</v>
      </c>
    </row>
    <row r="135" spans="1:9" x14ac:dyDescent="0.35">
      <c r="A135" s="6" t="s">
        <v>46</v>
      </c>
      <c r="B135" s="18">
        <v>43858</v>
      </c>
      <c r="C135" s="6" t="s">
        <v>8</v>
      </c>
      <c r="D135" s="6" t="s">
        <v>16</v>
      </c>
      <c r="E135">
        <v>28</v>
      </c>
      <c r="F135">
        <v>39</v>
      </c>
      <c r="G135" s="16" t="s">
        <v>138</v>
      </c>
      <c r="H135" s="6">
        <v>1</v>
      </c>
      <c r="I135" s="6" t="b">
        <f>IF(AND(TableData[[#This Row],[Month]]&gt;=Backend!$C$9,TableData[[#This Row],[Month]]&lt;=Backend!$D$9),TRUE,FALSE)</f>
        <v>0</v>
      </c>
    </row>
    <row r="136" spans="1:9" x14ac:dyDescent="0.35">
      <c r="A136" s="6" t="s">
        <v>47</v>
      </c>
      <c r="B136" s="18">
        <v>43859</v>
      </c>
      <c r="C136" s="6" t="s">
        <v>14</v>
      </c>
      <c r="D136" s="6" t="s">
        <v>15</v>
      </c>
      <c r="E136">
        <v>32</v>
      </c>
      <c r="F136">
        <v>4</v>
      </c>
      <c r="G136" s="16" t="s">
        <v>138</v>
      </c>
      <c r="H136">
        <v>1</v>
      </c>
      <c r="I136" s="6" t="b">
        <f>IF(AND(TableData[[#This Row],[Month]]&gt;=Backend!$C$9,TableData[[#This Row],[Month]]&lt;=Backend!$D$9),TRUE,FALSE)</f>
        <v>0</v>
      </c>
    </row>
    <row r="137" spans="1:9" x14ac:dyDescent="0.35">
      <c r="A137" s="6" t="s">
        <v>48</v>
      </c>
      <c r="B137" s="18">
        <v>43860</v>
      </c>
      <c r="C137" s="6" t="s">
        <v>131</v>
      </c>
      <c r="D137" s="6" t="s">
        <v>16</v>
      </c>
      <c r="E137">
        <v>16</v>
      </c>
      <c r="F137">
        <v>5</v>
      </c>
      <c r="G137" s="16" t="s">
        <v>138</v>
      </c>
      <c r="H137" s="6">
        <v>1</v>
      </c>
      <c r="I137" s="6" t="b">
        <f>IF(AND(TableData[[#This Row],[Month]]&gt;=Backend!$C$9,TableData[[#This Row],[Month]]&lt;=Backend!$D$9),TRUE,FALSE)</f>
        <v>0</v>
      </c>
    </row>
    <row r="138" spans="1:9" x14ac:dyDescent="0.35">
      <c r="A138" s="6" t="s">
        <v>49</v>
      </c>
      <c r="B138" s="18">
        <v>43861</v>
      </c>
      <c r="C138" s="6" t="s">
        <v>9</v>
      </c>
      <c r="D138" s="6" t="s">
        <v>17</v>
      </c>
      <c r="E138">
        <v>14</v>
      </c>
      <c r="F138">
        <v>0</v>
      </c>
      <c r="G138" s="16" t="s">
        <v>138</v>
      </c>
      <c r="H138" s="6">
        <v>1</v>
      </c>
      <c r="I138" s="6" t="b">
        <f>IF(AND(TableData[[#This Row],[Month]]&gt;=Backend!$C$9,TableData[[#This Row],[Month]]&lt;=Backend!$D$9),TRUE,FALSE)</f>
        <v>0</v>
      </c>
    </row>
    <row r="139" spans="1:9" x14ac:dyDescent="0.35">
      <c r="A139" s="6" t="s">
        <v>50</v>
      </c>
      <c r="B139" s="18">
        <v>43862</v>
      </c>
      <c r="C139" s="6" t="s">
        <v>7</v>
      </c>
      <c r="D139" s="6" t="s">
        <v>15</v>
      </c>
      <c r="E139">
        <v>11</v>
      </c>
      <c r="F139">
        <v>50</v>
      </c>
      <c r="G139" s="16" t="s">
        <v>138</v>
      </c>
      <c r="H139" s="6">
        <v>1</v>
      </c>
      <c r="I139" s="6" t="b">
        <f>IF(AND(TableData[[#This Row],[Month]]&gt;=Backend!$C$9,TableData[[#This Row],[Month]]&lt;=Backend!$D$9),TRUE,FALSE)</f>
        <v>0</v>
      </c>
    </row>
    <row r="140" spans="1:9" x14ac:dyDescent="0.35">
      <c r="A140" s="6" t="s">
        <v>51</v>
      </c>
      <c r="B140" s="18">
        <v>43863</v>
      </c>
      <c r="C140" s="6" t="s">
        <v>8</v>
      </c>
      <c r="D140" s="6" t="s">
        <v>16</v>
      </c>
      <c r="F140">
        <v>4</v>
      </c>
      <c r="G140" s="16" t="s">
        <v>18</v>
      </c>
      <c r="H140" s="6"/>
      <c r="I140" s="6" t="b">
        <f>IF(AND(TableData[[#This Row],[Month]]&gt;=Backend!$C$9,TableData[[#This Row],[Month]]&lt;=Backend!$D$9),TRUE,FALSE)</f>
        <v>0</v>
      </c>
    </row>
    <row r="141" spans="1:9" x14ac:dyDescent="0.35">
      <c r="A141" s="6" t="s">
        <v>52</v>
      </c>
      <c r="B141" s="18">
        <v>43864</v>
      </c>
      <c r="C141" s="6" t="s">
        <v>14</v>
      </c>
      <c r="D141" s="6" t="s">
        <v>15</v>
      </c>
      <c r="F141">
        <v>2</v>
      </c>
      <c r="G141" s="16" t="s">
        <v>18</v>
      </c>
      <c r="H141" s="6"/>
      <c r="I141" s="6" t="b">
        <f>IF(AND(TableData[[#This Row],[Month]]&gt;=Backend!$C$9,TableData[[#This Row],[Month]]&lt;=Backend!$D$9),TRUE,FALSE)</f>
        <v>0</v>
      </c>
    </row>
    <row r="142" spans="1:9" x14ac:dyDescent="0.35">
      <c r="A142" s="6" t="s">
        <v>53</v>
      </c>
      <c r="B142" s="18">
        <v>43865</v>
      </c>
      <c r="C142" s="6" t="s">
        <v>131</v>
      </c>
      <c r="D142" s="6" t="s">
        <v>16</v>
      </c>
      <c r="F142">
        <v>70</v>
      </c>
      <c r="G142" s="16" t="s">
        <v>18</v>
      </c>
      <c r="H142" s="6"/>
      <c r="I142" s="6" t="b">
        <f>IF(AND(TableData[[#This Row],[Month]]&gt;=Backend!$C$9,TableData[[#This Row],[Month]]&lt;=Backend!$D$9),TRUE,FALSE)</f>
        <v>0</v>
      </c>
    </row>
    <row r="143" spans="1:9" x14ac:dyDescent="0.35">
      <c r="A143" s="6" t="s">
        <v>54</v>
      </c>
      <c r="B143" s="18">
        <v>43866</v>
      </c>
      <c r="C143" s="6" t="s">
        <v>9</v>
      </c>
      <c r="D143" s="6" t="s">
        <v>17</v>
      </c>
      <c r="E143">
        <v>28</v>
      </c>
      <c r="F143">
        <v>50</v>
      </c>
      <c r="G143" s="16" t="s">
        <v>138</v>
      </c>
      <c r="H143" s="6">
        <v>1</v>
      </c>
      <c r="I143" s="6" t="b">
        <f>IF(AND(TableData[[#This Row],[Month]]&gt;=Backend!$C$9,TableData[[#This Row],[Month]]&lt;=Backend!$D$9),TRUE,FALSE)</f>
        <v>0</v>
      </c>
    </row>
    <row r="144" spans="1:9" x14ac:dyDescent="0.35">
      <c r="A144" s="6" t="s">
        <v>55</v>
      </c>
      <c r="B144" s="18">
        <v>43867</v>
      </c>
      <c r="C144" s="6" t="s">
        <v>7</v>
      </c>
      <c r="D144" s="6" t="s">
        <v>15</v>
      </c>
      <c r="E144">
        <v>31</v>
      </c>
      <c r="F144">
        <v>12</v>
      </c>
      <c r="G144" s="16" t="s">
        <v>138</v>
      </c>
      <c r="H144" s="6">
        <v>1</v>
      </c>
      <c r="I144" s="6" t="b">
        <f>IF(AND(TableData[[#This Row],[Month]]&gt;=Backend!$C$9,TableData[[#This Row],[Month]]&lt;=Backend!$D$9),TRUE,FALSE)</f>
        <v>0</v>
      </c>
    </row>
    <row r="145" spans="1:9" x14ac:dyDescent="0.35">
      <c r="A145" s="6" t="s">
        <v>56</v>
      </c>
      <c r="B145" s="18">
        <v>43868</v>
      </c>
      <c r="C145" s="6" t="s">
        <v>8</v>
      </c>
      <c r="D145" s="6" t="s">
        <v>16</v>
      </c>
      <c r="E145">
        <v>27</v>
      </c>
      <c r="F145">
        <v>1</v>
      </c>
      <c r="G145" s="16" t="s">
        <v>138</v>
      </c>
      <c r="H145" s="6">
        <v>1</v>
      </c>
      <c r="I145" s="6" t="b">
        <f>IF(AND(TableData[[#This Row],[Month]]&gt;=Backend!$C$9,TableData[[#This Row],[Month]]&lt;=Backend!$D$9),TRUE,FALSE)</f>
        <v>0</v>
      </c>
    </row>
    <row r="146" spans="1:9" x14ac:dyDescent="0.35">
      <c r="A146" s="6" t="s">
        <v>57</v>
      </c>
      <c r="B146" s="18">
        <v>43869</v>
      </c>
      <c r="C146" s="6" t="s">
        <v>14</v>
      </c>
      <c r="D146" s="6" t="s">
        <v>15</v>
      </c>
      <c r="E146">
        <v>16</v>
      </c>
      <c r="F146">
        <v>2</v>
      </c>
      <c r="G146" s="16" t="s">
        <v>138</v>
      </c>
      <c r="H146" s="6">
        <v>1</v>
      </c>
      <c r="I146" s="6" t="b">
        <f>IF(AND(TableData[[#This Row],[Month]]&gt;=Backend!$C$9,TableData[[#This Row],[Month]]&lt;=Backend!$D$9),TRUE,FALSE)</f>
        <v>0</v>
      </c>
    </row>
    <row r="147" spans="1:9" x14ac:dyDescent="0.35">
      <c r="A147" s="6" t="s">
        <v>58</v>
      </c>
      <c r="B147" s="18">
        <v>43870</v>
      </c>
      <c r="C147" s="6" t="s">
        <v>131</v>
      </c>
      <c r="D147" s="6" t="s">
        <v>16</v>
      </c>
      <c r="E147">
        <v>25</v>
      </c>
      <c r="F147">
        <v>3</v>
      </c>
      <c r="G147" s="16" t="s">
        <v>138</v>
      </c>
      <c r="H147" s="6">
        <v>1</v>
      </c>
      <c r="I147" s="6" t="b">
        <f>IF(AND(TableData[[#This Row],[Month]]&gt;=Backend!$C$9,TableData[[#This Row],[Month]]&lt;=Backend!$D$9),TRUE,FALSE)</f>
        <v>0</v>
      </c>
    </row>
    <row r="148" spans="1:9" x14ac:dyDescent="0.35">
      <c r="A148" s="6" t="s">
        <v>59</v>
      </c>
      <c r="B148" s="18">
        <v>43871</v>
      </c>
      <c r="C148" s="6" t="s">
        <v>9</v>
      </c>
      <c r="D148" s="6" t="s">
        <v>17</v>
      </c>
      <c r="E148">
        <v>31</v>
      </c>
      <c r="G148" s="16" t="s">
        <v>13</v>
      </c>
      <c r="H148" s="6">
        <v>1</v>
      </c>
      <c r="I148" s="6" t="b">
        <f>IF(AND(TableData[[#This Row],[Month]]&gt;=Backend!$C$9,TableData[[#This Row],[Month]]&lt;=Backend!$D$9),TRUE,FALSE)</f>
        <v>0</v>
      </c>
    </row>
    <row r="149" spans="1:9" x14ac:dyDescent="0.35">
      <c r="A149" s="6" t="s">
        <v>60</v>
      </c>
      <c r="B149" s="18">
        <v>43872</v>
      </c>
      <c r="C149" s="6" t="s">
        <v>7</v>
      </c>
      <c r="D149" s="6" t="s">
        <v>15</v>
      </c>
      <c r="E149">
        <v>15</v>
      </c>
      <c r="F149">
        <v>4</v>
      </c>
      <c r="G149" s="16" t="s">
        <v>138</v>
      </c>
      <c r="H149" s="6">
        <v>1</v>
      </c>
      <c r="I149" s="6" t="b">
        <f>IF(AND(TableData[[#This Row],[Month]]&gt;=Backend!$C$9,TableData[[#This Row],[Month]]&lt;=Backend!$D$9),TRUE,FALSE)</f>
        <v>0</v>
      </c>
    </row>
    <row r="150" spans="1:9" x14ac:dyDescent="0.35">
      <c r="A150" s="6" t="s">
        <v>61</v>
      </c>
      <c r="B150" s="18">
        <v>43873</v>
      </c>
      <c r="C150" s="6" t="s">
        <v>8</v>
      </c>
      <c r="D150" s="6" t="s">
        <v>16</v>
      </c>
      <c r="F150">
        <v>10</v>
      </c>
      <c r="G150" s="16" t="s">
        <v>18</v>
      </c>
      <c r="H150" s="6"/>
      <c r="I150" s="6" t="b">
        <f>IF(AND(TableData[[#This Row],[Month]]&gt;=Backend!$C$9,TableData[[#This Row],[Month]]&lt;=Backend!$D$9),TRUE,FALSE)</f>
        <v>0</v>
      </c>
    </row>
    <row r="151" spans="1:9" x14ac:dyDescent="0.35">
      <c r="A151" s="6" t="s">
        <v>62</v>
      </c>
      <c r="B151" s="18">
        <v>43874</v>
      </c>
      <c r="C151" s="6" t="s">
        <v>14</v>
      </c>
      <c r="D151" s="6" t="s">
        <v>15</v>
      </c>
      <c r="F151">
        <v>9</v>
      </c>
      <c r="G151" s="16" t="s">
        <v>18</v>
      </c>
      <c r="H151" s="6"/>
      <c r="I151" s="6" t="b">
        <f>IF(AND(TableData[[#This Row],[Month]]&gt;=Backend!$C$9,TableData[[#This Row],[Month]]&lt;=Backend!$D$9),TRUE,FALSE)</f>
        <v>0</v>
      </c>
    </row>
    <row r="152" spans="1:9" x14ac:dyDescent="0.35">
      <c r="A152" s="6" t="s">
        <v>63</v>
      </c>
      <c r="B152" s="18">
        <v>43875</v>
      </c>
      <c r="C152" s="6" t="s">
        <v>131</v>
      </c>
      <c r="D152" s="6" t="s">
        <v>16</v>
      </c>
      <c r="E152">
        <v>15</v>
      </c>
      <c r="F152">
        <v>2</v>
      </c>
      <c r="G152" s="16" t="s">
        <v>138</v>
      </c>
      <c r="H152" s="6">
        <v>1</v>
      </c>
      <c r="I152" s="6" t="b">
        <f>IF(AND(TableData[[#This Row],[Month]]&gt;=Backend!$C$9,TableData[[#This Row],[Month]]&lt;=Backend!$D$9),TRUE,FALSE)</f>
        <v>0</v>
      </c>
    </row>
    <row r="153" spans="1:9" x14ac:dyDescent="0.35">
      <c r="A153" s="6" t="s">
        <v>64</v>
      </c>
      <c r="B153" s="18">
        <v>43876</v>
      </c>
      <c r="C153" s="6" t="s">
        <v>9</v>
      </c>
      <c r="D153" s="6" t="s">
        <v>17</v>
      </c>
      <c r="E153">
        <v>39</v>
      </c>
      <c r="F153">
        <v>13</v>
      </c>
      <c r="G153" s="16" t="s">
        <v>138</v>
      </c>
      <c r="H153" s="6">
        <v>1</v>
      </c>
      <c r="I153" s="6" t="b">
        <f>IF(AND(TableData[[#This Row],[Month]]&gt;=Backend!$C$9,TableData[[#This Row],[Month]]&lt;=Backend!$D$9),TRUE,FALSE)</f>
        <v>0</v>
      </c>
    </row>
    <row r="154" spans="1:9" x14ac:dyDescent="0.35">
      <c r="A154" s="6" t="s">
        <v>65</v>
      </c>
      <c r="B154" s="18">
        <v>43877</v>
      </c>
      <c r="C154" s="6" t="s">
        <v>7</v>
      </c>
      <c r="D154" s="6" t="s">
        <v>15</v>
      </c>
      <c r="E154">
        <v>20</v>
      </c>
      <c r="F154">
        <v>15</v>
      </c>
      <c r="G154" s="16" t="s">
        <v>138</v>
      </c>
      <c r="H154" s="6">
        <v>1</v>
      </c>
      <c r="I154" s="6" t="b">
        <f>IF(AND(TableData[[#This Row],[Month]]&gt;=Backend!$C$9,TableData[[#This Row],[Month]]&lt;=Backend!$D$9),TRUE,FALSE)</f>
        <v>0</v>
      </c>
    </row>
    <row r="155" spans="1:9" x14ac:dyDescent="0.35">
      <c r="A155" s="6" t="s">
        <v>66</v>
      </c>
      <c r="B155" s="18">
        <v>43878</v>
      </c>
      <c r="C155" s="6" t="s">
        <v>8</v>
      </c>
      <c r="D155" s="6" t="s">
        <v>16</v>
      </c>
      <c r="E155">
        <v>13</v>
      </c>
      <c r="F155">
        <v>18</v>
      </c>
      <c r="G155" s="16" t="s">
        <v>138</v>
      </c>
      <c r="H155" s="6">
        <v>0</v>
      </c>
      <c r="I155" s="6" t="b">
        <f>IF(AND(TableData[[#This Row],[Month]]&gt;=Backend!$C$9,TableData[[#This Row],[Month]]&lt;=Backend!$D$9),TRUE,FALSE)</f>
        <v>0</v>
      </c>
    </row>
    <row r="156" spans="1:9" x14ac:dyDescent="0.35">
      <c r="A156" s="6" t="s">
        <v>67</v>
      </c>
      <c r="B156" s="18">
        <v>43879</v>
      </c>
      <c r="C156" s="6" t="s">
        <v>14</v>
      </c>
      <c r="D156" s="6" t="s">
        <v>15</v>
      </c>
      <c r="E156">
        <v>28</v>
      </c>
      <c r="F156">
        <v>10</v>
      </c>
      <c r="G156" s="16" t="s">
        <v>138</v>
      </c>
      <c r="H156">
        <v>1</v>
      </c>
      <c r="I156" s="6" t="b">
        <f>IF(AND(TableData[[#This Row],[Month]]&gt;=Backend!$C$9,TableData[[#This Row],[Month]]&lt;=Backend!$D$9),TRUE,FALSE)</f>
        <v>0</v>
      </c>
    </row>
    <row r="157" spans="1:9" x14ac:dyDescent="0.35">
      <c r="A157" s="6" t="s">
        <v>68</v>
      </c>
      <c r="B157" s="18">
        <v>43880</v>
      </c>
      <c r="C157" s="6" t="s">
        <v>131</v>
      </c>
      <c r="D157" s="6" t="s">
        <v>16</v>
      </c>
      <c r="E157">
        <v>10</v>
      </c>
      <c r="F157">
        <v>39</v>
      </c>
      <c r="G157" s="16" t="s">
        <v>138</v>
      </c>
      <c r="H157" s="6">
        <v>0</v>
      </c>
      <c r="I157" s="6" t="b">
        <f>IF(AND(TableData[[#This Row],[Month]]&gt;=Backend!$C$9,TableData[[#This Row],[Month]]&lt;=Backend!$D$9),TRUE,FALSE)</f>
        <v>0</v>
      </c>
    </row>
    <row r="158" spans="1:9" x14ac:dyDescent="0.35">
      <c r="A158" s="6" t="s">
        <v>69</v>
      </c>
      <c r="B158" s="18">
        <v>43881</v>
      </c>
      <c r="C158" s="6" t="s">
        <v>9</v>
      </c>
      <c r="D158" s="6" t="s">
        <v>17</v>
      </c>
      <c r="F158">
        <v>4</v>
      </c>
      <c r="G158" s="16" t="s">
        <v>18</v>
      </c>
      <c r="H158" s="6"/>
      <c r="I158" s="6" t="b">
        <f>IF(AND(TableData[[#This Row],[Month]]&gt;=Backend!$C$9,TableData[[#This Row],[Month]]&lt;=Backend!$D$9),TRUE,FALSE)</f>
        <v>0</v>
      </c>
    </row>
    <row r="159" spans="1:9" x14ac:dyDescent="0.35">
      <c r="A159" s="6" t="s">
        <v>70</v>
      </c>
      <c r="B159" s="18">
        <v>43882</v>
      </c>
      <c r="C159" s="6" t="s">
        <v>7</v>
      </c>
      <c r="D159" s="6" t="s">
        <v>15</v>
      </c>
      <c r="F159">
        <v>5</v>
      </c>
      <c r="G159" s="16" t="s">
        <v>18</v>
      </c>
      <c r="H159" s="6"/>
      <c r="I159" s="6" t="b">
        <f>IF(AND(TableData[[#This Row],[Month]]&gt;=Backend!$C$9,TableData[[#This Row],[Month]]&lt;=Backend!$D$9),TRUE,FALSE)</f>
        <v>0</v>
      </c>
    </row>
    <row r="160" spans="1:9" x14ac:dyDescent="0.35">
      <c r="A160" s="6" t="s">
        <v>71</v>
      </c>
      <c r="B160" s="18">
        <v>43883</v>
      </c>
      <c r="C160" s="6" t="s">
        <v>8</v>
      </c>
      <c r="D160" s="6" t="s">
        <v>16</v>
      </c>
      <c r="F160">
        <v>0</v>
      </c>
      <c r="G160" s="16" t="s">
        <v>18</v>
      </c>
      <c r="H160" s="6"/>
      <c r="I160" s="6" t="b">
        <f>IF(AND(TableData[[#This Row],[Month]]&gt;=Backend!$C$9,TableData[[#This Row],[Month]]&lt;=Backend!$D$9),TRUE,FALSE)</f>
        <v>0</v>
      </c>
    </row>
    <row r="161" spans="1:9" x14ac:dyDescent="0.35">
      <c r="A161" s="6" t="s">
        <v>72</v>
      </c>
      <c r="B161" s="18">
        <v>43884</v>
      </c>
      <c r="C161" s="6" t="s">
        <v>14</v>
      </c>
      <c r="D161" s="6" t="s">
        <v>15</v>
      </c>
      <c r="E161">
        <v>8</v>
      </c>
      <c r="F161">
        <v>50</v>
      </c>
      <c r="G161" s="16" t="s">
        <v>138</v>
      </c>
      <c r="H161">
        <v>1</v>
      </c>
      <c r="I161" s="6" t="b">
        <f>IF(AND(TableData[[#This Row],[Month]]&gt;=Backend!$C$9,TableData[[#This Row],[Month]]&lt;=Backend!$D$9),TRUE,FALSE)</f>
        <v>0</v>
      </c>
    </row>
    <row r="162" spans="1:9" x14ac:dyDescent="0.35">
      <c r="A162" s="6" t="s">
        <v>73</v>
      </c>
      <c r="B162" s="18">
        <v>43885</v>
      </c>
      <c r="C162" s="6" t="s">
        <v>131</v>
      </c>
      <c r="D162" s="6" t="s">
        <v>16</v>
      </c>
      <c r="E162">
        <v>8</v>
      </c>
      <c r="F162">
        <v>4</v>
      </c>
      <c r="G162" s="16" t="s">
        <v>138</v>
      </c>
      <c r="H162" s="6">
        <v>1</v>
      </c>
      <c r="I162" s="6" t="b">
        <f>IF(AND(TableData[[#This Row],[Month]]&gt;=Backend!$C$9,TableData[[#This Row],[Month]]&lt;=Backend!$D$9),TRUE,FALSE)</f>
        <v>0</v>
      </c>
    </row>
    <row r="163" spans="1:9" x14ac:dyDescent="0.35">
      <c r="A163" s="6" t="s">
        <v>74</v>
      </c>
      <c r="B163" s="18">
        <v>43886</v>
      </c>
      <c r="C163" s="6" t="s">
        <v>9</v>
      </c>
      <c r="D163" s="6" t="s">
        <v>17</v>
      </c>
      <c r="E163">
        <v>9</v>
      </c>
      <c r="F163">
        <v>2</v>
      </c>
      <c r="G163" s="16" t="s">
        <v>138</v>
      </c>
      <c r="H163" s="6">
        <v>0</v>
      </c>
      <c r="I163" s="6" t="b">
        <f>IF(AND(TableData[[#This Row],[Month]]&gt;=Backend!$C$9,TableData[[#This Row],[Month]]&lt;=Backend!$D$9),TRUE,FALSE)</f>
        <v>0</v>
      </c>
    </row>
    <row r="164" spans="1:9" x14ac:dyDescent="0.35">
      <c r="A164" s="6" t="s">
        <v>75</v>
      </c>
      <c r="B164" s="18">
        <v>43887</v>
      </c>
      <c r="C164" s="6" t="s">
        <v>7</v>
      </c>
      <c r="D164" s="6" t="s">
        <v>15</v>
      </c>
      <c r="E164">
        <v>10</v>
      </c>
      <c r="F164">
        <v>70</v>
      </c>
      <c r="G164" s="16" t="s">
        <v>138</v>
      </c>
      <c r="H164" s="6">
        <v>1</v>
      </c>
      <c r="I164" s="6" t="b">
        <f>IF(AND(TableData[[#This Row],[Month]]&gt;=Backend!$C$9,TableData[[#This Row],[Month]]&lt;=Backend!$D$9),TRUE,FALSE)</f>
        <v>0</v>
      </c>
    </row>
    <row r="165" spans="1:9" x14ac:dyDescent="0.35">
      <c r="A165" s="6" t="s">
        <v>76</v>
      </c>
      <c r="B165" s="18">
        <v>43888</v>
      </c>
      <c r="C165" s="6" t="s">
        <v>8</v>
      </c>
      <c r="D165" s="6" t="s">
        <v>16</v>
      </c>
      <c r="E165">
        <v>13</v>
      </c>
      <c r="F165">
        <v>50</v>
      </c>
      <c r="G165" s="16" t="s">
        <v>138</v>
      </c>
      <c r="H165" s="6">
        <v>1</v>
      </c>
      <c r="I165" s="6" t="b">
        <f>IF(AND(TableData[[#This Row],[Month]]&gt;=Backend!$C$9,TableData[[#This Row],[Month]]&lt;=Backend!$D$9),TRUE,FALSE)</f>
        <v>0</v>
      </c>
    </row>
    <row r="166" spans="1:9" x14ac:dyDescent="0.35">
      <c r="A166" s="6" t="s">
        <v>77</v>
      </c>
      <c r="B166" s="18">
        <v>43889</v>
      </c>
      <c r="C166" s="6" t="s">
        <v>14</v>
      </c>
      <c r="D166" s="6" t="s">
        <v>15</v>
      </c>
      <c r="E166">
        <v>14</v>
      </c>
      <c r="F166">
        <v>12</v>
      </c>
      <c r="G166" s="16" t="s">
        <v>13</v>
      </c>
      <c r="H166" s="6">
        <v>1</v>
      </c>
      <c r="I166" s="6" t="b">
        <f>IF(AND(TableData[[#This Row],[Month]]&gt;=Backend!$C$9,TableData[[#This Row],[Month]]&lt;=Backend!$D$9),TRUE,FALSE)</f>
        <v>0</v>
      </c>
    </row>
    <row r="167" spans="1:9" x14ac:dyDescent="0.35">
      <c r="A167" s="6" t="s">
        <v>78</v>
      </c>
      <c r="B167" s="18">
        <v>43890</v>
      </c>
      <c r="C167" s="6" t="s">
        <v>131</v>
      </c>
      <c r="D167" s="6" t="s">
        <v>16</v>
      </c>
      <c r="E167">
        <v>10</v>
      </c>
      <c r="F167">
        <v>1</v>
      </c>
      <c r="G167" s="16" t="s">
        <v>138</v>
      </c>
      <c r="H167" s="6">
        <v>1</v>
      </c>
      <c r="I167" s="6" t="b">
        <f>IF(AND(TableData[[#This Row],[Month]]&gt;=Backend!$C$9,TableData[[#This Row],[Month]]&lt;=Backend!$D$9),TRUE,FALSE)</f>
        <v>0</v>
      </c>
    </row>
    <row r="168" spans="1:9" x14ac:dyDescent="0.35">
      <c r="A168" s="6" t="s">
        <v>79</v>
      </c>
      <c r="B168" s="18">
        <v>43891</v>
      </c>
      <c r="C168" s="6" t="s">
        <v>9</v>
      </c>
      <c r="D168" s="6" t="s">
        <v>17</v>
      </c>
      <c r="F168">
        <v>2</v>
      </c>
      <c r="G168" s="16" t="s">
        <v>18</v>
      </c>
      <c r="H168" s="6"/>
      <c r="I168" s="6" t="b">
        <f>IF(AND(TableData[[#This Row],[Month]]&gt;=Backend!$C$9,TableData[[#This Row],[Month]]&lt;=Backend!$D$9),TRUE,FALSE)</f>
        <v>0</v>
      </c>
    </row>
    <row r="169" spans="1:9" x14ac:dyDescent="0.35">
      <c r="A169" s="6" t="s">
        <v>80</v>
      </c>
      <c r="B169" s="18">
        <v>43892</v>
      </c>
      <c r="C169" s="6" t="s">
        <v>7</v>
      </c>
      <c r="D169" s="6" t="s">
        <v>15</v>
      </c>
      <c r="F169">
        <v>3</v>
      </c>
      <c r="G169" s="16" t="s">
        <v>18</v>
      </c>
      <c r="H169" s="6"/>
      <c r="I169" s="6" t="b">
        <f>IF(AND(TableData[[#This Row],[Month]]&gt;=Backend!$C$9,TableData[[#This Row],[Month]]&lt;=Backend!$D$9),TRUE,FALSE)</f>
        <v>0</v>
      </c>
    </row>
    <row r="170" spans="1:9" x14ac:dyDescent="0.35">
      <c r="A170" s="6" t="s">
        <v>81</v>
      </c>
      <c r="B170" s="18">
        <v>43893</v>
      </c>
      <c r="C170" s="6" t="s">
        <v>8</v>
      </c>
      <c r="D170" s="6" t="s">
        <v>16</v>
      </c>
      <c r="E170">
        <v>12</v>
      </c>
      <c r="F170">
        <v>6</v>
      </c>
      <c r="G170" s="16" t="s">
        <v>138</v>
      </c>
      <c r="H170" s="6">
        <v>1</v>
      </c>
      <c r="I170" s="6" t="b">
        <f>IF(AND(TableData[[#This Row],[Month]]&gt;=Backend!$C$9,TableData[[#This Row],[Month]]&lt;=Backend!$D$9),TRUE,FALSE)</f>
        <v>0</v>
      </c>
    </row>
    <row r="171" spans="1:9" x14ac:dyDescent="0.35">
      <c r="A171" s="6" t="s">
        <v>82</v>
      </c>
      <c r="B171" s="18">
        <v>43894</v>
      </c>
      <c r="C171" s="6" t="s">
        <v>14</v>
      </c>
      <c r="D171" s="6" t="s">
        <v>15</v>
      </c>
      <c r="E171">
        <v>14</v>
      </c>
      <c r="F171">
        <v>4</v>
      </c>
      <c r="G171" s="16" t="s">
        <v>138</v>
      </c>
      <c r="H171" s="6">
        <v>1</v>
      </c>
      <c r="I171" s="6" t="b">
        <f>IF(AND(TableData[[#This Row],[Month]]&gt;=Backend!$C$9,TableData[[#This Row],[Month]]&lt;=Backend!$D$9),TRUE,FALSE)</f>
        <v>0</v>
      </c>
    </row>
    <row r="172" spans="1:9" x14ac:dyDescent="0.35">
      <c r="A172" s="6" t="s">
        <v>83</v>
      </c>
      <c r="B172" s="18">
        <v>43895</v>
      </c>
      <c r="C172" s="6" t="s">
        <v>131</v>
      </c>
      <c r="D172" s="6" t="s">
        <v>16</v>
      </c>
      <c r="E172">
        <v>12</v>
      </c>
      <c r="F172">
        <v>10</v>
      </c>
      <c r="G172" s="16" t="s">
        <v>138</v>
      </c>
      <c r="H172" s="6">
        <v>1</v>
      </c>
      <c r="I172" s="6" t="b">
        <f>IF(AND(TableData[[#This Row],[Month]]&gt;=Backend!$C$9,TableData[[#This Row],[Month]]&lt;=Backend!$D$9),TRUE,FALSE)</f>
        <v>0</v>
      </c>
    </row>
    <row r="173" spans="1:9" x14ac:dyDescent="0.35">
      <c r="A173" s="6" t="s">
        <v>84</v>
      </c>
      <c r="B173" s="18">
        <v>43896</v>
      </c>
      <c r="C173" s="6" t="s">
        <v>9</v>
      </c>
      <c r="D173" s="6" t="s">
        <v>17</v>
      </c>
      <c r="E173">
        <v>10</v>
      </c>
      <c r="F173">
        <v>9</v>
      </c>
      <c r="G173" s="16" t="s">
        <v>138</v>
      </c>
      <c r="H173" s="6">
        <v>1</v>
      </c>
      <c r="I173" s="6" t="b">
        <f>IF(AND(TableData[[#This Row],[Month]]&gt;=Backend!$C$9,TableData[[#This Row],[Month]]&lt;=Backend!$D$9),TRUE,FALSE)</f>
        <v>0</v>
      </c>
    </row>
    <row r="174" spans="1:9" x14ac:dyDescent="0.35">
      <c r="A174" s="6" t="s">
        <v>85</v>
      </c>
      <c r="B174" s="18">
        <v>43897</v>
      </c>
      <c r="C174" s="6" t="s">
        <v>7</v>
      </c>
      <c r="D174" s="6" t="s">
        <v>15</v>
      </c>
      <c r="E174">
        <v>12</v>
      </c>
      <c r="F174">
        <v>2</v>
      </c>
      <c r="G174" s="16" t="s">
        <v>138</v>
      </c>
      <c r="H174" s="6">
        <v>1</v>
      </c>
      <c r="I174" s="6" t="b">
        <f>IF(AND(TableData[[#This Row],[Month]]&gt;=Backend!$C$9,TableData[[#This Row],[Month]]&lt;=Backend!$D$9),TRUE,FALSE)</f>
        <v>0</v>
      </c>
    </row>
    <row r="175" spans="1:9" x14ac:dyDescent="0.35">
      <c r="A175" s="6" t="s">
        <v>86</v>
      </c>
      <c r="B175" s="18">
        <v>43898</v>
      </c>
      <c r="C175" s="6" t="s">
        <v>8</v>
      </c>
      <c r="D175" s="6" t="s">
        <v>16</v>
      </c>
      <c r="E175">
        <v>13</v>
      </c>
      <c r="F175">
        <v>13</v>
      </c>
      <c r="G175" s="16" t="s">
        <v>138</v>
      </c>
      <c r="H175" s="6">
        <v>1</v>
      </c>
      <c r="I175" s="6" t="b">
        <f>IF(AND(TableData[[#This Row],[Month]]&gt;=Backend!$C$9,TableData[[#This Row],[Month]]&lt;=Backend!$D$9),TRUE,FALSE)</f>
        <v>0</v>
      </c>
    </row>
    <row r="176" spans="1:9" x14ac:dyDescent="0.35">
      <c r="A176" s="6" t="s">
        <v>87</v>
      </c>
      <c r="B176" s="18">
        <v>43899</v>
      </c>
      <c r="C176" s="6" t="s">
        <v>14</v>
      </c>
      <c r="D176" s="6" t="s">
        <v>15</v>
      </c>
      <c r="F176">
        <v>15</v>
      </c>
      <c r="G176" s="16" t="s">
        <v>18</v>
      </c>
      <c r="H176" s="6"/>
      <c r="I176" s="6" t="b">
        <f>IF(AND(TableData[[#This Row],[Month]]&gt;=Backend!$C$9,TableData[[#This Row],[Month]]&lt;=Backend!$D$9),TRUE,FALSE)</f>
        <v>0</v>
      </c>
    </row>
    <row r="177" spans="1:9" x14ac:dyDescent="0.35">
      <c r="A177" s="6" t="s">
        <v>88</v>
      </c>
      <c r="B177" s="18">
        <v>43900</v>
      </c>
      <c r="C177" s="6" t="s">
        <v>131</v>
      </c>
      <c r="D177" s="6" t="s">
        <v>16</v>
      </c>
      <c r="F177">
        <v>18</v>
      </c>
      <c r="G177" s="16" t="s">
        <v>18</v>
      </c>
      <c r="H177" s="6"/>
      <c r="I177" s="6" t="b">
        <f>IF(AND(TableData[[#This Row],[Month]]&gt;=Backend!$C$9,TableData[[#This Row],[Month]]&lt;=Backend!$D$9),TRUE,FALSE)</f>
        <v>0</v>
      </c>
    </row>
    <row r="178" spans="1:9" x14ac:dyDescent="0.35">
      <c r="A178" s="6" t="s">
        <v>89</v>
      </c>
      <c r="B178" s="18">
        <v>43901</v>
      </c>
      <c r="C178" s="6" t="s">
        <v>9</v>
      </c>
      <c r="D178" s="6" t="s">
        <v>17</v>
      </c>
      <c r="F178">
        <v>10</v>
      </c>
      <c r="G178" s="16" t="s">
        <v>18</v>
      </c>
      <c r="H178" s="6"/>
      <c r="I178" s="6" t="b">
        <f>IF(AND(TableData[[#This Row],[Month]]&gt;=Backend!$C$9,TableData[[#This Row],[Month]]&lt;=Backend!$D$9),TRUE,FALSE)</f>
        <v>0</v>
      </c>
    </row>
    <row r="179" spans="1:9" x14ac:dyDescent="0.35">
      <c r="A179" s="6" t="s">
        <v>90</v>
      </c>
      <c r="B179" s="18">
        <v>43902</v>
      </c>
      <c r="C179" s="6" t="s">
        <v>7</v>
      </c>
      <c r="D179" s="6" t="s">
        <v>15</v>
      </c>
      <c r="E179">
        <v>20</v>
      </c>
      <c r="F179">
        <v>39</v>
      </c>
      <c r="G179" s="16" t="s">
        <v>138</v>
      </c>
      <c r="H179" s="6">
        <v>1</v>
      </c>
      <c r="I179" s="6" t="b">
        <f>IF(AND(TableData[[#This Row],[Month]]&gt;=Backend!$C$9,TableData[[#This Row],[Month]]&lt;=Backend!$D$9),TRUE,FALSE)</f>
        <v>0</v>
      </c>
    </row>
    <row r="180" spans="1:9" x14ac:dyDescent="0.35">
      <c r="A180" s="6" t="s">
        <v>91</v>
      </c>
      <c r="B180" s="18">
        <v>43903</v>
      </c>
      <c r="C180" s="6" t="s">
        <v>8</v>
      </c>
      <c r="D180" s="6" t="s">
        <v>16</v>
      </c>
      <c r="E180">
        <v>18</v>
      </c>
      <c r="F180">
        <v>4</v>
      </c>
      <c r="G180" s="16" t="s">
        <v>138</v>
      </c>
      <c r="H180" s="6">
        <v>1</v>
      </c>
      <c r="I180" s="6" t="b">
        <f>IF(AND(TableData[[#This Row],[Month]]&gt;=Backend!$C$9,TableData[[#This Row],[Month]]&lt;=Backend!$D$9),TRUE,FALSE)</f>
        <v>0</v>
      </c>
    </row>
    <row r="181" spans="1:9" x14ac:dyDescent="0.35">
      <c r="A181" s="6" t="s">
        <v>92</v>
      </c>
      <c r="B181" s="18">
        <v>43904</v>
      </c>
      <c r="C181" s="6" t="s">
        <v>14</v>
      </c>
      <c r="D181" s="6" t="s">
        <v>15</v>
      </c>
      <c r="E181">
        <v>26</v>
      </c>
      <c r="F181">
        <v>5</v>
      </c>
      <c r="G181" s="16" t="s">
        <v>138</v>
      </c>
      <c r="H181" s="6">
        <v>1</v>
      </c>
      <c r="I181" s="6" t="b">
        <f>IF(AND(TableData[[#This Row],[Month]]&gt;=Backend!$C$9,TableData[[#This Row],[Month]]&lt;=Backend!$D$9),TRUE,FALSE)</f>
        <v>0</v>
      </c>
    </row>
    <row r="182" spans="1:9" x14ac:dyDescent="0.35">
      <c r="A182" s="6" t="s">
        <v>93</v>
      </c>
      <c r="B182" s="18">
        <v>43905</v>
      </c>
      <c r="C182" s="6" t="s">
        <v>131</v>
      </c>
      <c r="D182" s="6" t="s">
        <v>16</v>
      </c>
      <c r="E182">
        <v>15</v>
      </c>
      <c r="F182">
        <v>0</v>
      </c>
      <c r="G182" s="16" t="s">
        <v>138</v>
      </c>
      <c r="H182" s="6">
        <v>0</v>
      </c>
      <c r="I182" s="6" t="b">
        <f>IF(AND(TableData[[#This Row],[Month]]&gt;=Backend!$C$9,TableData[[#This Row],[Month]]&lt;=Backend!$D$9),TRUE,FALSE)</f>
        <v>0</v>
      </c>
    </row>
    <row r="183" spans="1:9" x14ac:dyDescent="0.35">
      <c r="A183" s="6" t="s">
        <v>94</v>
      </c>
      <c r="B183" s="18">
        <v>43906</v>
      </c>
      <c r="C183" s="6" t="s">
        <v>9</v>
      </c>
      <c r="D183" s="6" t="s">
        <v>17</v>
      </c>
      <c r="E183">
        <v>20</v>
      </c>
      <c r="F183">
        <v>50</v>
      </c>
      <c r="G183" s="16" t="s">
        <v>138</v>
      </c>
      <c r="H183" s="6">
        <v>0</v>
      </c>
      <c r="I183" s="6" t="b">
        <f>IF(AND(TableData[[#This Row],[Month]]&gt;=Backend!$C$9,TableData[[#This Row],[Month]]&lt;=Backend!$D$9),TRUE,FALSE)</f>
        <v>0</v>
      </c>
    </row>
    <row r="184" spans="1:9" x14ac:dyDescent="0.35">
      <c r="A184" s="6" t="s">
        <v>95</v>
      </c>
      <c r="B184" s="18">
        <v>43907</v>
      </c>
      <c r="C184" s="6" t="s">
        <v>7</v>
      </c>
      <c r="D184" s="6" t="s">
        <v>15</v>
      </c>
      <c r="E184">
        <v>20</v>
      </c>
      <c r="F184">
        <v>4</v>
      </c>
      <c r="G184" s="16" t="s">
        <v>13</v>
      </c>
      <c r="H184" s="6">
        <v>0</v>
      </c>
      <c r="I184" s="6" t="b">
        <f>IF(AND(TableData[[#This Row],[Month]]&gt;=Backend!$C$9,TableData[[#This Row],[Month]]&lt;=Backend!$D$9),TRUE,FALSE)</f>
        <v>0</v>
      </c>
    </row>
    <row r="185" spans="1:9" x14ac:dyDescent="0.35">
      <c r="A185" s="6" t="s">
        <v>96</v>
      </c>
      <c r="B185" s="18">
        <v>43908</v>
      </c>
      <c r="C185" s="6" t="s">
        <v>8</v>
      </c>
      <c r="D185" s="6" t="s">
        <v>16</v>
      </c>
      <c r="E185">
        <v>20</v>
      </c>
      <c r="F185">
        <v>2</v>
      </c>
      <c r="G185" s="16" t="s">
        <v>138</v>
      </c>
      <c r="H185" s="6">
        <v>1</v>
      </c>
      <c r="I185" s="6" t="b">
        <f>IF(AND(TableData[[#This Row],[Month]]&gt;=Backend!$C$9,TableData[[#This Row],[Month]]&lt;=Backend!$D$9),TRUE,FALSE)</f>
        <v>0</v>
      </c>
    </row>
    <row r="186" spans="1:9" x14ac:dyDescent="0.35">
      <c r="A186" s="6" t="s">
        <v>97</v>
      </c>
      <c r="B186" s="18">
        <v>43909</v>
      </c>
      <c r="C186" s="6" t="s">
        <v>14</v>
      </c>
      <c r="D186" s="6" t="s">
        <v>15</v>
      </c>
      <c r="F186">
        <v>70</v>
      </c>
      <c r="G186" s="16" t="s">
        <v>18</v>
      </c>
      <c r="H186" s="6"/>
      <c r="I186" s="6" t="b">
        <f>IF(AND(TableData[[#This Row],[Month]]&gt;=Backend!$C$9,TableData[[#This Row],[Month]]&lt;=Backend!$D$9),TRUE,FALSE)</f>
        <v>0</v>
      </c>
    </row>
    <row r="187" spans="1:9" x14ac:dyDescent="0.35">
      <c r="A187" s="6" t="s">
        <v>98</v>
      </c>
      <c r="B187" s="18">
        <v>43910</v>
      </c>
      <c r="C187" s="6" t="s">
        <v>131</v>
      </c>
      <c r="D187" s="6" t="s">
        <v>16</v>
      </c>
      <c r="F187">
        <v>50</v>
      </c>
      <c r="G187" s="16" t="s">
        <v>18</v>
      </c>
      <c r="H187" s="6"/>
      <c r="I187" s="6" t="b">
        <f>IF(AND(TableData[[#This Row],[Month]]&gt;=Backend!$C$9,TableData[[#This Row],[Month]]&lt;=Backend!$D$9),TRUE,FALSE)</f>
        <v>0</v>
      </c>
    </row>
    <row r="188" spans="1:9" x14ac:dyDescent="0.35">
      <c r="A188" s="6" t="s">
        <v>99</v>
      </c>
      <c r="B188" s="18">
        <v>43911</v>
      </c>
      <c r="C188" s="6" t="s">
        <v>9</v>
      </c>
      <c r="D188" s="6" t="s">
        <v>17</v>
      </c>
      <c r="E188">
        <v>106</v>
      </c>
      <c r="F188">
        <v>12</v>
      </c>
      <c r="G188" s="16" t="s">
        <v>138</v>
      </c>
      <c r="H188" s="6">
        <v>1</v>
      </c>
      <c r="I188" s="6" t="b">
        <f>IF(AND(TableData[[#This Row],[Month]]&gt;=Backend!$C$9,TableData[[#This Row],[Month]]&lt;=Backend!$D$9),TRUE,FALSE)</f>
        <v>0</v>
      </c>
    </row>
    <row r="189" spans="1:9" x14ac:dyDescent="0.35">
      <c r="A189" s="6" t="s">
        <v>100</v>
      </c>
      <c r="B189" s="18">
        <v>43912</v>
      </c>
      <c r="C189" s="6" t="s">
        <v>7</v>
      </c>
      <c r="D189" s="6" t="s">
        <v>15</v>
      </c>
      <c r="E189">
        <v>224</v>
      </c>
      <c r="F189">
        <v>1</v>
      </c>
      <c r="G189" s="16" t="s">
        <v>138</v>
      </c>
      <c r="H189" s="6">
        <v>1</v>
      </c>
      <c r="I189" s="6" t="b">
        <f>IF(AND(TableData[[#This Row],[Month]]&gt;=Backend!$C$9,TableData[[#This Row],[Month]]&lt;=Backend!$D$9),TRUE,FALSE)</f>
        <v>0</v>
      </c>
    </row>
    <row r="190" spans="1:9" x14ac:dyDescent="0.35">
      <c r="A190" s="6" t="s">
        <v>101</v>
      </c>
      <c r="B190" s="18">
        <v>43913</v>
      </c>
      <c r="C190" s="6" t="s">
        <v>8</v>
      </c>
      <c r="D190" s="6" t="s">
        <v>16</v>
      </c>
      <c r="E190">
        <v>80</v>
      </c>
      <c r="F190">
        <v>2</v>
      </c>
      <c r="G190" s="16" t="s">
        <v>138</v>
      </c>
      <c r="H190" s="6">
        <v>0</v>
      </c>
      <c r="I190" s="6" t="b">
        <f>IF(AND(TableData[[#This Row],[Month]]&gt;=Backend!$C$9,TableData[[#This Row],[Month]]&lt;=Backend!$D$9),TRUE,FALSE)</f>
        <v>0</v>
      </c>
    </row>
    <row r="191" spans="1:9" x14ac:dyDescent="0.35">
      <c r="A191" s="6" t="s">
        <v>102</v>
      </c>
      <c r="B191" s="18">
        <v>43914</v>
      </c>
      <c r="C191" s="6" t="s">
        <v>14</v>
      </c>
      <c r="D191" s="6" t="s">
        <v>15</v>
      </c>
      <c r="E191">
        <v>83</v>
      </c>
      <c r="F191">
        <v>3</v>
      </c>
      <c r="G191" s="16" t="s">
        <v>138</v>
      </c>
      <c r="H191" s="6">
        <v>1</v>
      </c>
      <c r="I191" s="6" t="b">
        <f>IF(AND(TableData[[#This Row],[Month]]&gt;=Backend!$C$9,TableData[[#This Row],[Month]]&lt;=Backend!$D$9),TRUE,FALSE)</f>
        <v>0</v>
      </c>
    </row>
    <row r="192" spans="1:9" x14ac:dyDescent="0.35">
      <c r="A192" s="6" t="s">
        <v>103</v>
      </c>
      <c r="B192" s="18">
        <v>43915</v>
      </c>
      <c r="C192" s="6" t="s">
        <v>131</v>
      </c>
      <c r="D192" s="6" t="s">
        <v>16</v>
      </c>
      <c r="E192">
        <v>28</v>
      </c>
      <c r="F192">
        <v>6</v>
      </c>
      <c r="G192" s="16" t="s">
        <v>138</v>
      </c>
      <c r="H192" s="6">
        <v>1</v>
      </c>
      <c r="I192" s="6" t="b">
        <f>IF(AND(TableData[[#This Row],[Month]]&gt;=Backend!$C$9,TableData[[#This Row],[Month]]&lt;=Backend!$D$9),TRUE,FALSE)</f>
        <v>0</v>
      </c>
    </row>
    <row r="193" spans="1:9" x14ac:dyDescent="0.35">
      <c r="A193" s="6" t="s">
        <v>104</v>
      </c>
      <c r="B193" s="18">
        <v>43916</v>
      </c>
      <c r="C193" s="6" t="s">
        <v>9</v>
      </c>
      <c r="D193" s="6" t="s">
        <v>17</v>
      </c>
      <c r="E193">
        <v>23</v>
      </c>
      <c r="F193">
        <v>4</v>
      </c>
      <c r="G193" s="16" t="s">
        <v>138</v>
      </c>
      <c r="H193" s="6">
        <v>1</v>
      </c>
      <c r="I193" s="6" t="b">
        <f>IF(AND(TableData[[#This Row],[Month]]&gt;=Backend!$C$9,TableData[[#This Row],[Month]]&lt;=Backend!$D$9),TRUE,FALSE)</f>
        <v>0</v>
      </c>
    </row>
    <row r="194" spans="1:9" x14ac:dyDescent="0.35">
      <c r="A194" s="6" t="s">
        <v>105</v>
      </c>
      <c r="B194" s="18">
        <v>43917</v>
      </c>
      <c r="C194" s="6" t="s">
        <v>7</v>
      </c>
      <c r="D194" s="6" t="s">
        <v>15</v>
      </c>
      <c r="F194">
        <v>10</v>
      </c>
      <c r="G194" s="16" t="s">
        <v>18</v>
      </c>
      <c r="H194" s="6"/>
      <c r="I194" s="6" t="b">
        <f>IF(AND(TableData[[#This Row],[Month]]&gt;=Backend!$C$9,TableData[[#This Row],[Month]]&lt;=Backend!$D$9),TRUE,FALSE)</f>
        <v>0</v>
      </c>
    </row>
    <row r="195" spans="1:9" x14ac:dyDescent="0.35">
      <c r="A195" s="6" t="s">
        <v>106</v>
      </c>
      <c r="B195" s="18">
        <v>43918</v>
      </c>
      <c r="C195" s="6" t="s">
        <v>8</v>
      </c>
      <c r="D195" s="6" t="s">
        <v>16</v>
      </c>
      <c r="F195">
        <v>9</v>
      </c>
      <c r="G195" s="16" t="s">
        <v>18</v>
      </c>
      <c r="H195" s="6"/>
      <c r="I195" s="6" t="b">
        <f>IF(AND(TableData[[#This Row],[Month]]&gt;=Backend!$C$9,TableData[[#This Row],[Month]]&lt;=Backend!$D$9),TRUE,FALSE)</f>
        <v>0</v>
      </c>
    </row>
    <row r="196" spans="1:9" x14ac:dyDescent="0.35">
      <c r="A196" s="6" t="s">
        <v>107</v>
      </c>
      <c r="B196" s="18">
        <v>43919</v>
      </c>
      <c r="C196" s="6" t="s">
        <v>14</v>
      </c>
      <c r="D196" s="6" t="s">
        <v>15</v>
      </c>
      <c r="F196">
        <v>2</v>
      </c>
      <c r="G196" s="16" t="s">
        <v>18</v>
      </c>
      <c r="H196" s="6"/>
      <c r="I196" s="6" t="b">
        <f>IF(AND(TableData[[#This Row],[Month]]&gt;=Backend!$C$9,TableData[[#This Row],[Month]]&lt;=Backend!$D$9),TRUE,FALSE)</f>
        <v>0</v>
      </c>
    </row>
    <row r="197" spans="1:9" x14ac:dyDescent="0.35">
      <c r="A197" s="6" t="s">
        <v>108</v>
      </c>
      <c r="B197" s="18">
        <v>43920</v>
      </c>
      <c r="C197" s="6" t="s">
        <v>131</v>
      </c>
      <c r="D197" s="6" t="s">
        <v>16</v>
      </c>
      <c r="E197">
        <v>15</v>
      </c>
      <c r="F197">
        <v>13</v>
      </c>
      <c r="G197" s="16" t="s">
        <v>138</v>
      </c>
      <c r="H197" s="6">
        <v>1</v>
      </c>
      <c r="I197" s="6" t="b">
        <f>IF(AND(TableData[[#This Row],[Month]]&gt;=Backend!$C$9,TableData[[#This Row],[Month]]&lt;=Backend!$D$9),TRUE,FALSE)</f>
        <v>0</v>
      </c>
    </row>
    <row r="198" spans="1:9" x14ac:dyDescent="0.35">
      <c r="A198" s="6" t="s">
        <v>109</v>
      </c>
      <c r="B198" s="18">
        <v>43921</v>
      </c>
      <c r="C198" s="6" t="s">
        <v>9</v>
      </c>
      <c r="D198" s="6" t="s">
        <v>17</v>
      </c>
      <c r="E198">
        <v>21</v>
      </c>
      <c r="F198">
        <v>15</v>
      </c>
      <c r="G198" s="16" t="s">
        <v>138</v>
      </c>
      <c r="H198" s="6">
        <v>1</v>
      </c>
      <c r="I198" s="6" t="b">
        <f>IF(AND(TableData[[#This Row],[Month]]&gt;=Backend!$C$9,TableData[[#This Row],[Month]]&lt;=Backend!$D$9),TRUE,FALSE)</f>
        <v>0</v>
      </c>
    </row>
    <row r="199" spans="1:9" x14ac:dyDescent="0.35">
      <c r="A199" s="6" t="s">
        <v>110</v>
      </c>
      <c r="B199" s="18">
        <v>43922</v>
      </c>
      <c r="C199" s="6" t="s">
        <v>7</v>
      </c>
      <c r="D199" s="6" t="s">
        <v>15</v>
      </c>
      <c r="E199">
        <v>29</v>
      </c>
      <c r="F199">
        <v>18</v>
      </c>
      <c r="G199" s="16" t="s">
        <v>138</v>
      </c>
      <c r="H199" s="6">
        <v>1</v>
      </c>
      <c r="I199" s="6" t="b">
        <f>IF(AND(TableData[[#This Row],[Month]]&gt;=Backend!$C$9,TableData[[#This Row],[Month]]&lt;=Backend!$D$9),TRUE,FALSE)</f>
        <v>1</v>
      </c>
    </row>
    <row r="200" spans="1:9" x14ac:dyDescent="0.35">
      <c r="A200" s="6" t="s">
        <v>111</v>
      </c>
      <c r="B200" s="18">
        <v>43923</v>
      </c>
      <c r="C200" s="6" t="s">
        <v>8</v>
      </c>
      <c r="D200" s="6" t="s">
        <v>16</v>
      </c>
      <c r="E200">
        <v>21</v>
      </c>
      <c r="F200">
        <v>10</v>
      </c>
      <c r="G200" s="16" t="s">
        <v>138</v>
      </c>
      <c r="H200" s="6">
        <v>1</v>
      </c>
      <c r="I200" s="6" t="b">
        <f>IF(AND(TableData[[#This Row],[Month]]&gt;=Backend!$C$9,TableData[[#This Row],[Month]]&lt;=Backend!$D$9),TRUE,FALSE)</f>
        <v>1</v>
      </c>
    </row>
    <row r="201" spans="1:9" x14ac:dyDescent="0.35">
      <c r="A201" s="6" t="s">
        <v>112</v>
      </c>
      <c r="B201" s="18">
        <v>43924</v>
      </c>
      <c r="C201" s="6" t="s">
        <v>14</v>
      </c>
      <c r="D201" s="6" t="s">
        <v>15</v>
      </c>
      <c r="E201">
        <v>17</v>
      </c>
      <c r="F201">
        <v>39</v>
      </c>
      <c r="G201" s="16" t="s">
        <v>138</v>
      </c>
      <c r="H201" s="6">
        <v>1</v>
      </c>
      <c r="I201" s="6" t="b">
        <f>IF(AND(TableData[[#This Row],[Month]]&gt;=Backend!$C$9,TableData[[#This Row],[Month]]&lt;=Backend!$D$9),TRUE,FALSE)</f>
        <v>1</v>
      </c>
    </row>
    <row r="202" spans="1:9" x14ac:dyDescent="0.35">
      <c r="A202" s="6" t="s">
        <v>113</v>
      </c>
      <c r="B202" s="18">
        <v>43925</v>
      </c>
      <c r="C202" s="6" t="s">
        <v>131</v>
      </c>
      <c r="D202" s="6" t="s">
        <v>16</v>
      </c>
      <c r="E202">
        <v>22</v>
      </c>
      <c r="F202">
        <v>4</v>
      </c>
      <c r="G202" s="16" t="s">
        <v>13</v>
      </c>
      <c r="H202" s="6">
        <v>1</v>
      </c>
      <c r="I202" s="6" t="b">
        <f>IF(AND(TableData[[#This Row],[Month]]&gt;=Backend!$C$9,TableData[[#This Row],[Month]]&lt;=Backend!$D$9),TRUE,FALSE)</f>
        <v>1</v>
      </c>
    </row>
    <row r="203" spans="1:9" x14ac:dyDescent="0.35">
      <c r="A203" s="6" t="s">
        <v>114</v>
      </c>
      <c r="B203" s="18">
        <v>43926</v>
      </c>
      <c r="C203" s="6" t="s">
        <v>9</v>
      </c>
      <c r="D203" s="6" t="s">
        <v>17</v>
      </c>
      <c r="E203">
        <v>21</v>
      </c>
      <c r="F203">
        <v>5</v>
      </c>
      <c r="G203" s="16" t="s">
        <v>138</v>
      </c>
      <c r="H203" s="6">
        <v>1</v>
      </c>
      <c r="I203" s="6" t="b">
        <f>IF(AND(TableData[[#This Row],[Month]]&gt;=Backend!$C$9,TableData[[#This Row],[Month]]&lt;=Backend!$D$9),TRUE,FALSE)</f>
        <v>1</v>
      </c>
    </row>
    <row r="204" spans="1:9" x14ac:dyDescent="0.35">
      <c r="A204" s="6" t="s">
        <v>115</v>
      </c>
      <c r="B204" s="18">
        <v>43927</v>
      </c>
      <c r="C204" s="6" t="s">
        <v>7</v>
      </c>
      <c r="D204" s="6" t="s">
        <v>15</v>
      </c>
      <c r="F204">
        <v>0</v>
      </c>
      <c r="G204" s="16" t="s">
        <v>18</v>
      </c>
      <c r="H204" s="6"/>
      <c r="I204" s="6" t="b">
        <f>IF(AND(TableData[[#This Row],[Month]]&gt;=Backend!$C$9,TableData[[#This Row],[Month]]&lt;=Backend!$D$9),TRUE,FALSE)</f>
        <v>1</v>
      </c>
    </row>
    <row r="205" spans="1:9" x14ac:dyDescent="0.35">
      <c r="A205" s="6" t="s">
        <v>116</v>
      </c>
      <c r="B205" s="18">
        <v>43928</v>
      </c>
      <c r="C205" s="6" t="s">
        <v>8</v>
      </c>
      <c r="D205" s="6" t="s">
        <v>16</v>
      </c>
      <c r="F205">
        <v>50</v>
      </c>
      <c r="G205" s="16" t="s">
        <v>18</v>
      </c>
      <c r="H205" s="6"/>
      <c r="I205" s="6" t="b">
        <f>IF(AND(TableData[[#This Row],[Month]]&gt;=Backend!$C$9,TableData[[#This Row],[Month]]&lt;=Backend!$D$9),TRUE,FALSE)</f>
        <v>1</v>
      </c>
    </row>
    <row r="206" spans="1:9" x14ac:dyDescent="0.35">
      <c r="A206" s="6" t="s">
        <v>117</v>
      </c>
      <c r="B206" s="18">
        <v>43929</v>
      </c>
      <c r="C206" s="6" t="s">
        <v>14</v>
      </c>
      <c r="D206" s="6" t="s">
        <v>15</v>
      </c>
      <c r="E206">
        <v>44</v>
      </c>
      <c r="F206">
        <v>4</v>
      </c>
      <c r="G206" s="16" t="s">
        <v>138</v>
      </c>
      <c r="H206" s="6">
        <v>1</v>
      </c>
      <c r="I206" s="6" t="b">
        <f>IF(AND(TableData[[#This Row],[Month]]&gt;=Backend!$C$9,TableData[[#This Row],[Month]]&lt;=Backend!$D$9),TRUE,FALSE)</f>
        <v>1</v>
      </c>
    </row>
    <row r="207" spans="1:9" x14ac:dyDescent="0.35">
      <c r="A207" s="6" t="s">
        <v>118</v>
      </c>
      <c r="B207" s="18">
        <v>43930</v>
      </c>
      <c r="C207" s="6" t="s">
        <v>131</v>
      </c>
      <c r="D207" s="6" t="s">
        <v>16</v>
      </c>
      <c r="E207">
        <v>43</v>
      </c>
      <c r="F207">
        <v>2</v>
      </c>
      <c r="G207" s="16" t="s">
        <v>138</v>
      </c>
      <c r="H207" s="6">
        <v>1</v>
      </c>
      <c r="I207" s="6" t="b">
        <f>IF(AND(TableData[[#This Row],[Month]]&gt;=Backend!$C$9,TableData[[#This Row],[Month]]&lt;=Backend!$D$9),TRUE,FALSE)</f>
        <v>1</v>
      </c>
    </row>
    <row r="208" spans="1:9" x14ac:dyDescent="0.35">
      <c r="A208" s="6" t="s">
        <v>119</v>
      </c>
      <c r="B208" s="18">
        <v>43931</v>
      </c>
      <c r="C208" s="6" t="s">
        <v>9</v>
      </c>
      <c r="D208" s="6" t="s">
        <v>17</v>
      </c>
      <c r="E208">
        <v>62</v>
      </c>
      <c r="F208">
        <v>70</v>
      </c>
      <c r="G208" s="16" t="s">
        <v>138</v>
      </c>
      <c r="H208" s="6">
        <v>1</v>
      </c>
      <c r="I208" s="6" t="b">
        <f>IF(AND(TableData[[#This Row],[Month]]&gt;=Backend!$C$9,TableData[[#This Row],[Month]]&lt;=Backend!$D$9),TRUE,FALSE)</f>
        <v>1</v>
      </c>
    </row>
    <row r="209" spans="1:9" x14ac:dyDescent="0.35">
      <c r="A209" s="6" t="s">
        <v>120</v>
      </c>
      <c r="B209" s="18">
        <v>43932</v>
      </c>
      <c r="C209" s="6" t="s">
        <v>7</v>
      </c>
      <c r="D209" s="6" t="s">
        <v>15</v>
      </c>
      <c r="E209">
        <v>49</v>
      </c>
      <c r="F209">
        <v>50</v>
      </c>
      <c r="G209" s="16" t="s">
        <v>138</v>
      </c>
      <c r="H209" s="6">
        <v>1</v>
      </c>
      <c r="I209" s="6" t="b">
        <f>IF(AND(TableData[[#This Row],[Month]]&gt;=Backend!$C$9,TableData[[#This Row],[Month]]&lt;=Backend!$D$9),TRUE,FALSE)</f>
        <v>1</v>
      </c>
    </row>
    <row r="210" spans="1:9" x14ac:dyDescent="0.35">
      <c r="A210" s="6" t="s">
        <v>121</v>
      </c>
      <c r="B210" s="18">
        <v>43933</v>
      </c>
      <c r="C210" s="6" t="s">
        <v>8</v>
      </c>
      <c r="D210" s="6" t="s">
        <v>16</v>
      </c>
      <c r="E210">
        <v>29</v>
      </c>
      <c r="F210">
        <v>12</v>
      </c>
      <c r="G210" s="16" t="s">
        <v>138</v>
      </c>
      <c r="H210" s="6">
        <v>1</v>
      </c>
      <c r="I210" s="6" t="b">
        <f>IF(AND(TableData[[#This Row],[Month]]&gt;=Backend!$C$9,TableData[[#This Row],[Month]]&lt;=Backend!$D$9),TRUE,FALSE)</f>
        <v>1</v>
      </c>
    </row>
    <row r="211" spans="1:9" x14ac:dyDescent="0.35">
      <c r="A211" s="6" t="s">
        <v>122</v>
      </c>
      <c r="B211" s="18">
        <v>43934</v>
      </c>
      <c r="C211" s="6" t="s">
        <v>14</v>
      </c>
      <c r="D211" s="6" t="s">
        <v>15</v>
      </c>
      <c r="E211">
        <v>29</v>
      </c>
      <c r="F211">
        <v>1</v>
      </c>
      <c r="G211" s="16" t="s">
        <v>138</v>
      </c>
      <c r="H211" s="6">
        <v>1</v>
      </c>
      <c r="I211" s="6" t="b">
        <f>IF(AND(TableData[[#This Row],[Month]]&gt;=Backend!$C$9,TableData[[#This Row],[Month]]&lt;=Backend!$D$9),TRUE,FALSE)</f>
        <v>1</v>
      </c>
    </row>
    <row r="212" spans="1:9" x14ac:dyDescent="0.35">
      <c r="A212" s="6" t="s">
        <v>123</v>
      </c>
      <c r="B212" s="18">
        <v>43935</v>
      </c>
      <c r="C212" s="6" t="s">
        <v>131</v>
      </c>
      <c r="D212" s="6" t="s">
        <v>16</v>
      </c>
      <c r="F212">
        <v>2</v>
      </c>
      <c r="G212" s="16" t="s">
        <v>18</v>
      </c>
      <c r="H212" s="6"/>
      <c r="I212" s="6" t="b">
        <f>IF(AND(TableData[[#This Row],[Month]]&gt;=Backend!$C$9,TableData[[#This Row],[Month]]&lt;=Backend!$D$9),TRUE,FALSE)</f>
        <v>1</v>
      </c>
    </row>
    <row r="213" spans="1:9" x14ac:dyDescent="0.35">
      <c r="A213" s="6" t="s">
        <v>124</v>
      </c>
      <c r="B213" s="18">
        <v>43936</v>
      </c>
      <c r="C213" s="6" t="s">
        <v>9</v>
      </c>
      <c r="D213" s="6" t="s">
        <v>17</v>
      </c>
      <c r="F213">
        <v>3</v>
      </c>
      <c r="G213" s="16" t="s">
        <v>18</v>
      </c>
      <c r="H213" s="6"/>
      <c r="I213" s="6" t="b">
        <f>IF(AND(TableData[[#This Row],[Month]]&gt;=Backend!$C$9,TableData[[#This Row],[Month]]&lt;=Backend!$D$9),TRUE,FALSE)</f>
        <v>1</v>
      </c>
    </row>
    <row r="214" spans="1:9" x14ac:dyDescent="0.35">
      <c r="A214" s="6" t="s">
        <v>19</v>
      </c>
      <c r="B214" s="18">
        <v>43831</v>
      </c>
      <c r="C214" s="6" t="s">
        <v>9</v>
      </c>
      <c r="D214" s="6" t="s">
        <v>17</v>
      </c>
      <c r="E214">
        <v>17</v>
      </c>
      <c r="F214">
        <v>6</v>
      </c>
      <c r="G214" s="16" t="s">
        <v>138</v>
      </c>
      <c r="H214" s="6">
        <v>1</v>
      </c>
      <c r="I214" s="6" t="b">
        <f>IF(AND(TableData[[#This Row],[Month]]&gt;=Backend!$C$9,TableData[[#This Row],[Month]]&lt;=Backend!$D$9),TRUE,FALSE)</f>
        <v>0</v>
      </c>
    </row>
    <row r="215" spans="1:9" x14ac:dyDescent="0.35">
      <c r="A215" s="6" t="s">
        <v>20</v>
      </c>
      <c r="B215" s="18">
        <v>43832</v>
      </c>
      <c r="C215" s="6" t="s">
        <v>7</v>
      </c>
      <c r="D215" s="6" t="s">
        <v>15</v>
      </c>
      <c r="E215">
        <v>14</v>
      </c>
      <c r="F215">
        <v>4</v>
      </c>
      <c r="G215" s="16" t="s">
        <v>138</v>
      </c>
      <c r="H215" s="6">
        <v>0</v>
      </c>
      <c r="I215" s="6" t="b">
        <f>IF(AND(TableData[[#This Row],[Month]]&gt;=Backend!$C$9,TableData[[#This Row],[Month]]&lt;=Backend!$D$9),TRUE,FALSE)</f>
        <v>0</v>
      </c>
    </row>
    <row r="216" spans="1:9" x14ac:dyDescent="0.35">
      <c r="A216" s="6" t="s">
        <v>21</v>
      </c>
      <c r="B216" s="18">
        <v>43833</v>
      </c>
      <c r="C216" s="6" t="s">
        <v>8</v>
      </c>
      <c r="D216" s="6" t="s">
        <v>16</v>
      </c>
      <c r="E216">
        <v>22</v>
      </c>
      <c r="F216">
        <v>10</v>
      </c>
      <c r="G216" s="16" t="s">
        <v>138</v>
      </c>
      <c r="H216" s="6">
        <v>1</v>
      </c>
      <c r="I216" s="6" t="b">
        <f>IF(AND(TableData[[#This Row],[Month]]&gt;=Backend!$C$9,TableData[[#This Row],[Month]]&lt;=Backend!$D$9),TRUE,FALSE)</f>
        <v>0</v>
      </c>
    </row>
    <row r="217" spans="1:9" x14ac:dyDescent="0.35">
      <c r="A217" s="6" t="s">
        <v>22</v>
      </c>
      <c r="B217" s="18">
        <v>43834</v>
      </c>
      <c r="C217" s="6" t="s">
        <v>14</v>
      </c>
      <c r="D217" s="6" t="s">
        <v>15</v>
      </c>
      <c r="E217">
        <v>24</v>
      </c>
      <c r="F217">
        <v>9</v>
      </c>
      <c r="G217" s="16" t="s">
        <v>138</v>
      </c>
      <c r="H217" s="6">
        <v>1</v>
      </c>
      <c r="I217" s="6" t="b">
        <f>IF(AND(TableData[[#This Row],[Month]]&gt;=Backend!$C$9,TableData[[#This Row],[Month]]&lt;=Backend!$D$9),TRUE,FALSE)</f>
        <v>0</v>
      </c>
    </row>
    <row r="218" spans="1:9" x14ac:dyDescent="0.35">
      <c r="A218" s="6" t="s">
        <v>23</v>
      </c>
      <c r="B218" s="18">
        <v>43835</v>
      </c>
      <c r="C218" s="6" t="s">
        <v>131</v>
      </c>
      <c r="D218" s="6" t="s">
        <v>16</v>
      </c>
      <c r="E218">
        <v>14</v>
      </c>
      <c r="F218">
        <v>2</v>
      </c>
      <c r="G218" s="16" t="s">
        <v>13</v>
      </c>
      <c r="H218" s="6">
        <v>1</v>
      </c>
      <c r="I218" s="6" t="b">
        <f>IF(AND(TableData[[#This Row],[Month]]&gt;=Backend!$C$9,TableData[[#This Row],[Month]]&lt;=Backend!$D$9),TRUE,FALSE)</f>
        <v>0</v>
      </c>
    </row>
    <row r="219" spans="1:9" x14ac:dyDescent="0.35">
      <c r="A219" s="6" t="s">
        <v>24</v>
      </c>
      <c r="B219" s="18">
        <v>43836</v>
      </c>
      <c r="C219" s="6" t="s">
        <v>9</v>
      </c>
      <c r="D219" s="6" t="s">
        <v>17</v>
      </c>
      <c r="E219">
        <v>12</v>
      </c>
      <c r="F219">
        <v>13</v>
      </c>
      <c r="G219" s="16" t="s">
        <v>138</v>
      </c>
      <c r="H219" s="6">
        <v>1</v>
      </c>
      <c r="I219" s="6" t="b">
        <f>IF(AND(TableData[[#This Row],[Month]]&gt;=Backend!$C$9,TableData[[#This Row],[Month]]&lt;=Backend!$D$9),TRUE,FALSE)</f>
        <v>0</v>
      </c>
    </row>
    <row r="220" spans="1:9" x14ac:dyDescent="0.35">
      <c r="A220" s="6" t="s">
        <v>25</v>
      </c>
      <c r="B220" s="18">
        <v>43837</v>
      </c>
      <c r="C220" s="6" t="s">
        <v>7</v>
      </c>
      <c r="D220" s="6" t="s">
        <v>15</v>
      </c>
      <c r="F220">
        <v>15</v>
      </c>
      <c r="G220" s="16" t="s">
        <v>18</v>
      </c>
      <c r="H220" s="6"/>
      <c r="I220" s="6" t="b">
        <f>IF(AND(TableData[[#This Row],[Month]]&gt;=Backend!$C$9,TableData[[#This Row],[Month]]&lt;=Backend!$D$9),TRUE,FALSE)</f>
        <v>0</v>
      </c>
    </row>
    <row r="221" spans="1:9" x14ac:dyDescent="0.35">
      <c r="A221" s="6" t="s">
        <v>26</v>
      </c>
      <c r="B221" s="18">
        <v>43838</v>
      </c>
      <c r="C221" s="6" t="s">
        <v>8</v>
      </c>
      <c r="D221" s="6" t="s">
        <v>16</v>
      </c>
      <c r="F221">
        <v>18</v>
      </c>
      <c r="G221" s="16" t="s">
        <v>18</v>
      </c>
      <c r="H221" s="6"/>
      <c r="I221" s="6" t="b">
        <f>IF(AND(TableData[[#This Row],[Month]]&gt;=Backend!$C$9,TableData[[#This Row],[Month]]&lt;=Backend!$D$9),TRUE,FALSE)</f>
        <v>0</v>
      </c>
    </row>
    <row r="222" spans="1:9" x14ac:dyDescent="0.35">
      <c r="A222" s="6" t="s">
        <v>27</v>
      </c>
      <c r="B222" s="18">
        <v>43839</v>
      </c>
      <c r="C222" s="6" t="s">
        <v>14</v>
      </c>
      <c r="D222" s="6" t="s">
        <v>15</v>
      </c>
      <c r="E222">
        <v>19</v>
      </c>
      <c r="F222">
        <v>10</v>
      </c>
      <c r="G222" s="16" t="s">
        <v>138</v>
      </c>
      <c r="H222" s="6">
        <v>1</v>
      </c>
      <c r="I222" s="6" t="b">
        <f>IF(AND(TableData[[#This Row],[Month]]&gt;=Backend!$C$9,TableData[[#This Row],[Month]]&lt;=Backend!$D$9),TRUE,FALSE)</f>
        <v>0</v>
      </c>
    </row>
    <row r="223" spans="1:9" x14ac:dyDescent="0.35">
      <c r="A223" s="6" t="s">
        <v>28</v>
      </c>
      <c r="B223" s="18">
        <v>43840</v>
      </c>
      <c r="C223" s="6" t="s">
        <v>131</v>
      </c>
      <c r="D223" s="6" t="s">
        <v>16</v>
      </c>
      <c r="E223">
        <v>15</v>
      </c>
      <c r="F223">
        <v>39</v>
      </c>
      <c r="G223" s="16" t="s">
        <v>138</v>
      </c>
      <c r="H223" s="6">
        <v>1</v>
      </c>
      <c r="I223" s="6" t="b">
        <f>IF(AND(TableData[[#This Row],[Month]]&gt;=Backend!$C$9,TableData[[#This Row],[Month]]&lt;=Backend!$D$9),TRUE,FALSE)</f>
        <v>0</v>
      </c>
    </row>
    <row r="224" spans="1:9" x14ac:dyDescent="0.35">
      <c r="A224" s="6" t="s">
        <v>29</v>
      </c>
      <c r="B224" s="18">
        <v>43841</v>
      </c>
      <c r="C224" s="6" t="s">
        <v>9</v>
      </c>
      <c r="D224" s="6" t="s">
        <v>17</v>
      </c>
      <c r="E224">
        <v>21</v>
      </c>
      <c r="F224">
        <v>4</v>
      </c>
      <c r="G224" s="16" t="s">
        <v>138</v>
      </c>
      <c r="H224" s="6">
        <v>1</v>
      </c>
      <c r="I224" s="6" t="b">
        <f>IF(AND(TableData[[#This Row],[Month]]&gt;=Backend!$C$9,TableData[[#This Row],[Month]]&lt;=Backend!$D$9),TRUE,FALSE)</f>
        <v>0</v>
      </c>
    </row>
    <row r="225" spans="1:9" x14ac:dyDescent="0.35">
      <c r="A225" s="6" t="s">
        <v>30</v>
      </c>
      <c r="B225" s="18">
        <v>43842</v>
      </c>
      <c r="C225" s="6" t="s">
        <v>7</v>
      </c>
      <c r="D225" s="6" t="s">
        <v>15</v>
      </c>
      <c r="E225">
        <v>20</v>
      </c>
      <c r="F225">
        <v>5</v>
      </c>
      <c r="G225" s="16" t="s">
        <v>138</v>
      </c>
      <c r="H225" s="6">
        <v>1</v>
      </c>
      <c r="I225" s="6" t="b">
        <f>IF(AND(TableData[[#This Row],[Month]]&gt;=Backend!$C$9,TableData[[#This Row],[Month]]&lt;=Backend!$D$9),TRUE,FALSE)</f>
        <v>0</v>
      </c>
    </row>
    <row r="226" spans="1:9" x14ac:dyDescent="0.35">
      <c r="A226" s="6" t="s">
        <v>31</v>
      </c>
      <c r="B226" s="18">
        <v>43843</v>
      </c>
      <c r="C226" s="6" t="s">
        <v>8</v>
      </c>
      <c r="D226" s="6" t="s">
        <v>16</v>
      </c>
      <c r="E226">
        <v>28</v>
      </c>
      <c r="F226">
        <v>0</v>
      </c>
      <c r="G226" s="16" t="s">
        <v>138</v>
      </c>
      <c r="H226" s="6">
        <v>1</v>
      </c>
      <c r="I226" s="6" t="b">
        <f>IF(AND(TableData[[#This Row],[Month]]&gt;=Backend!$C$9,TableData[[#This Row],[Month]]&lt;=Backend!$D$9),TRUE,FALSE)</f>
        <v>0</v>
      </c>
    </row>
    <row r="227" spans="1:9" x14ac:dyDescent="0.35">
      <c r="A227" s="6" t="s">
        <v>32</v>
      </c>
      <c r="B227" s="18">
        <v>43844</v>
      </c>
      <c r="C227" s="6" t="s">
        <v>14</v>
      </c>
      <c r="D227" s="6" t="s">
        <v>15</v>
      </c>
      <c r="E227">
        <v>18</v>
      </c>
      <c r="F227">
        <v>50</v>
      </c>
      <c r="G227" s="16" t="s">
        <v>138</v>
      </c>
      <c r="H227" s="6">
        <v>1</v>
      </c>
      <c r="I227" s="6" t="b">
        <f>IF(AND(TableData[[#This Row],[Month]]&gt;=Backend!$C$9,TableData[[#This Row],[Month]]&lt;=Backend!$D$9),TRUE,FALSE)</f>
        <v>0</v>
      </c>
    </row>
    <row r="228" spans="1:9" x14ac:dyDescent="0.35">
      <c r="A228" s="6" t="s">
        <v>33</v>
      </c>
      <c r="B228" s="18">
        <v>43845</v>
      </c>
      <c r="C228" s="6" t="s">
        <v>131</v>
      </c>
      <c r="D228" s="6" t="s">
        <v>16</v>
      </c>
      <c r="F228">
        <v>4</v>
      </c>
      <c r="G228" s="16" t="s">
        <v>18</v>
      </c>
      <c r="H228" s="6"/>
      <c r="I228" s="6" t="b">
        <f>IF(AND(TableData[[#This Row],[Month]]&gt;=Backend!$C$9,TableData[[#This Row],[Month]]&lt;=Backend!$D$9),TRUE,FALSE)</f>
        <v>0</v>
      </c>
    </row>
    <row r="229" spans="1:9" x14ac:dyDescent="0.35">
      <c r="A229" s="6" t="s">
        <v>34</v>
      </c>
      <c r="B229" s="18">
        <v>43846</v>
      </c>
      <c r="C229" s="6" t="s">
        <v>9</v>
      </c>
      <c r="D229" s="6" t="s">
        <v>17</v>
      </c>
      <c r="F229">
        <v>2</v>
      </c>
      <c r="G229" s="16" t="s">
        <v>18</v>
      </c>
      <c r="H229" s="6"/>
      <c r="I229" s="6" t="b">
        <f>IF(AND(TableData[[#This Row],[Month]]&gt;=Backend!$C$9,TableData[[#This Row],[Month]]&lt;=Backend!$D$9),TRUE,FALSE)</f>
        <v>0</v>
      </c>
    </row>
    <row r="230" spans="1:9" x14ac:dyDescent="0.35">
      <c r="A230" s="6" t="s">
        <v>35</v>
      </c>
      <c r="B230" s="18">
        <v>43847</v>
      </c>
      <c r="C230" s="6" t="s">
        <v>7</v>
      </c>
      <c r="D230" s="6" t="s">
        <v>15</v>
      </c>
      <c r="F230">
        <v>70</v>
      </c>
      <c r="G230" s="16" t="s">
        <v>18</v>
      </c>
      <c r="H230" s="6"/>
      <c r="I230" s="6" t="b">
        <f>IF(AND(TableData[[#This Row],[Month]]&gt;=Backend!$C$9,TableData[[#This Row],[Month]]&lt;=Backend!$D$9),TRUE,FALSE)</f>
        <v>0</v>
      </c>
    </row>
    <row r="231" spans="1:9" x14ac:dyDescent="0.35">
      <c r="A231" s="6" t="s">
        <v>36</v>
      </c>
      <c r="B231" s="18">
        <v>43848</v>
      </c>
      <c r="C231" s="6" t="s">
        <v>8</v>
      </c>
      <c r="D231" s="6" t="s">
        <v>16</v>
      </c>
      <c r="E231">
        <v>12</v>
      </c>
      <c r="F231">
        <v>50</v>
      </c>
      <c r="G231" s="16" t="s">
        <v>138</v>
      </c>
      <c r="H231" s="6">
        <v>1</v>
      </c>
      <c r="I231" s="6" t="b">
        <f>IF(AND(TableData[[#This Row],[Month]]&gt;=Backend!$C$9,TableData[[#This Row],[Month]]&lt;=Backend!$D$9),TRUE,FALSE)</f>
        <v>0</v>
      </c>
    </row>
    <row r="232" spans="1:9" x14ac:dyDescent="0.35">
      <c r="A232" s="6" t="s">
        <v>37</v>
      </c>
      <c r="B232" s="18">
        <v>43849</v>
      </c>
      <c r="C232" s="6" t="s">
        <v>14</v>
      </c>
      <c r="D232" s="6" t="s">
        <v>15</v>
      </c>
      <c r="E232">
        <v>11</v>
      </c>
      <c r="F232">
        <v>12</v>
      </c>
      <c r="G232" s="16" t="s">
        <v>138</v>
      </c>
      <c r="H232" s="6">
        <v>1</v>
      </c>
      <c r="I232" s="6" t="b">
        <f>IF(AND(TableData[[#This Row],[Month]]&gt;=Backend!$C$9,TableData[[#This Row],[Month]]&lt;=Backend!$D$9),TRUE,FALSE)</f>
        <v>0</v>
      </c>
    </row>
    <row r="233" spans="1:9" x14ac:dyDescent="0.35">
      <c r="A233" s="6" t="s">
        <v>38</v>
      </c>
      <c r="B233" s="18">
        <v>43850</v>
      </c>
      <c r="C233" s="6" t="s">
        <v>131</v>
      </c>
      <c r="D233" s="6" t="s">
        <v>16</v>
      </c>
      <c r="E233">
        <v>11</v>
      </c>
      <c r="F233">
        <v>1</v>
      </c>
      <c r="G233" s="16" t="s">
        <v>138</v>
      </c>
      <c r="H233" s="6">
        <v>1</v>
      </c>
      <c r="I233" s="6" t="b">
        <f>IF(AND(TableData[[#This Row],[Month]]&gt;=Backend!$C$9,TableData[[#This Row],[Month]]&lt;=Backend!$D$9),TRUE,FALSE)</f>
        <v>0</v>
      </c>
    </row>
    <row r="234" spans="1:9" x14ac:dyDescent="0.35">
      <c r="A234" s="6" t="s">
        <v>39</v>
      </c>
      <c r="B234" s="18">
        <v>43851</v>
      </c>
      <c r="C234" s="6" t="s">
        <v>9</v>
      </c>
      <c r="D234" s="6" t="s">
        <v>17</v>
      </c>
      <c r="E234">
        <v>10</v>
      </c>
      <c r="F234">
        <v>2</v>
      </c>
      <c r="G234" s="16" t="s">
        <v>138</v>
      </c>
      <c r="H234" s="6">
        <v>0</v>
      </c>
      <c r="I234" s="6" t="b">
        <f>IF(AND(TableData[[#This Row],[Month]]&gt;=Backend!$C$9,TableData[[#This Row],[Month]]&lt;=Backend!$D$9),TRUE,FALSE)</f>
        <v>0</v>
      </c>
    </row>
    <row r="235" spans="1:9" x14ac:dyDescent="0.35">
      <c r="A235" s="6" t="s">
        <v>40</v>
      </c>
      <c r="B235" s="18">
        <v>43852</v>
      </c>
      <c r="C235" s="6" t="s">
        <v>7</v>
      </c>
      <c r="D235" s="6" t="s">
        <v>15</v>
      </c>
      <c r="E235">
        <v>16</v>
      </c>
      <c r="F235">
        <v>3</v>
      </c>
      <c r="G235" s="16" t="s">
        <v>138</v>
      </c>
      <c r="H235" s="6">
        <v>0</v>
      </c>
      <c r="I235" s="6" t="b">
        <f>IF(AND(TableData[[#This Row],[Month]]&gt;=Backend!$C$9,TableData[[#This Row],[Month]]&lt;=Backend!$D$9),TRUE,FALSE)</f>
        <v>0</v>
      </c>
    </row>
    <row r="236" spans="1:9" x14ac:dyDescent="0.35">
      <c r="A236" s="6" t="s">
        <v>41</v>
      </c>
      <c r="B236" s="18">
        <v>43853</v>
      </c>
      <c r="C236" s="6" t="s">
        <v>8</v>
      </c>
      <c r="D236" s="6" t="s">
        <v>16</v>
      </c>
      <c r="E236">
        <v>29</v>
      </c>
      <c r="F236">
        <v>6</v>
      </c>
      <c r="G236" s="16" t="s">
        <v>13</v>
      </c>
      <c r="H236" s="6">
        <v>0</v>
      </c>
      <c r="I236" s="6" t="b">
        <f>IF(AND(TableData[[#This Row],[Month]]&gt;=Backend!$C$9,TableData[[#This Row],[Month]]&lt;=Backend!$D$9),TRUE,FALSE)</f>
        <v>0</v>
      </c>
    </row>
    <row r="237" spans="1:9" x14ac:dyDescent="0.35">
      <c r="A237" s="6" t="s">
        <v>42</v>
      </c>
      <c r="B237" s="18">
        <v>43854</v>
      </c>
      <c r="C237" s="6" t="s">
        <v>14</v>
      </c>
      <c r="D237" s="6" t="s">
        <v>15</v>
      </c>
      <c r="E237">
        <v>31</v>
      </c>
      <c r="F237">
        <v>4</v>
      </c>
      <c r="G237" s="16" t="s">
        <v>138</v>
      </c>
      <c r="H237" s="6">
        <v>1</v>
      </c>
      <c r="I237" s="6" t="b">
        <f>IF(AND(TableData[[#This Row],[Month]]&gt;=Backend!$C$9,TableData[[#This Row],[Month]]&lt;=Backend!$D$9),TRUE,FALSE)</f>
        <v>0</v>
      </c>
    </row>
    <row r="238" spans="1:9" x14ac:dyDescent="0.35">
      <c r="A238" s="6" t="s">
        <v>43</v>
      </c>
      <c r="B238" s="18">
        <v>43855</v>
      </c>
      <c r="C238" s="6" t="s">
        <v>131</v>
      </c>
      <c r="D238" s="6" t="s">
        <v>16</v>
      </c>
      <c r="F238">
        <v>10</v>
      </c>
      <c r="G238" s="16" t="s">
        <v>18</v>
      </c>
      <c r="H238" s="6"/>
      <c r="I238" s="6" t="b">
        <f>IF(AND(TableData[[#This Row],[Month]]&gt;=Backend!$C$9,TableData[[#This Row],[Month]]&lt;=Backend!$D$9),TRUE,FALSE)</f>
        <v>0</v>
      </c>
    </row>
    <row r="239" spans="1:9" x14ac:dyDescent="0.35">
      <c r="A239" s="6" t="s">
        <v>44</v>
      </c>
      <c r="B239" s="18">
        <v>43856</v>
      </c>
      <c r="C239" s="6" t="s">
        <v>9</v>
      </c>
      <c r="D239" s="6" t="s">
        <v>17</v>
      </c>
      <c r="F239">
        <v>9</v>
      </c>
      <c r="G239" s="16" t="s">
        <v>18</v>
      </c>
      <c r="H239" s="6"/>
      <c r="I239" s="6" t="b">
        <f>IF(AND(TableData[[#This Row],[Month]]&gt;=Backend!$C$9,TableData[[#This Row],[Month]]&lt;=Backend!$D$9),TRUE,FALSE)</f>
        <v>0</v>
      </c>
    </row>
    <row r="240" spans="1:9" x14ac:dyDescent="0.35">
      <c r="A240" s="6" t="s">
        <v>45</v>
      </c>
      <c r="B240" s="18">
        <v>43857</v>
      </c>
      <c r="C240" s="6" t="s">
        <v>7</v>
      </c>
      <c r="D240" s="6" t="s">
        <v>15</v>
      </c>
      <c r="E240">
        <v>13</v>
      </c>
      <c r="F240">
        <v>2</v>
      </c>
      <c r="G240" s="16" t="s">
        <v>138</v>
      </c>
      <c r="H240" s="6">
        <v>1</v>
      </c>
      <c r="I240" s="6" t="b">
        <f>IF(AND(TableData[[#This Row],[Month]]&gt;=Backend!$C$9,TableData[[#This Row],[Month]]&lt;=Backend!$D$9),TRUE,FALSE)</f>
        <v>0</v>
      </c>
    </row>
    <row r="241" spans="1:9" x14ac:dyDescent="0.35">
      <c r="A241" s="6" t="s">
        <v>46</v>
      </c>
      <c r="B241" s="18">
        <v>43858</v>
      </c>
      <c r="C241" s="6" t="s">
        <v>8</v>
      </c>
      <c r="D241" s="6" t="s">
        <v>16</v>
      </c>
      <c r="E241">
        <v>28</v>
      </c>
      <c r="F241">
        <v>13</v>
      </c>
      <c r="G241" s="16" t="s">
        <v>138</v>
      </c>
      <c r="H241" s="6">
        <v>1</v>
      </c>
      <c r="I241" s="6" t="b">
        <f>IF(AND(TableData[[#This Row],[Month]]&gt;=Backend!$C$9,TableData[[#This Row],[Month]]&lt;=Backend!$D$9),TRUE,FALSE)</f>
        <v>0</v>
      </c>
    </row>
    <row r="242" spans="1:9" x14ac:dyDescent="0.35">
      <c r="A242" s="6" t="s">
        <v>47</v>
      </c>
      <c r="B242" s="18">
        <v>43859</v>
      </c>
      <c r="C242" s="6" t="s">
        <v>14</v>
      </c>
      <c r="D242" s="6" t="s">
        <v>15</v>
      </c>
      <c r="E242">
        <v>32</v>
      </c>
      <c r="F242">
        <v>15</v>
      </c>
      <c r="G242" s="16" t="s">
        <v>138</v>
      </c>
      <c r="H242" s="6">
        <v>1</v>
      </c>
      <c r="I242" s="6" t="b">
        <f>IF(AND(TableData[[#This Row],[Month]]&gt;=Backend!$C$9,TableData[[#This Row],[Month]]&lt;=Backend!$D$9),TRUE,FALSE)</f>
        <v>0</v>
      </c>
    </row>
    <row r="243" spans="1:9" x14ac:dyDescent="0.35">
      <c r="A243" s="6" t="s">
        <v>48</v>
      </c>
      <c r="B243" s="18">
        <v>43860</v>
      </c>
      <c r="C243" s="6" t="s">
        <v>131</v>
      </c>
      <c r="D243" s="6" t="s">
        <v>16</v>
      </c>
      <c r="E243">
        <v>16</v>
      </c>
      <c r="F243">
        <v>18</v>
      </c>
      <c r="G243" s="16" t="s">
        <v>138</v>
      </c>
      <c r="H243" s="6">
        <v>1</v>
      </c>
      <c r="I243" s="6" t="b">
        <f>IF(AND(TableData[[#This Row],[Month]]&gt;=Backend!$C$9,TableData[[#This Row],[Month]]&lt;=Backend!$D$9),TRUE,FALSE)</f>
        <v>0</v>
      </c>
    </row>
    <row r="244" spans="1:9" x14ac:dyDescent="0.35">
      <c r="A244" s="6" t="s">
        <v>49</v>
      </c>
      <c r="B244" s="18">
        <v>43861</v>
      </c>
      <c r="C244" s="6" t="s">
        <v>9</v>
      </c>
      <c r="D244" s="6" t="s">
        <v>17</v>
      </c>
      <c r="E244">
        <v>14</v>
      </c>
      <c r="F244">
        <v>10</v>
      </c>
      <c r="G244" s="16" t="s">
        <v>138</v>
      </c>
      <c r="H244" s="6">
        <v>1</v>
      </c>
      <c r="I244" s="6" t="b">
        <f>IF(AND(TableData[[#This Row],[Month]]&gt;=Backend!$C$9,TableData[[#This Row],[Month]]&lt;=Backend!$D$9),TRUE,FALSE)</f>
        <v>0</v>
      </c>
    </row>
    <row r="245" spans="1:9" x14ac:dyDescent="0.35">
      <c r="A245" s="6" t="s">
        <v>50</v>
      </c>
      <c r="B245" s="18">
        <v>43862</v>
      </c>
      <c r="C245" s="6" t="s">
        <v>7</v>
      </c>
      <c r="D245" s="6" t="s">
        <v>15</v>
      </c>
      <c r="E245">
        <v>11</v>
      </c>
      <c r="F245">
        <v>39</v>
      </c>
      <c r="G245" s="16" t="s">
        <v>138</v>
      </c>
      <c r="H245" s="6">
        <v>1</v>
      </c>
      <c r="I245" s="6" t="b">
        <f>IF(AND(TableData[[#This Row],[Month]]&gt;=Backend!$C$9,TableData[[#This Row],[Month]]&lt;=Backend!$D$9),TRUE,FALSE)</f>
        <v>0</v>
      </c>
    </row>
    <row r="246" spans="1:9" x14ac:dyDescent="0.35">
      <c r="A246" s="6" t="s">
        <v>51</v>
      </c>
      <c r="B246" s="18">
        <v>43863</v>
      </c>
      <c r="C246" s="6" t="s">
        <v>8</v>
      </c>
      <c r="D246" s="6" t="s">
        <v>16</v>
      </c>
      <c r="F246">
        <v>4</v>
      </c>
      <c r="G246" s="16" t="s">
        <v>18</v>
      </c>
      <c r="H246" s="6"/>
      <c r="I246" s="6" t="b">
        <f>IF(AND(TableData[[#This Row],[Month]]&gt;=Backend!$C$9,TableData[[#This Row],[Month]]&lt;=Backend!$D$9),TRUE,FALSE)</f>
        <v>0</v>
      </c>
    </row>
    <row r="247" spans="1:9" x14ac:dyDescent="0.35">
      <c r="A247" s="6" t="s">
        <v>52</v>
      </c>
      <c r="B247" s="18">
        <v>43864</v>
      </c>
      <c r="C247" s="6" t="s">
        <v>14</v>
      </c>
      <c r="D247" s="6" t="s">
        <v>15</v>
      </c>
      <c r="F247">
        <v>5</v>
      </c>
      <c r="G247" s="16" t="s">
        <v>18</v>
      </c>
      <c r="H247" s="6"/>
      <c r="I247" s="6" t="b">
        <f>IF(AND(TableData[[#This Row],[Month]]&gt;=Backend!$C$9,TableData[[#This Row],[Month]]&lt;=Backend!$D$9),TRUE,FALSE)</f>
        <v>0</v>
      </c>
    </row>
    <row r="248" spans="1:9" x14ac:dyDescent="0.35">
      <c r="A248" s="6" t="s">
        <v>53</v>
      </c>
      <c r="B248" s="18">
        <v>43865</v>
      </c>
      <c r="C248" s="6" t="s">
        <v>131</v>
      </c>
      <c r="D248" s="6" t="s">
        <v>16</v>
      </c>
      <c r="F248">
        <v>0</v>
      </c>
      <c r="G248" s="16" t="s">
        <v>18</v>
      </c>
      <c r="H248" s="6"/>
      <c r="I248" s="6" t="b">
        <f>IF(AND(TableData[[#This Row],[Month]]&gt;=Backend!$C$9,TableData[[#This Row],[Month]]&lt;=Backend!$D$9),TRUE,FALSE)</f>
        <v>0</v>
      </c>
    </row>
    <row r="249" spans="1:9" x14ac:dyDescent="0.35">
      <c r="A249" s="6" t="s">
        <v>54</v>
      </c>
      <c r="B249" s="18">
        <v>43866</v>
      </c>
      <c r="C249" s="6" t="s">
        <v>9</v>
      </c>
      <c r="D249" s="6" t="s">
        <v>17</v>
      </c>
      <c r="E249">
        <v>28</v>
      </c>
      <c r="F249">
        <v>50</v>
      </c>
      <c r="G249" s="16" t="s">
        <v>138</v>
      </c>
      <c r="H249" s="6">
        <v>1</v>
      </c>
      <c r="I249" s="6" t="b">
        <f>IF(AND(TableData[[#This Row],[Month]]&gt;=Backend!$C$9,TableData[[#This Row],[Month]]&lt;=Backend!$D$9),TRUE,FALSE)</f>
        <v>0</v>
      </c>
    </row>
    <row r="250" spans="1:9" x14ac:dyDescent="0.35">
      <c r="A250" s="6" t="s">
        <v>55</v>
      </c>
      <c r="B250" s="18">
        <v>43867</v>
      </c>
      <c r="C250" s="6" t="s">
        <v>7</v>
      </c>
      <c r="D250" s="6" t="s">
        <v>15</v>
      </c>
      <c r="E250">
        <v>31</v>
      </c>
      <c r="F250">
        <v>4</v>
      </c>
      <c r="G250" s="16" t="s">
        <v>138</v>
      </c>
      <c r="H250" s="6">
        <v>1</v>
      </c>
      <c r="I250" s="6" t="b">
        <f>IF(AND(TableData[[#This Row],[Month]]&gt;=Backend!$C$9,TableData[[#This Row],[Month]]&lt;=Backend!$D$9),TRUE,FALSE)</f>
        <v>0</v>
      </c>
    </row>
    <row r="251" spans="1:9" x14ac:dyDescent="0.35">
      <c r="A251" s="6" t="s">
        <v>56</v>
      </c>
      <c r="B251" s="18">
        <v>43868</v>
      </c>
      <c r="C251" s="6" t="s">
        <v>8</v>
      </c>
      <c r="D251" s="6" t="s">
        <v>16</v>
      </c>
      <c r="E251">
        <v>27</v>
      </c>
      <c r="F251">
        <v>2</v>
      </c>
      <c r="G251" s="16" t="s">
        <v>138</v>
      </c>
      <c r="H251" s="6">
        <v>1</v>
      </c>
      <c r="I251" s="6" t="b">
        <f>IF(AND(TableData[[#This Row],[Month]]&gt;=Backend!$C$9,TableData[[#This Row],[Month]]&lt;=Backend!$D$9),TRUE,FALSE)</f>
        <v>0</v>
      </c>
    </row>
    <row r="252" spans="1:9" x14ac:dyDescent="0.35">
      <c r="A252" s="6" t="s">
        <v>57</v>
      </c>
      <c r="B252" s="18">
        <v>43869</v>
      </c>
      <c r="C252" s="6" t="s">
        <v>14</v>
      </c>
      <c r="D252" s="6" t="s">
        <v>15</v>
      </c>
      <c r="E252">
        <v>16</v>
      </c>
      <c r="F252">
        <v>70</v>
      </c>
      <c r="G252" s="16" t="s">
        <v>138</v>
      </c>
      <c r="H252" s="6">
        <v>1</v>
      </c>
      <c r="I252" s="6" t="b">
        <f>IF(AND(TableData[[#This Row],[Month]]&gt;=Backend!$C$9,TableData[[#This Row],[Month]]&lt;=Backend!$D$9),TRUE,FALSE)</f>
        <v>0</v>
      </c>
    </row>
    <row r="253" spans="1:9" x14ac:dyDescent="0.35">
      <c r="A253" s="6" t="s">
        <v>58</v>
      </c>
      <c r="B253" s="18">
        <v>43870</v>
      </c>
      <c r="C253" s="6" t="s">
        <v>131</v>
      </c>
      <c r="D253" s="6" t="s">
        <v>16</v>
      </c>
      <c r="E253">
        <v>25</v>
      </c>
      <c r="F253">
        <v>50</v>
      </c>
      <c r="G253" s="16" t="s">
        <v>138</v>
      </c>
      <c r="H253" s="6">
        <v>1</v>
      </c>
      <c r="I253" s="6" t="b">
        <f>IF(AND(TableData[[#This Row],[Month]]&gt;=Backend!$C$9,TableData[[#This Row],[Month]]&lt;=Backend!$D$9),TRUE,FALSE)</f>
        <v>0</v>
      </c>
    </row>
    <row r="254" spans="1:9" x14ac:dyDescent="0.35">
      <c r="A254" s="6" t="s">
        <v>59</v>
      </c>
      <c r="B254" s="18">
        <v>43871</v>
      </c>
      <c r="C254" s="6" t="s">
        <v>9</v>
      </c>
      <c r="D254" s="6" t="s">
        <v>17</v>
      </c>
      <c r="E254">
        <v>31</v>
      </c>
      <c r="F254">
        <v>12</v>
      </c>
      <c r="G254" s="16" t="s">
        <v>13</v>
      </c>
      <c r="H254" s="6">
        <v>1</v>
      </c>
      <c r="I254" s="6" t="b">
        <f>IF(AND(TableData[[#This Row],[Month]]&gt;=Backend!$C$9,TableData[[#This Row],[Month]]&lt;=Backend!$D$9),TRUE,FALSE)</f>
        <v>0</v>
      </c>
    </row>
    <row r="255" spans="1:9" x14ac:dyDescent="0.35">
      <c r="A255" s="6" t="s">
        <v>60</v>
      </c>
      <c r="B255" s="18">
        <v>43872</v>
      </c>
      <c r="C255" s="6" t="s">
        <v>7</v>
      </c>
      <c r="D255" s="6" t="s">
        <v>15</v>
      </c>
      <c r="E255">
        <v>15</v>
      </c>
      <c r="F255">
        <v>1</v>
      </c>
      <c r="G255" s="16" t="s">
        <v>138</v>
      </c>
      <c r="H255" s="6">
        <v>1</v>
      </c>
      <c r="I255" s="6" t="b">
        <f>IF(AND(TableData[[#This Row],[Month]]&gt;=Backend!$C$9,TableData[[#This Row],[Month]]&lt;=Backend!$D$9),TRUE,FALSE)</f>
        <v>0</v>
      </c>
    </row>
    <row r="256" spans="1:9" x14ac:dyDescent="0.35">
      <c r="A256" s="6" t="s">
        <v>61</v>
      </c>
      <c r="B256" s="18">
        <v>43873</v>
      </c>
      <c r="C256" s="6" t="s">
        <v>8</v>
      </c>
      <c r="D256" s="6" t="s">
        <v>16</v>
      </c>
      <c r="F256">
        <v>2</v>
      </c>
      <c r="G256" s="16" t="s">
        <v>18</v>
      </c>
      <c r="H256" s="6"/>
      <c r="I256" s="6" t="b">
        <f>IF(AND(TableData[[#This Row],[Month]]&gt;=Backend!$C$9,TableData[[#This Row],[Month]]&lt;=Backend!$D$9),TRUE,FALSE)</f>
        <v>0</v>
      </c>
    </row>
    <row r="257" spans="1:9" x14ac:dyDescent="0.35">
      <c r="A257" s="6" t="s">
        <v>62</v>
      </c>
      <c r="B257" s="18">
        <v>43874</v>
      </c>
      <c r="C257" s="6" t="s">
        <v>14</v>
      </c>
      <c r="D257" s="6" t="s">
        <v>15</v>
      </c>
      <c r="F257">
        <v>3</v>
      </c>
      <c r="G257" s="16" t="s">
        <v>18</v>
      </c>
      <c r="H257" s="6"/>
      <c r="I257" s="6" t="b">
        <f>IF(AND(TableData[[#This Row],[Month]]&gt;=Backend!$C$9,TableData[[#This Row],[Month]]&lt;=Backend!$D$9),TRUE,FALSE)</f>
        <v>0</v>
      </c>
    </row>
    <row r="258" spans="1:9" x14ac:dyDescent="0.35">
      <c r="A258" s="6" t="s">
        <v>63</v>
      </c>
      <c r="B258" s="18">
        <v>43875</v>
      </c>
      <c r="C258" s="6" t="s">
        <v>131</v>
      </c>
      <c r="D258" s="6" t="s">
        <v>16</v>
      </c>
      <c r="E258">
        <v>15</v>
      </c>
      <c r="F258">
        <v>6</v>
      </c>
      <c r="G258" s="16" t="s">
        <v>138</v>
      </c>
      <c r="H258" s="6">
        <v>1</v>
      </c>
      <c r="I258" s="6" t="b">
        <f>IF(AND(TableData[[#This Row],[Month]]&gt;=Backend!$C$9,TableData[[#This Row],[Month]]&lt;=Backend!$D$9),TRUE,FALSE)</f>
        <v>0</v>
      </c>
    </row>
    <row r="259" spans="1:9" x14ac:dyDescent="0.35">
      <c r="A259" s="6" t="s">
        <v>64</v>
      </c>
      <c r="B259" s="18">
        <v>43876</v>
      </c>
      <c r="C259" s="6" t="s">
        <v>9</v>
      </c>
      <c r="D259" s="6" t="s">
        <v>17</v>
      </c>
      <c r="E259">
        <v>39</v>
      </c>
      <c r="F259">
        <v>4</v>
      </c>
      <c r="G259" s="16" t="s">
        <v>138</v>
      </c>
      <c r="H259" s="6">
        <v>1</v>
      </c>
      <c r="I259" s="6" t="b">
        <f>IF(AND(TableData[[#This Row],[Month]]&gt;=Backend!$C$9,TableData[[#This Row],[Month]]&lt;=Backend!$D$9),TRUE,FALSE)</f>
        <v>0</v>
      </c>
    </row>
    <row r="260" spans="1:9" x14ac:dyDescent="0.35">
      <c r="A260" s="6" t="s">
        <v>65</v>
      </c>
      <c r="B260" s="18">
        <v>43877</v>
      </c>
      <c r="C260" s="6" t="s">
        <v>7</v>
      </c>
      <c r="D260" s="6" t="s">
        <v>15</v>
      </c>
      <c r="E260">
        <v>20</v>
      </c>
      <c r="F260">
        <v>10</v>
      </c>
      <c r="G260" s="16" t="s">
        <v>138</v>
      </c>
      <c r="H260" s="6">
        <v>1</v>
      </c>
      <c r="I260" s="6" t="b">
        <f>IF(AND(TableData[[#This Row],[Month]]&gt;=Backend!$C$9,TableData[[#This Row],[Month]]&lt;=Backend!$D$9),TRUE,FALSE)</f>
        <v>0</v>
      </c>
    </row>
    <row r="261" spans="1:9" x14ac:dyDescent="0.35">
      <c r="A261" s="6" t="s">
        <v>66</v>
      </c>
      <c r="B261" s="18">
        <v>43878</v>
      </c>
      <c r="C261" s="6" t="s">
        <v>8</v>
      </c>
      <c r="D261" s="6" t="s">
        <v>16</v>
      </c>
      <c r="E261">
        <v>13</v>
      </c>
      <c r="F261">
        <v>9</v>
      </c>
      <c r="G261" s="16" t="s">
        <v>138</v>
      </c>
      <c r="H261" s="6">
        <v>0</v>
      </c>
      <c r="I261" s="6" t="b">
        <f>IF(AND(TableData[[#This Row],[Month]]&gt;=Backend!$C$9,TableData[[#This Row],[Month]]&lt;=Backend!$D$9),TRUE,FALSE)</f>
        <v>0</v>
      </c>
    </row>
    <row r="262" spans="1:9" x14ac:dyDescent="0.35">
      <c r="A262" s="6" t="s">
        <v>67</v>
      </c>
      <c r="B262" s="18">
        <v>43879</v>
      </c>
      <c r="C262" s="6" t="s">
        <v>14</v>
      </c>
      <c r="D262" s="6" t="s">
        <v>15</v>
      </c>
      <c r="E262">
        <v>28</v>
      </c>
      <c r="F262">
        <v>2</v>
      </c>
      <c r="G262" s="16" t="s">
        <v>138</v>
      </c>
      <c r="H262">
        <v>1</v>
      </c>
      <c r="I262" s="6" t="b">
        <f>IF(AND(TableData[[#This Row],[Month]]&gt;=Backend!$C$9,TableData[[#This Row],[Month]]&lt;=Backend!$D$9),TRUE,FALSE)</f>
        <v>0</v>
      </c>
    </row>
    <row r="263" spans="1:9" x14ac:dyDescent="0.35">
      <c r="A263" s="6" t="s">
        <v>68</v>
      </c>
      <c r="B263" s="18">
        <v>43880</v>
      </c>
      <c r="C263" s="6" t="s">
        <v>131</v>
      </c>
      <c r="D263" s="6" t="s">
        <v>16</v>
      </c>
      <c r="E263">
        <v>10</v>
      </c>
      <c r="F263">
        <v>13</v>
      </c>
      <c r="G263" s="16" t="s">
        <v>138</v>
      </c>
      <c r="H263" s="6">
        <v>0</v>
      </c>
      <c r="I263" s="6" t="b">
        <f>IF(AND(TableData[[#This Row],[Month]]&gt;=Backend!$C$9,TableData[[#This Row],[Month]]&lt;=Backend!$D$9),TRUE,FALSE)</f>
        <v>0</v>
      </c>
    </row>
    <row r="264" spans="1:9" x14ac:dyDescent="0.35">
      <c r="A264" s="6" t="s">
        <v>69</v>
      </c>
      <c r="B264" s="18">
        <v>43881</v>
      </c>
      <c r="C264" s="6" t="s">
        <v>9</v>
      </c>
      <c r="D264" s="6" t="s">
        <v>17</v>
      </c>
      <c r="F264">
        <v>15</v>
      </c>
      <c r="G264" s="16" t="s">
        <v>18</v>
      </c>
      <c r="H264" s="6"/>
      <c r="I264" s="6" t="b">
        <f>IF(AND(TableData[[#This Row],[Month]]&gt;=Backend!$C$9,TableData[[#This Row],[Month]]&lt;=Backend!$D$9),TRUE,FALSE)</f>
        <v>0</v>
      </c>
    </row>
    <row r="265" spans="1:9" x14ac:dyDescent="0.35">
      <c r="A265" s="6" t="s">
        <v>70</v>
      </c>
      <c r="B265" s="18">
        <v>43882</v>
      </c>
      <c r="C265" s="6" t="s">
        <v>7</v>
      </c>
      <c r="D265" s="6" t="s">
        <v>15</v>
      </c>
      <c r="F265">
        <v>18</v>
      </c>
      <c r="G265" s="16" t="s">
        <v>18</v>
      </c>
      <c r="H265" s="6"/>
      <c r="I265" s="6" t="b">
        <f>IF(AND(TableData[[#This Row],[Month]]&gt;=Backend!$C$9,TableData[[#This Row],[Month]]&lt;=Backend!$D$9),TRUE,FALSE)</f>
        <v>0</v>
      </c>
    </row>
    <row r="266" spans="1:9" x14ac:dyDescent="0.35">
      <c r="A266" s="6" t="s">
        <v>71</v>
      </c>
      <c r="B266" s="18">
        <v>43883</v>
      </c>
      <c r="C266" s="6" t="s">
        <v>8</v>
      </c>
      <c r="D266" s="6" t="s">
        <v>16</v>
      </c>
      <c r="F266">
        <v>10</v>
      </c>
      <c r="G266" s="16" t="s">
        <v>18</v>
      </c>
      <c r="H266" s="6"/>
      <c r="I266" s="6" t="b">
        <f>IF(AND(TableData[[#This Row],[Month]]&gt;=Backend!$C$9,TableData[[#This Row],[Month]]&lt;=Backend!$D$9),TRUE,FALSE)</f>
        <v>0</v>
      </c>
    </row>
    <row r="267" spans="1:9" x14ac:dyDescent="0.35">
      <c r="A267" s="6" t="s">
        <v>72</v>
      </c>
      <c r="B267" s="18">
        <v>43884</v>
      </c>
      <c r="C267" s="6" t="s">
        <v>14</v>
      </c>
      <c r="D267" s="6" t="s">
        <v>15</v>
      </c>
      <c r="E267">
        <v>8</v>
      </c>
      <c r="F267">
        <v>39</v>
      </c>
      <c r="G267" s="16" t="s">
        <v>138</v>
      </c>
      <c r="H267">
        <v>1</v>
      </c>
      <c r="I267" s="6" t="b">
        <f>IF(AND(TableData[[#This Row],[Month]]&gt;=Backend!$C$9,TableData[[#This Row],[Month]]&lt;=Backend!$D$9),TRUE,FALSE)</f>
        <v>0</v>
      </c>
    </row>
    <row r="268" spans="1:9" x14ac:dyDescent="0.35">
      <c r="A268" s="6" t="s">
        <v>73</v>
      </c>
      <c r="B268" s="18">
        <v>43885</v>
      </c>
      <c r="C268" s="6" t="s">
        <v>131</v>
      </c>
      <c r="D268" s="6" t="s">
        <v>16</v>
      </c>
      <c r="E268">
        <v>8</v>
      </c>
      <c r="F268">
        <v>4</v>
      </c>
      <c r="G268" s="16" t="s">
        <v>138</v>
      </c>
      <c r="H268" s="6">
        <v>1</v>
      </c>
      <c r="I268" s="6" t="b">
        <f>IF(AND(TableData[[#This Row],[Month]]&gt;=Backend!$C$9,TableData[[#This Row],[Month]]&lt;=Backend!$D$9),TRUE,FALSE)</f>
        <v>0</v>
      </c>
    </row>
    <row r="269" spans="1:9" x14ac:dyDescent="0.35">
      <c r="A269" s="6" t="s">
        <v>74</v>
      </c>
      <c r="B269" s="18">
        <v>43886</v>
      </c>
      <c r="C269" s="6" t="s">
        <v>9</v>
      </c>
      <c r="D269" s="6" t="s">
        <v>17</v>
      </c>
      <c r="E269">
        <v>9</v>
      </c>
      <c r="F269">
        <v>5</v>
      </c>
      <c r="G269" s="16" t="s">
        <v>138</v>
      </c>
      <c r="H269" s="6">
        <v>0</v>
      </c>
      <c r="I269" s="6" t="b">
        <f>IF(AND(TableData[[#This Row],[Month]]&gt;=Backend!$C$9,TableData[[#This Row],[Month]]&lt;=Backend!$D$9),TRUE,FALSE)</f>
        <v>0</v>
      </c>
    </row>
    <row r="270" spans="1:9" x14ac:dyDescent="0.35">
      <c r="A270" s="6" t="s">
        <v>75</v>
      </c>
      <c r="B270" s="18">
        <v>43887</v>
      </c>
      <c r="C270" s="6" t="s">
        <v>7</v>
      </c>
      <c r="D270" s="6" t="s">
        <v>15</v>
      </c>
      <c r="E270">
        <v>10</v>
      </c>
      <c r="F270">
        <v>0</v>
      </c>
      <c r="G270" s="16" t="s">
        <v>138</v>
      </c>
      <c r="H270" s="6">
        <v>1</v>
      </c>
      <c r="I270" s="6" t="b">
        <f>IF(AND(TableData[[#This Row],[Month]]&gt;=Backend!$C$9,TableData[[#This Row],[Month]]&lt;=Backend!$D$9),TRUE,FALSE)</f>
        <v>0</v>
      </c>
    </row>
    <row r="271" spans="1:9" x14ac:dyDescent="0.35">
      <c r="A271" s="6" t="s">
        <v>76</v>
      </c>
      <c r="B271" s="18">
        <v>43888</v>
      </c>
      <c r="C271" s="6" t="s">
        <v>8</v>
      </c>
      <c r="D271" s="6" t="s">
        <v>16</v>
      </c>
      <c r="E271">
        <v>13</v>
      </c>
      <c r="F271">
        <v>50</v>
      </c>
      <c r="G271" s="16" t="s">
        <v>138</v>
      </c>
      <c r="H271" s="6">
        <v>1</v>
      </c>
      <c r="I271" s="6" t="b">
        <f>IF(AND(TableData[[#This Row],[Month]]&gt;=Backend!$C$9,TableData[[#This Row],[Month]]&lt;=Backend!$D$9),TRUE,FALSE)</f>
        <v>0</v>
      </c>
    </row>
    <row r="272" spans="1:9" x14ac:dyDescent="0.35">
      <c r="A272" s="6" t="s">
        <v>77</v>
      </c>
      <c r="B272" s="18">
        <v>43889</v>
      </c>
      <c r="C272" s="6" t="s">
        <v>14</v>
      </c>
      <c r="D272" s="6" t="s">
        <v>15</v>
      </c>
      <c r="E272">
        <v>14</v>
      </c>
      <c r="F272">
        <v>4</v>
      </c>
      <c r="G272" s="16" t="s">
        <v>13</v>
      </c>
      <c r="H272" s="6">
        <v>1</v>
      </c>
      <c r="I272" s="6" t="b">
        <f>IF(AND(TableData[[#This Row],[Month]]&gt;=Backend!$C$9,TableData[[#This Row],[Month]]&lt;=Backend!$D$9),TRUE,FALSE)</f>
        <v>0</v>
      </c>
    </row>
    <row r="273" spans="1:9" x14ac:dyDescent="0.35">
      <c r="A273" s="6" t="s">
        <v>78</v>
      </c>
      <c r="B273" s="18">
        <v>43890</v>
      </c>
      <c r="C273" s="6" t="s">
        <v>131</v>
      </c>
      <c r="D273" s="6" t="s">
        <v>16</v>
      </c>
      <c r="E273">
        <v>10</v>
      </c>
      <c r="F273">
        <v>2</v>
      </c>
      <c r="G273" s="16" t="s">
        <v>138</v>
      </c>
      <c r="H273" s="6">
        <v>1</v>
      </c>
      <c r="I273" s="6" t="b">
        <f>IF(AND(TableData[[#This Row],[Month]]&gt;=Backend!$C$9,TableData[[#This Row],[Month]]&lt;=Backend!$D$9),TRUE,FALSE)</f>
        <v>0</v>
      </c>
    </row>
    <row r="274" spans="1:9" x14ac:dyDescent="0.35">
      <c r="A274" s="6" t="s">
        <v>79</v>
      </c>
      <c r="B274" s="18">
        <v>43891</v>
      </c>
      <c r="C274" s="6" t="s">
        <v>9</v>
      </c>
      <c r="D274" s="6" t="s">
        <v>17</v>
      </c>
      <c r="F274">
        <v>70</v>
      </c>
      <c r="G274" s="16" t="s">
        <v>18</v>
      </c>
      <c r="H274" s="6"/>
      <c r="I274" s="6" t="b">
        <f>IF(AND(TableData[[#This Row],[Month]]&gt;=Backend!$C$9,TableData[[#This Row],[Month]]&lt;=Backend!$D$9),TRUE,FALSE)</f>
        <v>0</v>
      </c>
    </row>
    <row r="275" spans="1:9" x14ac:dyDescent="0.35">
      <c r="A275" s="6" t="s">
        <v>80</v>
      </c>
      <c r="B275" s="18">
        <v>43892</v>
      </c>
      <c r="C275" s="6" t="s">
        <v>7</v>
      </c>
      <c r="D275" s="6" t="s">
        <v>15</v>
      </c>
      <c r="F275">
        <v>50</v>
      </c>
      <c r="G275" s="16" t="s">
        <v>18</v>
      </c>
      <c r="H275" s="6"/>
      <c r="I275" s="6" t="b">
        <f>IF(AND(TableData[[#This Row],[Month]]&gt;=Backend!$C$9,TableData[[#This Row],[Month]]&lt;=Backend!$D$9),TRUE,FALSE)</f>
        <v>0</v>
      </c>
    </row>
    <row r="276" spans="1:9" x14ac:dyDescent="0.35">
      <c r="A276" s="6" t="s">
        <v>81</v>
      </c>
      <c r="B276" s="18">
        <v>43893</v>
      </c>
      <c r="C276" s="6" t="s">
        <v>8</v>
      </c>
      <c r="D276" s="6" t="s">
        <v>16</v>
      </c>
      <c r="E276">
        <v>12</v>
      </c>
      <c r="F276">
        <v>12</v>
      </c>
      <c r="G276" s="16" t="s">
        <v>138</v>
      </c>
      <c r="H276" s="6">
        <v>1</v>
      </c>
      <c r="I276" s="6" t="b">
        <f>IF(AND(TableData[[#This Row],[Month]]&gt;=Backend!$C$9,TableData[[#This Row],[Month]]&lt;=Backend!$D$9),TRUE,FALSE)</f>
        <v>0</v>
      </c>
    </row>
    <row r="277" spans="1:9" x14ac:dyDescent="0.35">
      <c r="A277" s="6" t="s">
        <v>82</v>
      </c>
      <c r="B277" s="18">
        <v>43894</v>
      </c>
      <c r="C277" s="6" t="s">
        <v>14</v>
      </c>
      <c r="D277" s="6" t="s">
        <v>15</v>
      </c>
      <c r="E277">
        <v>14</v>
      </c>
      <c r="F277">
        <v>1</v>
      </c>
      <c r="G277" s="16" t="s">
        <v>138</v>
      </c>
      <c r="H277" s="6">
        <v>1</v>
      </c>
      <c r="I277" s="6" t="b">
        <f>IF(AND(TableData[[#This Row],[Month]]&gt;=Backend!$C$9,TableData[[#This Row],[Month]]&lt;=Backend!$D$9),TRUE,FALSE)</f>
        <v>0</v>
      </c>
    </row>
    <row r="278" spans="1:9" x14ac:dyDescent="0.35">
      <c r="A278" s="6" t="s">
        <v>83</v>
      </c>
      <c r="B278" s="18">
        <v>43895</v>
      </c>
      <c r="C278" s="6" t="s">
        <v>131</v>
      </c>
      <c r="D278" s="6" t="s">
        <v>16</v>
      </c>
      <c r="E278">
        <v>12</v>
      </c>
      <c r="F278">
        <v>2</v>
      </c>
      <c r="G278" s="16" t="s">
        <v>138</v>
      </c>
      <c r="H278" s="6">
        <v>1</v>
      </c>
      <c r="I278" s="6" t="b">
        <f>IF(AND(TableData[[#This Row],[Month]]&gt;=Backend!$C$9,TableData[[#This Row],[Month]]&lt;=Backend!$D$9),TRUE,FALSE)</f>
        <v>0</v>
      </c>
    </row>
    <row r="279" spans="1:9" x14ac:dyDescent="0.35">
      <c r="A279" s="6" t="s">
        <v>84</v>
      </c>
      <c r="B279" s="18">
        <v>43896</v>
      </c>
      <c r="C279" s="6" t="s">
        <v>9</v>
      </c>
      <c r="D279" s="6" t="s">
        <v>17</v>
      </c>
      <c r="E279">
        <v>10</v>
      </c>
      <c r="F279">
        <v>3</v>
      </c>
      <c r="G279" s="16" t="s">
        <v>138</v>
      </c>
      <c r="H279" s="6">
        <v>1</v>
      </c>
      <c r="I279" s="6" t="b">
        <f>IF(AND(TableData[[#This Row],[Month]]&gt;=Backend!$C$9,TableData[[#This Row],[Month]]&lt;=Backend!$D$9),TRUE,FALSE)</f>
        <v>0</v>
      </c>
    </row>
    <row r="280" spans="1:9" x14ac:dyDescent="0.35">
      <c r="A280" s="6" t="s">
        <v>85</v>
      </c>
      <c r="B280" s="18">
        <v>43897</v>
      </c>
      <c r="C280" s="6" t="s">
        <v>7</v>
      </c>
      <c r="D280" s="6" t="s">
        <v>15</v>
      </c>
      <c r="E280">
        <v>12</v>
      </c>
      <c r="G280" s="16" t="s">
        <v>138</v>
      </c>
      <c r="H280" s="6">
        <v>1</v>
      </c>
      <c r="I280" s="6" t="b">
        <f>IF(AND(TableData[[#This Row],[Month]]&gt;=Backend!$C$9,TableData[[#This Row],[Month]]&lt;=Backend!$D$9),TRUE,FALSE)</f>
        <v>0</v>
      </c>
    </row>
    <row r="281" spans="1:9" x14ac:dyDescent="0.35">
      <c r="A281" s="6" t="s">
        <v>86</v>
      </c>
      <c r="B281" s="18">
        <v>43898</v>
      </c>
      <c r="C281" s="6" t="s">
        <v>8</v>
      </c>
      <c r="D281" s="6" t="s">
        <v>16</v>
      </c>
      <c r="E281">
        <v>13</v>
      </c>
      <c r="F281">
        <v>4</v>
      </c>
      <c r="G281" s="16" t="s">
        <v>138</v>
      </c>
      <c r="H281" s="6">
        <v>1</v>
      </c>
      <c r="I281" s="6" t="b">
        <f>IF(AND(TableData[[#This Row],[Month]]&gt;=Backend!$C$9,TableData[[#This Row],[Month]]&lt;=Backend!$D$9),TRUE,FALSE)</f>
        <v>0</v>
      </c>
    </row>
    <row r="282" spans="1:9" x14ac:dyDescent="0.35">
      <c r="A282" s="6" t="s">
        <v>87</v>
      </c>
      <c r="B282" s="18">
        <v>43899</v>
      </c>
      <c r="C282" s="6" t="s">
        <v>14</v>
      </c>
      <c r="D282" s="6" t="s">
        <v>15</v>
      </c>
      <c r="F282">
        <v>10</v>
      </c>
      <c r="G282" s="16" t="s">
        <v>18</v>
      </c>
      <c r="H282" s="6"/>
      <c r="I282" s="6" t="b">
        <f>IF(AND(TableData[[#This Row],[Month]]&gt;=Backend!$C$9,TableData[[#This Row],[Month]]&lt;=Backend!$D$9),TRUE,FALSE)</f>
        <v>0</v>
      </c>
    </row>
    <row r="283" spans="1:9" x14ac:dyDescent="0.35">
      <c r="A283" s="6" t="s">
        <v>88</v>
      </c>
      <c r="B283" s="18">
        <v>43900</v>
      </c>
      <c r="C283" s="6" t="s">
        <v>131</v>
      </c>
      <c r="D283" s="6" t="s">
        <v>16</v>
      </c>
      <c r="F283">
        <v>9</v>
      </c>
      <c r="G283" s="16" t="s">
        <v>18</v>
      </c>
      <c r="H283" s="6"/>
      <c r="I283" s="6" t="b">
        <f>IF(AND(TableData[[#This Row],[Month]]&gt;=Backend!$C$9,TableData[[#This Row],[Month]]&lt;=Backend!$D$9),TRUE,FALSE)</f>
        <v>0</v>
      </c>
    </row>
    <row r="284" spans="1:9" x14ac:dyDescent="0.35">
      <c r="A284" s="6" t="s">
        <v>89</v>
      </c>
      <c r="B284" s="18">
        <v>43901</v>
      </c>
      <c r="C284" s="6" t="s">
        <v>9</v>
      </c>
      <c r="D284" s="6" t="s">
        <v>17</v>
      </c>
      <c r="F284">
        <v>2</v>
      </c>
      <c r="G284" s="16" t="s">
        <v>18</v>
      </c>
      <c r="H284" s="6"/>
      <c r="I284" s="6" t="b">
        <f>IF(AND(TableData[[#This Row],[Month]]&gt;=Backend!$C$9,TableData[[#This Row],[Month]]&lt;=Backend!$D$9),TRUE,FALSE)</f>
        <v>0</v>
      </c>
    </row>
    <row r="285" spans="1:9" x14ac:dyDescent="0.35">
      <c r="A285" s="6" t="s">
        <v>90</v>
      </c>
      <c r="B285" s="18">
        <v>43902</v>
      </c>
      <c r="C285" s="6" t="s">
        <v>7</v>
      </c>
      <c r="D285" s="6" t="s">
        <v>15</v>
      </c>
      <c r="E285">
        <v>20</v>
      </c>
      <c r="F285">
        <v>13</v>
      </c>
      <c r="G285" s="16" t="s">
        <v>138</v>
      </c>
      <c r="H285" s="6">
        <v>1</v>
      </c>
      <c r="I285" s="6" t="b">
        <f>IF(AND(TableData[[#This Row],[Month]]&gt;=Backend!$C$9,TableData[[#This Row],[Month]]&lt;=Backend!$D$9),TRUE,FALSE)</f>
        <v>0</v>
      </c>
    </row>
    <row r="286" spans="1:9" x14ac:dyDescent="0.35">
      <c r="A286" s="6" t="s">
        <v>91</v>
      </c>
      <c r="B286" s="18">
        <v>43903</v>
      </c>
      <c r="C286" s="6" t="s">
        <v>8</v>
      </c>
      <c r="D286" s="6" t="s">
        <v>16</v>
      </c>
      <c r="E286">
        <v>18</v>
      </c>
      <c r="F286">
        <v>15</v>
      </c>
      <c r="G286" s="16" t="s">
        <v>138</v>
      </c>
      <c r="H286" s="6">
        <v>1</v>
      </c>
      <c r="I286" s="6" t="b">
        <f>IF(AND(TableData[[#This Row],[Month]]&gt;=Backend!$C$9,TableData[[#This Row],[Month]]&lt;=Backend!$D$9),TRUE,FALSE)</f>
        <v>0</v>
      </c>
    </row>
    <row r="287" spans="1:9" x14ac:dyDescent="0.35">
      <c r="A287" s="6" t="s">
        <v>92</v>
      </c>
      <c r="B287" s="18">
        <v>43904</v>
      </c>
      <c r="C287" s="6" t="s">
        <v>14</v>
      </c>
      <c r="D287" s="6" t="s">
        <v>15</v>
      </c>
      <c r="E287">
        <v>26</v>
      </c>
      <c r="F287">
        <v>18</v>
      </c>
      <c r="G287" s="16" t="s">
        <v>138</v>
      </c>
      <c r="H287" s="6">
        <v>1</v>
      </c>
      <c r="I287" s="6" t="b">
        <f>IF(AND(TableData[[#This Row],[Month]]&gt;=Backend!$C$9,TableData[[#This Row],[Month]]&lt;=Backend!$D$9),TRUE,FALSE)</f>
        <v>0</v>
      </c>
    </row>
    <row r="288" spans="1:9" x14ac:dyDescent="0.35">
      <c r="A288" s="6" t="s">
        <v>93</v>
      </c>
      <c r="B288" s="18">
        <v>43905</v>
      </c>
      <c r="C288" s="6" t="s">
        <v>131</v>
      </c>
      <c r="D288" s="6" t="s">
        <v>16</v>
      </c>
      <c r="E288">
        <v>15</v>
      </c>
      <c r="F288">
        <v>10</v>
      </c>
      <c r="G288" s="16" t="s">
        <v>138</v>
      </c>
      <c r="H288" s="6">
        <v>0</v>
      </c>
      <c r="I288" s="6" t="b">
        <f>IF(AND(TableData[[#This Row],[Month]]&gt;=Backend!$C$9,TableData[[#This Row],[Month]]&lt;=Backend!$D$9),TRUE,FALSE)</f>
        <v>0</v>
      </c>
    </row>
    <row r="289" spans="1:9" x14ac:dyDescent="0.35">
      <c r="A289" s="6" t="s">
        <v>94</v>
      </c>
      <c r="B289" s="18">
        <v>43906</v>
      </c>
      <c r="C289" s="6" t="s">
        <v>9</v>
      </c>
      <c r="D289" s="6" t="s">
        <v>17</v>
      </c>
      <c r="E289">
        <v>20</v>
      </c>
      <c r="F289">
        <v>39</v>
      </c>
      <c r="G289" s="16" t="s">
        <v>138</v>
      </c>
      <c r="H289" s="6">
        <v>0</v>
      </c>
      <c r="I289" s="6" t="b">
        <f>IF(AND(TableData[[#This Row],[Month]]&gt;=Backend!$C$9,TableData[[#This Row],[Month]]&lt;=Backend!$D$9),TRUE,FALSE)</f>
        <v>0</v>
      </c>
    </row>
    <row r="290" spans="1:9" x14ac:dyDescent="0.35">
      <c r="A290" s="6" t="s">
        <v>95</v>
      </c>
      <c r="B290" s="18">
        <v>43907</v>
      </c>
      <c r="C290" s="6" t="s">
        <v>7</v>
      </c>
      <c r="D290" s="6" t="s">
        <v>15</v>
      </c>
      <c r="E290">
        <v>20</v>
      </c>
      <c r="F290">
        <v>4</v>
      </c>
      <c r="G290" s="16" t="s">
        <v>13</v>
      </c>
      <c r="H290" s="6">
        <v>0</v>
      </c>
      <c r="I290" s="6" t="b">
        <f>IF(AND(TableData[[#This Row],[Month]]&gt;=Backend!$C$9,TableData[[#This Row],[Month]]&lt;=Backend!$D$9),TRUE,FALSE)</f>
        <v>0</v>
      </c>
    </row>
    <row r="291" spans="1:9" x14ac:dyDescent="0.35">
      <c r="A291" s="6" t="s">
        <v>96</v>
      </c>
      <c r="B291" s="18">
        <v>43908</v>
      </c>
      <c r="C291" s="6" t="s">
        <v>8</v>
      </c>
      <c r="D291" s="6" t="s">
        <v>16</v>
      </c>
      <c r="E291">
        <v>20</v>
      </c>
      <c r="F291">
        <v>5</v>
      </c>
      <c r="G291" s="16" t="s">
        <v>138</v>
      </c>
      <c r="H291" s="6">
        <v>1</v>
      </c>
      <c r="I291" s="6" t="b">
        <f>IF(AND(TableData[[#This Row],[Month]]&gt;=Backend!$C$9,TableData[[#This Row],[Month]]&lt;=Backend!$D$9),TRUE,FALSE)</f>
        <v>0</v>
      </c>
    </row>
    <row r="292" spans="1:9" x14ac:dyDescent="0.35">
      <c r="A292" s="6" t="s">
        <v>97</v>
      </c>
      <c r="B292" s="18">
        <v>43909</v>
      </c>
      <c r="C292" s="6" t="s">
        <v>14</v>
      </c>
      <c r="D292" s="6" t="s">
        <v>15</v>
      </c>
      <c r="F292">
        <v>0</v>
      </c>
      <c r="G292" s="16" t="s">
        <v>18</v>
      </c>
      <c r="H292" s="6"/>
      <c r="I292" s="6" t="b">
        <f>IF(AND(TableData[[#This Row],[Month]]&gt;=Backend!$C$9,TableData[[#This Row],[Month]]&lt;=Backend!$D$9),TRUE,FALSE)</f>
        <v>0</v>
      </c>
    </row>
    <row r="293" spans="1:9" x14ac:dyDescent="0.35">
      <c r="A293" s="6" t="s">
        <v>98</v>
      </c>
      <c r="B293" s="18">
        <v>43910</v>
      </c>
      <c r="C293" s="6" t="s">
        <v>131</v>
      </c>
      <c r="D293" s="6" t="s">
        <v>16</v>
      </c>
      <c r="F293">
        <v>50</v>
      </c>
      <c r="G293" s="16" t="s">
        <v>18</v>
      </c>
      <c r="H293" s="6"/>
      <c r="I293" s="6" t="b">
        <f>IF(AND(TableData[[#This Row],[Month]]&gt;=Backend!$C$9,TableData[[#This Row],[Month]]&lt;=Backend!$D$9),TRUE,FALSE)</f>
        <v>0</v>
      </c>
    </row>
    <row r="294" spans="1:9" x14ac:dyDescent="0.35">
      <c r="A294" s="6" t="s">
        <v>99</v>
      </c>
      <c r="B294" s="18">
        <v>43911</v>
      </c>
      <c r="C294" s="6" t="s">
        <v>9</v>
      </c>
      <c r="D294" s="6" t="s">
        <v>17</v>
      </c>
      <c r="E294">
        <v>106</v>
      </c>
      <c r="F294">
        <v>4</v>
      </c>
      <c r="G294" s="16" t="s">
        <v>138</v>
      </c>
      <c r="H294" s="6">
        <v>1</v>
      </c>
      <c r="I294" s="6" t="b">
        <f>IF(AND(TableData[[#This Row],[Month]]&gt;=Backend!$C$9,TableData[[#This Row],[Month]]&lt;=Backend!$D$9),TRUE,FALSE)</f>
        <v>0</v>
      </c>
    </row>
    <row r="295" spans="1:9" x14ac:dyDescent="0.35">
      <c r="A295" s="6" t="s">
        <v>100</v>
      </c>
      <c r="B295" s="18">
        <v>43912</v>
      </c>
      <c r="C295" s="6" t="s">
        <v>7</v>
      </c>
      <c r="D295" s="6" t="s">
        <v>15</v>
      </c>
      <c r="E295">
        <v>224</v>
      </c>
      <c r="F295">
        <v>2</v>
      </c>
      <c r="G295" s="16" t="s">
        <v>138</v>
      </c>
      <c r="H295" s="6">
        <v>1</v>
      </c>
      <c r="I295" s="6" t="b">
        <f>IF(AND(TableData[[#This Row],[Month]]&gt;=Backend!$C$9,TableData[[#This Row],[Month]]&lt;=Backend!$D$9),TRUE,FALSE)</f>
        <v>0</v>
      </c>
    </row>
    <row r="296" spans="1:9" x14ac:dyDescent="0.35">
      <c r="A296" s="6" t="s">
        <v>101</v>
      </c>
      <c r="B296" s="18">
        <v>43913</v>
      </c>
      <c r="C296" s="6" t="s">
        <v>8</v>
      </c>
      <c r="D296" s="6" t="s">
        <v>16</v>
      </c>
      <c r="E296">
        <v>80</v>
      </c>
      <c r="F296">
        <v>70</v>
      </c>
      <c r="G296" s="16" t="s">
        <v>138</v>
      </c>
      <c r="H296" s="6">
        <v>0</v>
      </c>
      <c r="I296" s="6" t="b">
        <f>IF(AND(TableData[[#This Row],[Month]]&gt;=Backend!$C$9,TableData[[#This Row],[Month]]&lt;=Backend!$D$9),TRUE,FALSE)</f>
        <v>0</v>
      </c>
    </row>
    <row r="297" spans="1:9" x14ac:dyDescent="0.35">
      <c r="A297" s="6" t="s">
        <v>102</v>
      </c>
      <c r="B297" s="18">
        <v>43914</v>
      </c>
      <c r="C297" s="6" t="s">
        <v>14</v>
      </c>
      <c r="D297" s="6" t="s">
        <v>15</v>
      </c>
      <c r="E297">
        <v>83</v>
      </c>
      <c r="F297">
        <v>50</v>
      </c>
      <c r="G297" s="16" t="s">
        <v>138</v>
      </c>
      <c r="H297" s="6">
        <v>1</v>
      </c>
      <c r="I297" s="6" t="b">
        <f>IF(AND(TableData[[#This Row],[Month]]&gt;=Backend!$C$9,TableData[[#This Row],[Month]]&lt;=Backend!$D$9),TRUE,FALSE)</f>
        <v>0</v>
      </c>
    </row>
    <row r="298" spans="1:9" x14ac:dyDescent="0.35">
      <c r="A298" s="6" t="s">
        <v>103</v>
      </c>
      <c r="B298" s="18">
        <v>43915</v>
      </c>
      <c r="C298" s="6" t="s">
        <v>131</v>
      </c>
      <c r="D298" s="6" t="s">
        <v>16</v>
      </c>
      <c r="E298">
        <v>28</v>
      </c>
      <c r="F298">
        <v>12</v>
      </c>
      <c r="G298" s="16" t="s">
        <v>138</v>
      </c>
      <c r="H298" s="6">
        <v>1</v>
      </c>
      <c r="I298" s="6" t="b">
        <f>IF(AND(TableData[[#This Row],[Month]]&gt;=Backend!$C$9,TableData[[#This Row],[Month]]&lt;=Backend!$D$9),TRUE,FALSE)</f>
        <v>0</v>
      </c>
    </row>
    <row r="299" spans="1:9" x14ac:dyDescent="0.35">
      <c r="A299" s="6" t="s">
        <v>104</v>
      </c>
      <c r="B299" s="18">
        <v>43916</v>
      </c>
      <c r="C299" s="6" t="s">
        <v>9</v>
      </c>
      <c r="D299" s="6" t="s">
        <v>17</v>
      </c>
      <c r="E299">
        <v>23</v>
      </c>
      <c r="F299">
        <v>1</v>
      </c>
      <c r="G299" s="16" t="s">
        <v>138</v>
      </c>
      <c r="H299" s="6">
        <v>1</v>
      </c>
      <c r="I299" s="6" t="b">
        <f>IF(AND(TableData[[#This Row],[Month]]&gt;=Backend!$C$9,TableData[[#This Row],[Month]]&lt;=Backend!$D$9),TRUE,FALSE)</f>
        <v>0</v>
      </c>
    </row>
    <row r="300" spans="1:9" x14ac:dyDescent="0.35">
      <c r="A300" s="6" t="s">
        <v>105</v>
      </c>
      <c r="B300" s="18">
        <v>43917</v>
      </c>
      <c r="C300" s="6" t="s">
        <v>7</v>
      </c>
      <c r="D300" s="6" t="s">
        <v>15</v>
      </c>
      <c r="F300">
        <v>2</v>
      </c>
      <c r="G300" s="16" t="s">
        <v>18</v>
      </c>
      <c r="H300" s="6"/>
      <c r="I300" s="6" t="b">
        <f>IF(AND(TableData[[#This Row],[Month]]&gt;=Backend!$C$9,TableData[[#This Row],[Month]]&lt;=Backend!$D$9),TRUE,FALSE)</f>
        <v>0</v>
      </c>
    </row>
    <row r="301" spans="1:9" x14ac:dyDescent="0.35">
      <c r="A301" s="6" t="s">
        <v>106</v>
      </c>
      <c r="B301" s="18">
        <v>43918</v>
      </c>
      <c r="C301" s="6" t="s">
        <v>8</v>
      </c>
      <c r="D301" s="6" t="s">
        <v>16</v>
      </c>
      <c r="F301">
        <v>3</v>
      </c>
      <c r="G301" s="16" t="s">
        <v>18</v>
      </c>
      <c r="H301" s="6"/>
      <c r="I301" s="6" t="b">
        <f>IF(AND(TableData[[#This Row],[Month]]&gt;=Backend!$C$9,TableData[[#This Row],[Month]]&lt;=Backend!$D$9),TRUE,FALSE)</f>
        <v>0</v>
      </c>
    </row>
    <row r="302" spans="1:9" x14ac:dyDescent="0.35">
      <c r="A302" s="6" t="s">
        <v>107</v>
      </c>
      <c r="B302" s="18">
        <v>43919</v>
      </c>
      <c r="C302" s="6" t="s">
        <v>14</v>
      </c>
      <c r="D302" s="6" t="s">
        <v>15</v>
      </c>
      <c r="G302" s="16" t="s">
        <v>18</v>
      </c>
      <c r="H302" s="6"/>
      <c r="I302" s="6" t="b">
        <f>IF(AND(TableData[[#This Row],[Month]]&gt;=Backend!$C$9,TableData[[#This Row],[Month]]&lt;=Backend!$D$9),TRUE,FALSE)</f>
        <v>0</v>
      </c>
    </row>
    <row r="303" spans="1:9" x14ac:dyDescent="0.35">
      <c r="A303" s="6" t="s">
        <v>108</v>
      </c>
      <c r="B303" s="18">
        <v>43920</v>
      </c>
      <c r="C303" s="6" t="s">
        <v>131</v>
      </c>
      <c r="D303" s="6" t="s">
        <v>16</v>
      </c>
      <c r="E303">
        <v>15</v>
      </c>
      <c r="F303">
        <v>4</v>
      </c>
      <c r="G303" s="16" t="s">
        <v>138</v>
      </c>
      <c r="H303" s="6">
        <v>1</v>
      </c>
      <c r="I303" s="6" t="b">
        <f>IF(AND(TableData[[#This Row],[Month]]&gt;=Backend!$C$9,TableData[[#This Row],[Month]]&lt;=Backend!$D$9),TRUE,FALSE)</f>
        <v>0</v>
      </c>
    </row>
    <row r="304" spans="1:9" x14ac:dyDescent="0.35">
      <c r="A304" s="6" t="s">
        <v>109</v>
      </c>
      <c r="B304" s="18">
        <v>43921</v>
      </c>
      <c r="C304" s="6" t="s">
        <v>9</v>
      </c>
      <c r="D304" s="6" t="s">
        <v>17</v>
      </c>
      <c r="E304">
        <v>21</v>
      </c>
      <c r="F304">
        <v>10</v>
      </c>
      <c r="G304" s="16" t="s">
        <v>138</v>
      </c>
      <c r="H304" s="6">
        <v>1</v>
      </c>
      <c r="I304" s="6" t="b">
        <f>IF(AND(TableData[[#This Row],[Month]]&gt;=Backend!$C$9,TableData[[#This Row],[Month]]&lt;=Backend!$D$9),TRUE,FALSE)</f>
        <v>0</v>
      </c>
    </row>
    <row r="305" spans="1:9" x14ac:dyDescent="0.35">
      <c r="A305" s="6" t="s">
        <v>110</v>
      </c>
      <c r="B305" s="18">
        <v>43922</v>
      </c>
      <c r="C305" s="6" t="s">
        <v>7</v>
      </c>
      <c r="D305" s="6" t="s">
        <v>15</v>
      </c>
      <c r="E305">
        <v>29</v>
      </c>
      <c r="F305">
        <v>9</v>
      </c>
      <c r="G305" s="16" t="s">
        <v>138</v>
      </c>
      <c r="H305" s="6">
        <v>1</v>
      </c>
      <c r="I305" s="6" t="b">
        <f>IF(AND(TableData[[#This Row],[Month]]&gt;=Backend!$C$9,TableData[[#This Row],[Month]]&lt;=Backend!$D$9),TRUE,FALSE)</f>
        <v>1</v>
      </c>
    </row>
    <row r="306" spans="1:9" x14ac:dyDescent="0.35">
      <c r="A306" s="6" t="s">
        <v>111</v>
      </c>
      <c r="B306" s="18">
        <v>43923</v>
      </c>
      <c r="C306" s="6" t="s">
        <v>8</v>
      </c>
      <c r="D306" s="6" t="s">
        <v>16</v>
      </c>
      <c r="E306">
        <v>21</v>
      </c>
      <c r="F306">
        <v>2</v>
      </c>
      <c r="G306" s="16" t="s">
        <v>138</v>
      </c>
      <c r="H306" s="6">
        <v>1</v>
      </c>
      <c r="I306" s="6" t="b">
        <f>IF(AND(TableData[[#This Row],[Month]]&gt;=Backend!$C$9,TableData[[#This Row],[Month]]&lt;=Backend!$D$9),TRUE,FALSE)</f>
        <v>1</v>
      </c>
    </row>
    <row r="307" spans="1:9" x14ac:dyDescent="0.35">
      <c r="A307" s="6" t="s">
        <v>112</v>
      </c>
      <c r="B307" s="18">
        <v>43924</v>
      </c>
      <c r="C307" s="6" t="s">
        <v>14</v>
      </c>
      <c r="D307" s="6" t="s">
        <v>15</v>
      </c>
      <c r="E307">
        <v>17</v>
      </c>
      <c r="F307">
        <v>13</v>
      </c>
      <c r="G307" s="16" t="s">
        <v>138</v>
      </c>
      <c r="H307" s="6">
        <v>1</v>
      </c>
      <c r="I307" s="6" t="b">
        <f>IF(AND(TableData[[#This Row],[Month]]&gt;=Backend!$C$9,TableData[[#This Row],[Month]]&lt;=Backend!$D$9),TRUE,FALSE)</f>
        <v>1</v>
      </c>
    </row>
    <row r="308" spans="1:9" x14ac:dyDescent="0.35">
      <c r="A308" s="6" t="s">
        <v>113</v>
      </c>
      <c r="B308" s="18">
        <v>43925</v>
      </c>
      <c r="C308" s="6" t="s">
        <v>131</v>
      </c>
      <c r="D308" s="6" t="s">
        <v>16</v>
      </c>
      <c r="E308">
        <v>22</v>
      </c>
      <c r="F308">
        <v>15</v>
      </c>
      <c r="G308" s="16" t="s">
        <v>13</v>
      </c>
      <c r="H308" s="6">
        <v>1</v>
      </c>
      <c r="I308" s="6" t="b">
        <f>IF(AND(TableData[[#This Row],[Month]]&gt;=Backend!$C$9,TableData[[#This Row],[Month]]&lt;=Backend!$D$9),TRUE,FALSE)</f>
        <v>1</v>
      </c>
    </row>
    <row r="309" spans="1:9" x14ac:dyDescent="0.35">
      <c r="A309" s="6" t="s">
        <v>114</v>
      </c>
      <c r="B309" s="18">
        <v>43926</v>
      </c>
      <c r="C309" s="6" t="s">
        <v>9</v>
      </c>
      <c r="D309" s="6" t="s">
        <v>17</v>
      </c>
      <c r="E309">
        <v>21</v>
      </c>
      <c r="F309">
        <v>18</v>
      </c>
      <c r="G309" s="16" t="s">
        <v>138</v>
      </c>
      <c r="H309" s="6">
        <v>1</v>
      </c>
      <c r="I309" s="6" t="b">
        <f>IF(AND(TableData[[#This Row],[Month]]&gt;=Backend!$C$9,TableData[[#This Row],[Month]]&lt;=Backend!$D$9),TRUE,FALSE)</f>
        <v>1</v>
      </c>
    </row>
    <row r="310" spans="1:9" x14ac:dyDescent="0.35">
      <c r="A310" s="6" t="s">
        <v>115</v>
      </c>
      <c r="B310" s="18">
        <v>43927</v>
      </c>
      <c r="C310" s="6" t="s">
        <v>7</v>
      </c>
      <c r="D310" s="6" t="s">
        <v>15</v>
      </c>
      <c r="F310">
        <v>10</v>
      </c>
      <c r="G310" s="16" t="s">
        <v>18</v>
      </c>
      <c r="H310" s="6"/>
      <c r="I310" s="6" t="b">
        <f>IF(AND(TableData[[#This Row],[Month]]&gt;=Backend!$C$9,TableData[[#This Row],[Month]]&lt;=Backend!$D$9),TRUE,FALSE)</f>
        <v>1</v>
      </c>
    </row>
    <row r="311" spans="1:9" x14ac:dyDescent="0.35">
      <c r="A311" s="6" t="s">
        <v>116</v>
      </c>
      <c r="B311" s="18">
        <v>43928</v>
      </c>
      <c r="C311" s="6" t="s">
        <v>8</v>
      </c>
      <c r="D311" s="6" t="s">
        <v>16</v>
      </c>
      <c r="F311">
        <v>39</v>
      </c>
      <c r="G311" s="16" t="s">
        <v>18</v>
      </c>
      <c r="H311" s="6"/>
      <c r="I311" s="6" t="b">
        <f>IF(AND(TableData[[#This Row],[Month]]&gt;=Backend!$C$9,TableData[[#This Row],[Month]]&lt;=Backend!$D$9),TRUE,FALSE)</f>
        <v>1</v>
      </c>
    </row>
    <row r="312" spans="1:9" x14ac:dyDescent="0.35">
      <c r="A312" s="6" t="s">
        <v>117</v>
      </c>
      <c r="B312" s="18">
        <v>43929</v>
      </c>
      <c r="C312" s="6" t="s">
        <v>14</v>
      </c>
      <c r="D312" s="6" t="s">
        <v>15</v>
      </c>
      <c r="E312">
        <v>44</v>
      </c>
      <c r="F312">
        <v>4</v>
      </c>
      <c r="G312" s="16" t="s">
        <v>138</v>
      </c>
      <c r="H312" s="6">
        <v>1</v>
      </c>
      <c r="I312" s="6" t="b">
        <f>IF(AND(TableData[[#This Row],[Month]]&gt;=Backend!$C$9,TableData[[#This Row],[Month]]&lt;=Backend!$D$9),TRUE,FALSE)</f>
        <v>1</v>
      </c>
    </row>
    <row r="313" spans="1:9" x14ac:dyDescent="0.35">
      <c r="A313" s="6" t="s">
        <v>118</v>
      </c>
      <c r="B313" s="18">
        <v>43930</v>
      </c>
      <c r="C313" s="6" t="s">
        <v>131</v>
      </c>
      <c r="D313" s="6" t="s">
        <v>16</v>
      </c>
      <c r="E313">
        <v>43</v>
      </c>
      <c r="F313">
        <v>5</v>
      </c>
      <c r="G313" s="16" t="s">
        <v>138</v>
      </c>
      <c r="H313" s="6">
        <v>1</v>
      </c>
      <c r="I313" s="6" t="b">
        <f>IF(AND(TableData[[#This Row],[Month]]&gt;=Backend!$C$9,TableData[[#This Row],[Month]]&lt;=Backend!$D$9),TRUE,FALSE)</f>
        <v>1</v>
      </c>
    </row>
    <row r="314" spans="1:9" x14ac:dyDescent="0.35">
      <c r="A314" s="6" t="s">
        <v>119</v>
      </c>
      <c r="B314" s="18">
        <v>43931</v>
      </c>
      <c r="C314" s="6" t="s">
        <v>9</v>
      </c>
      <c r="D314" s="6" t="s">
        <v>17</v>
      </c>
      <c r="E314">
        <v>62</v>
      </c>
      <c r="F314">
        <v>0</v>
      </c>
      <c r="G314" s="16" t="s">
        <v>138</v>
      </c>
      <c r="H314" s="6">
        <v>1</v>
      </c>
      <c r="I314" s="6" t="b">
        <f>IF(AND(TableData[[#This Row],[Month]]&gt;=Backend!$C$9,TableData[[#This Row],[Month]]&lt;=Backend!$D$9),TRUE,FALSE)</f>
        <v>1</v>
      </c>
    </row>
    <row r="315" spans="1:9" x14ac:dyDescent="0.35">
      <c r="A315" s="6" t="s">
        <v>120</v>
      </c>
      <c r="B315" s="18">
        <v>43932</v>
      </c>
      <c r="C315" s="6" t="s">
        <v>7</v>
      </c>
      <c r="D315" s="6" t="s">
        <v>15</v>
      </c>
      <c r="E315">
        <v>49</v>
      </c>
      <c r="F315">
        <v>50</v>
      </c>
      <c r="G315" s="16" t="s">
        <v>138</v>
      </c>
      <c r="H315" s="6">
        <v>0</v>
      </c>
      <c r="I315" s="6" t="b">
        <f>IF(AND(TableData[[#This Row],[Month]]&gt;=Backend!$C$9,TableData[[#This Row],[Month]]&lt;=Backend!$D$9),TRUE,FALSE)</f>
        <v>1</v>
      </c>
    </row>
    <row r="316" spans="1:9" x14ac:dyDescent="0.35">
      <c r="A316" s="6" t="s">
        <v>121</v>
      </c>
      <c r="B316" s="18">
        <v>43933</v>
      </c>
      <c r="C316" s="6" t="s">
        <v>8</v>
      </c>
      <c r="D316" s="6" t="s">
        <v>16</v>
      </c>
      <c r="E316">
        <v>29</v>
      </c>
      <c r="F316">
        <v>4</v>
      </c>
      <c r="G316" s="16" t="s">
        <v>138</v>
      </c>
      <c r="H316" s="6">
        <v>0</v>
      </c>
      <c r="I316" s="6" t="b">
        <f>IF(AND(TableData[[#This Row],[Month]]&gt;=Backend!$C$9,TableData[[#This Row],[Month]]&lt;=Backend!$D$9),TRUE,FALSE)</f>
        <v>1</v>
      </c>
    </row>
    <row r="317" spans="1:9" x14ac:dyDescent="0.35">
      <c r="A317" s="6" t="s">
        <v>122</v>
      </c>
      <c r="B317" s="18">
        <v>43934</v>
      </c>
      <c r="C317" s="6" t="s">
        <v>14</v>
      </c>
      <c r="D317" s="6" t="s">
        <v>15</v>
      </c>
      <c r="E317">
        <v>29</v>
      </c>
      <c r="F317">
        <v>2</v>
      </c>
      <c r="G317" s="16" t="s">
        <v>138</v>
      </c>
      <c r="H317">
        <v>1</v>
      </c>
      <c r="I317" s="6" t="b">
        <f>IF(AND(TableData[[#This Row],[Month]]&gt;=Backend!$C$9,TableData[[#This Row],[Month]]&lt;=Backend!$D$9),TRUE,FALSE)</f>
        <v>1</v>
      </c>
    </row>
    <row r="318" spans="1:9" x14ac:dyDescent="0.35">
      <c r="A318" s="6" t="s">
        <v>123</v>
      </c>
      <c r="B318" s="18">
        <v>43935</v>
      </c>
      <c r="C318" s="6" t="s">
        <v>131</v>
      </c>
      <c r="D318" s="6" t="s">
        <v>16</v>
      </c>
      <c r="F318">
        <v>70</v>
      </c>
      <c r="G318" s="16" t="s">
        <v>18</v>
      </c>
      <c r="H318" s="6"/>
      <c r="I318" s="6" t="b">
        <f>IF(AND(TableData[[#This Row],[Month]]&gt;=Backend!$C$9,TableData[[#This Row],[Month]]&lt;=Backend!$D$9),TRUE,FALSE)</f>
        <v>1</v>
      </c>
    </row>
    <row r="319" spans="1:9" x14ac:dyDescent="0.35">
      <c r="A319" s="6" t="s">
        <v>124</v>
      </c>
      <c r="B319" s="18">
        <v>43936</v>
      </c>
      <c r="C319" s="6" t="s">
        <v>9</v>
      </c>
      <c r="D319" s="6" t="s">
        <v>17</v>
      </c>
      <c r="F319">
        <v>50</v>
      </c>
      <c r="G319" s="16" t="s">
        <v>18</v>
      </c>
      <c r="H319" s="6"/>
      <c r="I319" s="6" t="b">
        <f>IF(AND(TableData[[#This Row],[Month]]&gt;=Backend!$C$9,TableData[[#This Row],[Month]]&lt;=Backend!$D$9),TRUE,FALSE)</f>
        <v>1</v>
      </c>
    </row>
    <row r="320" spans="1:9" x14ac:dyDescent="0.35">
      <c r="A320" s="6" t="s">
        <v>19</v>
      </c>
      <c r="B320" s="18">
        <v>43831</v>
      </c>
      <c r="C320" s="6" t="s">
        <v>9</v>
      </c>
      <c r="D320" s="6" t="s">
        <v>17</v>
      </c>
      <c r="E320">
        <v>17</v>
      </c>
      <c r="F320">
        <v>12</v>
      </c>
      <c r="G320" s="16" t="s">
        <v>138</v>
      </c>
      <c r="H320" s="6">
        <v>1</v>
      </c>
      <c r="I320" s="6" t="b">
        <f>IF(AND(TableData[[#This Row],[Month]]&gt;=Backend!$C$9,TableData[[#This Row],[Month]]&lt;=Backend!$D$9),TRUE,FALSE)</f>
        <v>0</v>
      </c>
    </row>
    <row r="321" spans="1:9" x14ac:dyDescent="0.35">
      <c r="A321" s="6" t="s">
        <v>20</v>
      </c>
      <c r="B321" s="18">
        <v>43832</v>
      </c>
      <c r="C321" s="6" t="s">
        <v>7</v>
      </c>
      <c r="D321" s="6" t="s">
        <v>15</v>
      </c>
      <c r="E321">
        <v>14</v>
      </c>
      <c r="F321">
        <v>1</v>
      </c>
      <c r="G321" s="16" t="s">
        <v>138</v>
      </c>
      <c r="H321" s="6">
        <v>0</v>
      </c>
      <c r="I321" s="6" t="b">
        <f>IF(AND(TableData[[#This Row],[Month]]&gt;=Backend!$C$9,TableData[[#This Row],[Month]]&lt;=Backend!$D$9),TRUE,FALSE)</f>
        <v>0</v>
      </c>
    </row>
    <row r="322" spans="1:9" x14ac:dyDescent="0.35">
      <c r="A322" s="6" t="s">
        <v>21</v>
      </c>
      <c r="B322" s="18">
        <v>43833</v>
      </c>
      <c r="C322" s="6" t="s">
        <v>8</v>
      </c>
      <c r="D322" s="6" t="s">
        <v>16</v>
      </c>
      <c r="E322">
        <v>22</v>
      </c>
      <c r="F322">
        <v>2</v>
      </c>
      <c r="G322" s="16" t="s">
        <v>138</v>
      </c>
      <c r="H322" s="6">
        <v>1</v>
      </c>
      <c r="I322" s="6" t="b">
        <f>IF(AND(TableData[[#This Row],[Month]]&gt;=Backend!$C$9,TableData[[#This Row],[Month]]&lt;=Backend!$D$9),TRUE,FALSE)</f>
        <v>0</v>
      </c>
    </row>
    <row r="323" spans="1:9" x14ac:dyDescent="0.35">
      <c r="A323" s="6" t="s">
        <v>22</v>
      </c>
      <c r="B323" s="18">
        <v>43834</v>
      </c>
      <c r="C323" s="6" t="s">
        <v>14</v>
      </c>
      <c r="D323" s="6" t="s">
        <v>15</v>
      </c>
      <c r="E323">
        <v>24</v>
      </c>
      <c r="F323">
        <v>3</v>
      </c>
      <c r="G323" s="16" t="s">
        <v>138</v>
      </c>
      <c r="H323" s="6">
        <v>1</v>
      </c>
      <c r="I323" s="6" t="b">
        <f>IF(AND(TableData[[#This Row],[Month]]&gt;=Backend!$C$9,TableData[[#This Row],[Month]]&lt;=Backend!$D$9),TRUE,FALSE)</f>
        <v>0</v>
      </c>
    </row>
    <row r="324" spans="1:9" x14ac:dyDescent="0.35">
      <c r="A324" s="6" t="s">
        <v>23</v>
      </c>
      <c r="B324" s="18">
        <v>43835</v>
      </c>
      <c r="C324" s="6" t="s">
        <v>131</v>
      </c>
      <c r="D324" s="6" t="s">
        <v>16</v>
      </c>
      <c r="E324">
        <v>14</v>
      </c>
      <c r="G324" s="16" t="s">
        <v>13</v>
      </c>
      <c r="H324" s="6">
        <v>1</v>
      </c>
      <c r="I324" s="6" t="b">
        <f>IF(AND(TableData[[#This Row],[Month]]&gt;=Backend!$C$9,TableData[[#This Row],[Month]]&lt;=Backend!$D$9),TRUE,FALSE)</f>
        <v>0</v>
      </c>
    </row>
    <row r="325" spans="1:9" x14ac:dyDescent="0.35">
      <c r="A325" s="6" t="s">
        <v>24</v>
      </c>
      <c r="B325" s="18">
        <v>43836</v>
      </c>
      <c r="C325" s="6" t="s">
        <v>9</v>
      </c>
      <c r="D325" s="6" t="s">
        <v>17</v>
      </c>
      <c r="E325">
        <v>12</v>
      </c>
      <c r="F325">
        <v>4</v>
      </c>
      <c r="G325" s="16" t="s">
        <v>138</v>
      </c>
      <c r="H325" s="6">
        <v>1</v>
      </c>
      <c r="I325" s="6" t="b">
        <f>IF(AND(TableData[[#This Row],[Month]]&gt;=Backend!$C$9,TableData[[#This Row],[Month]]&lt;=Backend!$D$9),TRUE,FALSE)</f>
        <v>0</v>
      </c>
    </row>
    <row r="326" spans="1:9" x14ac:dyDescent="0.35">
      <c r="A326" s="6" t="s">
        <v>25</v>
      </c>
      <c r="B326" s="18">
        <v>43837</v>
      </c>
      <c r="C326" s="6" t="s">
        <v>7</v>
      </c>
      <c r="D326" s="6" t="s">
        <v>15</v>
      </c>
      <c r="F326">
        <v>10</v>
      </c>
      <c r="G326" s="16" t="s">
        <v>18</v>
      </c>
      <c r="H326" s="6"/>
      <c r="I326" s="6" t="b">
        <f>IF(AND(TableData[[#This Row],[Month]]&gt;=Backend!$C$9,TableData[[#This Row],[Month]]&lt;=Backend!$D$9),TRUE,FALSE)</f>
        <v>0</v>
      </c>
    </row>
    <row r="327" spans="1:9" x14ac:dyDescent="0.35">
      <c r="A327" s="6" t="s">
        <v>26</v>
      </c>
      <c r="B327" s="18">
        <v>43838</v>
      </c>
      <c r="C327" s="6" t="s">
        <v>8</v>
      </c>
      <c r="D327" s="6" t="s">
        <v>16</v>
      </c>
      <c r="F327">
        <v>9</v>
      </c>
      <c r="G327" s="16" t="s">
        <v>18</v>
      </c>
      <c r="H327" s="6"/>
      <c r="I327" s="6" t="b">
        <f>IF(AND(TableData[[#This Row],[Month]]&gt;=Backend!$C$9,TableData[[#This Row],[Month]]&lt;=Backend!$D$9),TRUE,FALSE)</f>
        <v>0</v>
      </c>
    </row>
    <row r="328" spans="1:9" x14ac:dyDescent="0.35">
      <c r="A328" s="6" t="s">
        <v>27</v>
      </c>
      <c r="B328" s="18">
        <v>43839</v>
      </c>
      <c r="C328" s="6" t="s">
        <v>14</v>
      </c>
      <c r="D328" s="6" t="s">
        <v>15</v>
      </c>
      <c r="E328">
        <v>19</v>
      </c>
      <c r="F328">
        <v>2</v>
      </c>
      <c r="G328" s="16" t="s">
        <v>138</v>
      </c>
      <c r="H328" s="6">
        <v>1</v>
      </c>
      <c r="I328" s="6" t="b">
        <f>IF(AND(TableData[[#This Row],[Month]]&gt;=Backend!$C$9,TableData[[#This Row],[Month]]&lt;=Backend!$D$9),TRUE,FALSE)</f>
        <v>0</v>
      </c>
    </row>
    <row r="329" spans="1:9" x14ac:dyDescent="0.35">
      <c r="A329" s="6" t="s">
        <v>28</v>
      </c>
      <c r="B329" s="18">
        <v>43840</v>
      </c>
      <c r="C329" s="6" t="s">
        <v>131</v>
      </c>
      <c r="D329" s="6" t="s">
        <v>16</v>
      </c>
      <c r="E329">
        <v>15</v>
      </c>
      <c r="F329">
        <v>13</v>
      </c>
      <c r="G329" s="16" t="s">
        <v>138</v>
      </c>
      <c r="H329" s="6">
        <v>1</v>
      </c>
      <c r="I329" s="6" t="b">
        <f>IF(AND(TableData[[#This Row],[Month]]&gt;=Backend!$C$9,TableData[[#This Row],[Month]]&lt;=Backend!$D$9),TRUE,FALSE)</f>
        <v>0</v>
      </c>
    </row>
    <row r="330" spans="1:9" x14ac:dyDescent="0.35">
      <c r="A330" s="6" t="s">
        <v>29</v>
      </c>
      <c r="B330" s="18">
        <v>43841</v>
      </c>
      <c r="C330" s="6" t="s">
        <v>9</v>
      </c>
      <c r="D330" s="6" t="s">
        <v>17</v>
      </c>
      <c r="E330">
        <v>21</v>
      </c>
      <c r="F330">
        <v>15</v>
      </c>
      <c r="G330" s="16" t="s">
        <v>138</v>
      </c>
      <c r="H330" s="6">
        <v>1</v>
      </c>
      <c r="I330" s="6" t="b">
        <f>IF(AND(TableData[[#This Row],[Month]]&gt;=Backend!$C$9,TableData[[#This Row],[Month]]&lt;=Backend!$D$9),TRUE,FALSE)</f>
        <v>0</v>
      </c>
    </row>
    <row r="331" spans="1:9" x14ac:dyDescent="0.35">
      <c r="A331" s="6" t="s">
        <v>30</v>
      </c>
      <c r="B331" s="18">
        <v>43842</v>
      </c>
      <c r="C331" s="6" t="s">
        <v>7</v>
      </c>
      <c r="D331" s="6" t="s">
        <v>15</v>
      </c>
      <c r="E331">
        <v>20</v>
      </c>
      <c r="F331">
        <v>18</v>
      </c>
      <c r="G331" s="16" t="s">
        <v>138</v>
      </c>
      <c r="H331" s="6">
        <v>1</v>
      </c>
      <c r="I331" s="6" t="b">
        <f>IF(AND(TableData[[#This Row],[Month]]&gt;=Backend!$C$9,TableData[[#This Row],[Month]]&lt;=Backend!$D$9),TRUE,FALSE)</f>
        <v>0</v>
      </c>
    </row>
    <row r="332" spans="1:9" x14ac:dyDescent="0.35">
      <c r="A332" s="6" t="s">
        <v>31</v>
      </c>
      <c r="B332" s="18">
        <v>43843</v>
      </c>
      <c r="C332" s="6" t="s">
        <v>8</v>
      </c>
      <c r="D332" s="6" t="s">
        <v>16</v>
      </c>
      <c r="E332">
        <v>28</v>
      </c>
      <c r="F332">
        <v>10</v>
      </c>
      <c r="G332" s="16" t="s">
        <v>138</v>
      </c>
      <c r="H332" s="6">
        <v>1</v>
      </c>
      <c r="I332" s="6" t="b">
        <f>IF(AND(TableData[[#This Row],[Month]]&gt;=Backend!$C$9,TableData[[#This Row],[Month]]&lt;=Backend!$D$9),TRUE,FALSE)</f>
        <v>0</v>
      </c>
    </row>
    <row r="333" spans="1:9" x14ac:dyDescent="0.35">
      <c r="A333" s="6" t="s">
        <v>32</v>
      </c>
      <c r="B333" s="18">
        <v>43844</v>
      </c>
      <c r="C333" s="6" t="s">
        <v>14</v>
      </c>
      <c r="D333" s="6" t="s">
        <v>15</v>
      </c>
      <c r="E333">
        <v>18</v>
      </c>
      <c r="F333">
        <v>39</v>
      </c>
      <c r="G333" s="16" t="s">
        <v>138</v>
      </c>
      <c r="H333" s="6">
        <v>1</v>
      </c>
      <c r="I333" s="6" t="b">
        <f>IF(AND(TableData[[#This Row],[Month]]&gt;=Backend!$C$9,TableData[[#This Row],[Month]]&lt;=Backend!$D$9),TRUE,FALSE)</f>
        <v>0</v>
      </c>
    </row>
    <row r="334" spans="1:9" x14ac:dyDescent="0.35">
      <c r="A334" s="6" t="s">
        <v>33</v>
      </c>
      <c r="B334" s="18">
        <v>43845</v>
      </c>
      <c r="C334" s="6" t="s">
        <v>131</v>
      </c>
      <c r="D334" s="6" t="s">
        <v>16</v>
      </c>
      <c r="F334">
        <v>4</v>
      </c>
      <c r="G334" s="16" t="s">
        <v>18</v>
      </c>
      <c r="H334" s="6"/>
      <c r="I334" s="6" t="b">
        <f>IF(AND(TableData[[#This Row],[Month]]&gt;=Backend!$C$9,TableData[[#This Row],[Month]]&lt;=Backend!$D$9),TRUE,FALSE)</f>
        <v>0</v>
      </c>
    </row>
    <row r="335" spans="1:9" x14ac:dyDescent="0.35">
      <c r="A335" s="6" t="s">
        <v>34</v>
      </c>
      <c r="B335" s="18">
        <v>43846</v>
      </c>
      <c r="C335" s="6" t="s">
        <v>9</v>
      </c>
      <c r="D335" s="6" t="s">
        <v>17</v>
      </c>
      <c r="F335">
        <v>5</v>
      </c>
      <c r="G335" s="16" t="s">
        <v>18</v>
      </c>
      <c r="H335" s="6"/>
      <c r="I335" s="6" t="b">
        <f>IF(AND(TableData[[#This Row],[Month]]&gt;=Backend!$C$9,TableData[[#This Row],[Month]]&lt;=Backend!$D$9),TRUE,FALSE)</f>
        <v>0</v>
      </c>
    </row>
    <row r="336" spans="1:9" x14ac:dyDescent="0.35">
      <c r="A336" s="6" t="s">
        <v>35</v>
      </c>
      <c r="B336" s="18">
        <v>43847</v>
      </c>
      <c r="C336" s="6" t="s">
        <v>7</v>
      </c>
      <c r="D336" s="6" t="s">
        <v>15</v>
      </c>
      <c r="F336">
        <v>0</v>
      </c>
      <c r="G336" s="16" t="s">
        <v>18</v>
      </c>
      <c r="H336" s="6"/>
      <c r="I336" s="6" t="b">
        <f>IF(AND(TableData[[#This Row],[Month]]&gt;=Backend!$C$9,TableData[[#This Row],[Month]]&lt;=Backend!$D$9),TRUE,FALSE)</f>
        <v>0</v>
      </c>
    </row>
    <row r="337" spans="1:9" x14ac:dyDescent="0.35">
      <c r="A337" s="6" t="s">
        <v>36</v>
      </c>
      <c r="B337" s="18">
        <v>43848</v>
      </c>
      <c r="C337" s="6" t="s">
        <v>8</v>
      </c>
      <c r="D337" s="6" t="s">
        <v>16</v>
      </c>
      <c r="E337">
        <v>12</v>
      </c>
      <c r="F337">
        <v>50</v>
      </c>
      <c r="G337" s="16" t="s">
        <v>138</v>
      </c>
      <c r="H337" s="6">
        <v>1</v>
      </c>
      <c r="I337" s="6" t="b">
        <f>IF(AND(TableData[[#This Row],[Month]]&gt;=Backend!$C$9,TableData[[#This Row],[Month]]&lt;=Backend!$D$9),TRUE,FALSE)</f>
        <v>0</v>
      </c>
    </row>
    <row r="338" spans="1:9" x14ac:dyDescent="0.35">
      <c r="A338" s="6" t="s">
        <v>37</v>
      </c>
      <c r="B338" s="18">
        <v>43849</v>
      </c>
      <c r="C338" s="6" t="s">
        <v>14</v>
      </c>
      <c r="D338" s="6" t="s">
        <v>15</v>
      </c>
      <c r="E338">
        <v>11</v>
      </c>
      <c r="F338">
        <v>4</v>
      </c>
      <c r="G338" s="16" t="s">
        <v>138</v>
      </c>
      <c r="H338" s="6">
        <v>1</v>
      </c>
      <c r="I338" s="6" t="b">
        <f>IF(AND(TableData[[#This Row],[Month]]&gt;=Backend!$C$9,TableData[[#This Row],[Month]]&lt;=Backend!$D$9),TRUE,FALSE)</f>
        <v>0</v>
      </c>
    </row>
    <row r="339" spans="1:9" x14ac:dyDescent="0.35">
      <c r="A339" s="6" t="s">
        <v>38</v>
      </c>
      <c r="B339" s="18">
        <v>43850</v>
      </c>
      <c r="C339" s="6" t="s">
        <v>131</v>
      </c>
      <c r="D339" s="6" t="s">
        <v>16</v>
      </c>
      <c r="E339">
        <v>11</v>
      </c>
      <c r="F339">
        <v>2</v>
      </c>
      <c r="G339" s="16" t="s">
        <v>138</v>
      </c>
      <c r="H339" s="6">
        <v>1</v>
      </c>
      <c r="I339" s="6" t="b">
        <f>IF(AND(TableData[[#This Row],[Month]]&gt;=Backend!$C$9,TableData[[#This Row],[Month]]&lt;=Backend!$D$9),TRUE,FALSE)</f>
        <v>0</v>
      </c>
    </row>
    <row r="340" spans="1:9" x14ac:dyDescent="0.35">
      <c r="A340" s="6" t="s">
        <v>39</v>
      </c>
      <c r="B340" s="18">
        <v>43851</v>
      </c>
      <c r="C340" s="6" t="s">
        <v>9</v>
      </c>
      <c r="D340" s="6" t="s">
        <v>17</v>
      </c>
      <c r="E340">
        <v>10</v>
      </c>
      <c r="F340">
        <v>70</v>
      </c>
      <c r="G340" s="16" t="s">
        <v>138</v>
      </c>
      <c r="H340" s="6">
        <v>0</v>
      </c>
      <c r="I340" s="6" t="b">
        <f>IF(AND(TableData[[#This Row],[Month]]&gt;=Backend!$C$9,TableData[[#This Row],[Month]]&lt;=Backend!$D$9),TRUE,FALSE)</f>
        <v>0</v>
      </c>
    </row>
    <row r="341" spans="1:9" x14ac:dyDescent="0.35">
      <c r="A341" s="6" t="s">
        <v>40</v>
      </c>
      <c r="B341" s="18">
        <v>43852</v>
      </c>
      <c r="C341" s="6" t="s">
        <v>7</v>
      </c>
      <c r="D341" s="6" t="s">
        <v>15</v>
      </c>
      <c r="E341">
        <v>16</v>
      </c>
      <c r="F341">
        <v>50</v>
      </c>
      <c r="G341" s="16" t="s">
        <v>138</v>
      </c>
      <c r="H341" s="6">
        <v>0</v>
      </c>
      <c r="I341" s="6" t="b">
        <f>IF(AND(TableData[[#This Row],[Month]]&gt;=Backend!$C$9,TableData[[#This Row],[Month]]&lt;=Backend!$D$9),TRUE,FALSE)</f>
        <v>0</v>
      </c>
    </row>
    <row r="342" spans="1:9" x14ac:dyDescent="0.35">
      <c r="A342" s="6" t="s">
        <v>41</v>
      </c>
      <c r="B342" s="18">
        <v>43853</v>
      </c>
      <c r="C342" s="6" t="s">
        <v>8</v>
      </c>
      <c r="D342" s="6" t="s">
        <v>16</v>
      </c>
      <c r="E342">
        <v>29</v>
      </c>
      <c r="F342">
        <v>12</v>
      </c>
      <c r="G342" s="16" t="s">
        <v>13</v>
      </c>
      <c r="H342" s="6">
        <v>0</v>
      </c>
      <c r="I342" s="6" t="b">
        <f>IF(AND(TableData[[#This Row],[Month]]&gt;=Backend!$C$9,TableData[[#This Row],[Month]]&lt;=Backend!$D$9),TRUE,FALSE)</f>
        <v>0</v>
      </c>
    </row>
    <row r="343" spans="1:9" x14ac:dyDescent="0.35">
      <c r="A343" s="6" t="s">
        <v>42</v>
      </c>
      <c r="B343" s="18">
        <v>43854</v>
      </c>
      <c r="C343" s="6" t="s">
        <v>14</v>
      </c>
      <c r="D343" s="6" t="s">
        <v>15</v>
      </c>
      <c r="E343">
        <v>31</v>
      </c>
      <c r="F343">
        <v>1</v>
      </c>
      <c r="G343" s="16" t="s">
        <v>138</v>
      </c>
      <c r="H343" s="6">
        <v>1</v>
      </c>
      <c r="I343" s="6" t="b">
        <f>IF(AND(TableData[[#This Row],[Month]]&gt;=Backend!$C$9,TableData[[#This Row],[Month]]&lt;=Backend!$D$9),TRUE,FALSE)</f>
        <v>0</v>
      </c>
    </row>
    <row r="344" spans="1:9" x14ac:dyDescent="0.35">
      <c r="A344" s="6" t="s">
        <v>43</v>
      </c>
      <c r="B344" s="18">
        <v>43855</v>
      </c>
      <c r="C344" s="6" t="s">
        <v>131</v>
      </c>
      <c r="D344" s="6" t="s">
        <v>16</v>
      </c>
      <c r="F344">
        <v>2</v>
      </c>
      <c r="G344" s="16" t="s">
        <v>18</v>
      </c>
      <c r="H344" s="6"/>
      <c r="I344" s="6" t="b">
        <f>IF(AND(TableData[[#This Row],[Month]]&gt;=Backend!$C$9,TableData[[#This Row],[Month]]&lt;=Backend!$D$9),TRUE,FALSE)</f>
        <v>0</v>
      </c>
    </row>
    <row r="345" spans="1:9" x14ac:dyDescent="0.35">
      <c r="A345" s="6" t="s">
        <v>44</v>
      </c>
      <c r="B345" s="18">
        <v>43856</v>
      </c>
      <c r="C345" s="6" t="s">
        <v>9</v>
      </c>
      <c r="D345" s="6" t="s">
        <v>17</v>
      </c>
      <c r="F345">
        <v>3</v>
      </c>
      <c r="G345" s="16" t="s">
        <v>18</v>
      </c>
      <c r="H345" s="6"/>
      <c r="I345" s="6" t="b">
        <f>IF(AND(TableData[[#This Row],[Month]]&gt;=Backend!$C$9,TableData[[#This Row],[Month]]&lt;=Backend!$D$9),TRUE,FALSE)</f>
        <v>0</v>
      </c>
    </row>
    <row r="346" spans="1:9" x14ac:dyDescent="0.35">
      <c r="A346" s="6" t="s">
        <v>45</v>
      </c>
      <c r="B346" s="18">
        <v>43857</v>
      </c>
      <c r="C346" s="6" t="s">
        <v>7</v>
      </c>
      <c r="D346" s="6" t="s">
        <v>15</v>
      </c>
      <c r="E346">
        <v>13</v>
      </c>
      <c r="G346" s="16" t="s">
        <v>138</v>
      </c>
      <c r="H346" s="6">
        <v>1</v>
      </c>
      <c r="I346" s="6" t="b">
        <f>IF(AND(TableData[[#This Row],[Month]]&gt;=Backend!$C$9,TableData[[#This Row],[Month]]&lt;=Backend!$D$9),TRUE,FALSE)</f>
        <v>0</v>
      </c>
    </row>
    <row r="347" spans="1:9" x14ac:dyDescent="0.35">
      <c r="A347" s="6" t="s">
        <v>46</v>
      </c>
      <c r="B347" s="18">
        <v>43858</v>
      </c>
      <c r="C347" s="6" t="s">
        <v>8</v>
      </c>
      <c r="D347" s="6" t="s">
        <v>16</v>
      </c>
      <c r="E347">
        <v>28</v>
      </c>
      <c r="F347">
        <v>4</v>
      </c>
      <c r="G347" s="16" t="s">
        <v>138</v>
      </c>
      <c r="H347" s="6">
        <v>1</v>
      </c>
      <c r="I347" s="6" t="b">
        <f>IF(AND(TableData[[#This Row],[Month]]&gt;=Backend!$C$9,TableData[[#This Row],[Month]]&lt;=Backend!$D$9),TRUE,FALSE)</f>
        <v>0</v>
      </c>
    </row>
    <row r="348" spans="1:9" x14ac:dyDescent="0.35">
      <c r="A348" s="6" t="s">
        <v>47</v>
      </c>
      <c r="B348" s="18">
        <v>43859</v>
      </c>
      <c r="C348" s="6" t="s">
        <v>14</v>
      </c>
      <c r="D348" s="6" t="s">
        <v>15</v>
      </c>
      <c r="E348">
        <v>32</v>
      </c>
      <c r="F348">
        <v>10</v>
      </c>
      <c r="G348" s="16" t="s">
        <v>138</v>
      </c>
      <c r="H348">
        <v>1</v>
      </c>
      <c r="I348" s="6" t="b">
        <f>IF(AND(TableData[[#This Row],[Month]]&gt;=Backend!$C$9,TableData[[#This Row],[Month]]&lt;=Backend!$D$9),TRUE,FALSE)</f>
        <v>0</v>
      </c>
    </row>
    <row r="349" spans="1:9" x14ac:dyDescent="0.35">
      <c r="A349" s="6" t="s">
        <v>48</v>
      </c>
      <c r="B349" s="18">
        <v>43860</v>
      </c>
      <c r="C349" s="6" t="s">
        <v>131</v>
      </c>
      <c r="D349" s="6" t="s">
        <v>16</v>
      </c>
      <c r="E349">
        <v>16</v>
      </c>
      <c r="F349">
        <v>9</v>
      </c>
      <c r="G349" s="16" t="s">
        <v>138</v>
      </c>
      <c r="H349" s="6">
        <v>1</v>
      </c>
      <c r="I349" s="6" t="b">
        <f>IF(AND(TableData[[#This Row],[Month]]&gt;=Backend!$C$9,TableData[[#This Row],[Month]]&lt;=Backend!$D$9),TRUE,FALSE)</f>
        <v>0</v>
      </c>
    </row>
    <row r="350" spans="1:9" x14ac:dyDescent="0.35">
      <c r="A350" s="6" t="s">
        <v>49</v>
      </c>
      <c r="B350" s="18">
        <v>43861</v>
      </c>
      <c r="C350" s="6" t="s">
        <v>9</v>
      </c>
      <c r="D350" s="6" t="s">
        <v>17</v>
      </c>
      <c r="E350">
        <v>14</v>
      </c>
      <c r="F350">
        <v>2</v>
      </c>
      <c r="G350" s="16" t="s">
        <v>138</v>
      </c>
      <c r="H350" s="6">
        <v>1</v>
      </c>
      <c r="I350" s="6" t="b">
        <f>IF(AND(TableData[[#This Row],[Month]]&gt;=Backend!$C$9,TableData[[#This Row],[Month]]&lt;=Backend!$D$9),TRUE,FALSE)</f>
        <v>0</v>
      </c>
    </row>
    <row r="351" spans="1:9" x14ac:dyDescent="0.35">
      <c r="A351" s="6" t="s">
        <v>50</v>
      </c>
      <c r="B351" s="18">
        <v>43862</v>
      </c>
      <c r="C351" s="6" t="s">
        <v>7</v>
      </c>
      <c r="D351" s="6" t="s">
        <v>15</v>
      </c>
      <c r="E351">
        <v>11</v>
      </c>
      <c r="F351">
        <v>13</v>
      </c>
      <c r="G351" s="16" t="s">
        <v>138</v>
      </c>
      <c r="H351" s="6">
        <v>1</v>
      </c>
      <c r="I351" s="6" t="b">
        <f>IF(AND(TableData[[#This Row],[Month]]&gt;=Backend!$C$9,TableData[[#This Row],[Month]]&lt;=Backend!$D$9),TRUE,FALSE)</f>
        <v>0</v>
      </c>
    </row>
    <row r="352" spans="1:9" x14ac:dyDescent="0.35">
      <c r="A352" s="6" t="s">
        <v>51</v>
      </c>
      <c r="B352" s="18">
        <v>43863</v>
      </c>
      <c r="C352" s="6" t="s">
        <v>8</v>
      </c>
      <c r="D352" s="6" t="s">
        <v>16</v>
      </c>
      <c r="F352">
        <v>15</v>
      </c>
      <c r="G352" s="16" t="s">
        <v>18</v>
      </c>
      <c r="H352" s="6"/>
      <c r="I352" s="6" t="b">
        <f>IF(AND(TableData[[#This Row],[Month]]&gt;=Backend!$C$9,TableData[[#This Row],[Month]]&lt;=Backend!$D$9),TRUE,FALSE)</f>
        <v>0</v>
      </c>
    </row>
    <row r="353" spans="1:9" x14ac:dyDescent="0.35">
      <c r="A353" s="6" t="s">
        <v>52</v>
      </c>
      <c r="B353" s="18">
        <v>43864</v>
      </c>
      <c r="C353" s="6" t="s">
        <v>14</v>
      </c>
      <c r="D353" s="6" t="s">
        <v>15</v>
      </c>
      <c r="F353">
        <v>18</v>
      </c>
      <c r="G353" s="16" t="s">
        <v>18</v>
      </c>
      <c r="H353" s="6"/>
      <c r="I353" s="6" t="b">
        <f>IF(AND(TableData[[#This Row],[Month]]&gt;=Backend!$C$9,TableData[[#This Row],[Month]]&lt;=Backend!$D$9),TRUE,FALSE)</f>
        <v>0</v>
      </c>
    </row>
    <row r="354" spans="1:9" x14ac:dyDescent="0.35">
      <c r="A354" s="6" t="s">
        <v>53</v>
      </c>
      <c r="B354" s="18">
        <v>43865</v>
      </c>
      <c r="C354" s="6" t="s">
        <v>131</v>
      </c>
      <c r="D354" s="6" t="s">
        <v>16</v>
      </c>
      <c r="F354">
        <v>10</v>
      </c>
      <c r="G354" s="16" t="s">
        <v>18</v>
      </c>
      <c r="H354" s="6"/>
      <c r="I354" s="6" t="b">
        <f>IF(AND(TableData[[#This Row],[Month]]&gt;=Backend!$C$9,TableData[[#This Row],[Month]]&lt;=Backend!$D$9),TRUE,FALSE)</f>
        <v>0</v>
      </c>
    </row>
    <row r="355" spans="1:9" x14ac:dyDescent="0.35">
      <c r="A355" s="6" t="s">
        <v>54</v>
      </c>
      <c r="B355" s="18">
        <v>43866</v>
      </c>
      <c r="C355" s="6" t="s">
        <v>9</v>
      </c>
      <c r="D355" s="6" t="s">
        <v>17</v>
      </c>
      <c r="E355">
        <v>28</v>
      </c>
      <c r="F355">
        <v>39</v>
      </c>
      <c r="G355" s="16" t="s">
        <v>138</v>
      </c>
      <c r="H355" s="6">
        <v>1</v>
      </c>
      <c r="I355" s="6" t="b">
        <f>IF(AND(TableData[[#This Row],[Month]]&gt;=Backend!$C$9,TableData[[#This Row],[Month]]&lt;=Backend!$D$9),TRUE,FALSE)</f>
        <v>0</v>
      </c>
    </row>
    <row r="356" spans="1:9" x14ac:dyDescent="0.35">
      <c r="A356" s="6" t="s">
        <v>55</v>
      </c>
      <c r="B356" s="18">
        <v>43867</v>
      </c>
      <c r="C356" s="6" t="s">
        <v>7</v>
      </c>
      <c r="D356" s="6" t="s">
        <v>15</v>
      </c>
      <c r="E356">
        <v>31</v>
      </c>
      <c r="F356">
        <v>4</v>
      </c>
      <c r="G356" s="16" t="s">
        <v>138</v>
      </c>
      <c r="H356" s="6">
        <v>1</v>
      </c>
      <c r="I356" s="6" t="b">
        <f>IF(AND(TableData[[#This Row],[Month]]&gt;=Backend!$C$9,TableData[[#This Row],[Month]]&lt;=Backend!$D$9),TRUE,FALSE)</f>
        <v>0</v>
      </c>
    </row>
    <row r="357" spans="1:9" x14ac:dyDescent="0.35">
      <c r="A357" s="6" t="s">
        <v>56</v>
      </c>
      <c r="B357" s="18">
        <v>43868</v>
      </c>
      <c r="C357" s="6" t="s">
        <v>8</v>
      </c>
      <c r="D357" s="6" t="s">
        <v>16</v>
      </c>
      <c r="E357">
        <v>27</v>
      </c>
      <c r="F357">
        <v>5</v>
      </c>
      <c r="G357" s="16" t="s">
        <v>138</v>
      </c>
      <c r="H357" s="6">
        <v>1</v>
      </c>
      <c r="I357" s="6" t="b">
        <f>IF(AND(TableData[[#This Row],[Month]]&gt;=Backend!$C$9,TableData[[#This Row],[Month]]&lt;=Backend!$D$9),TRUE,FALSE)</f>
        <v>0</v>
      </c>
    </row>
    <row r="358" spans="1:9" x14ac:dyDescent="0.35">
      <c r="A358" s="6" t="s">
        <v>57</v>
      </c>
      <c r="B358" s="18">
        <v>43869</v>
      </c>
      <c r="C358" s="6" t="s">
        <v>14</v>
      </c>
      <c r="D358" s="6" t="s">
        <v>15</v>
      </c>
      <c r="E358">
        <v>16</v>
      </c>
      <c r="F358">
        <v>0</v>
      </c>
      <c r="G358" s="16" t="s">
        <v>138</v>
      </c>
      <c r="H358" s="6">
        <v>1</v>
      </c>
      <c r="I358" s="6" t="b">
        <f>IF(AND(TableData[[#This Row],[Month]]&gt;=Backend!$C$9,TableData[[#This Row],[Month]]&lt;=Backend!$D$9),TRUE,FALSE)</f>
        <v>0</v>
      </c>
    </row>
    <row r="359" spans="1:9" x14ac:dyDescent="0.35">
      <c r="A359" s="6" t="s">
        <v>58</v>
      </c>
      <c r="B359" s="18">
        <v>43870</v>
      </c>
      <c r="C359" s="6" t="s">
        <v>131</v>
      </c>
      <c r="D359" s="6" t="s">
        <v>16</v>
      </c>
      <c r="E359">
        <v>25</v>
      </c>
      <c r="F359">
        <v>50</v>
      </c>
      <c r="G359" s="16" t="s">
        <v>138</v>
      </c>
      <c r="H359" s="6">
        <v>1</v>
      </c>
      <c r="I359" s="6" t="b">
        <f>IF(AND(TableData[[#This Row],[Month]]&gt;=Backend!$C$9,TableData[[#This Row],[Month]]&lt;=Backend!$D$9),TRUE,FALSE)</f>
        <v>0</v>
      </c>
    </row>
    <row r="360" spans="1:9" x14ac:dyDescent="0.35">
      <c r="A360" s="6" t="s">
        <v>59</v>
      </c>
      <c r="B360" s="18">
        <v>43871</v>
      </c>
      <c r="C360" s="6" t="s">
        <v>9</v>
      </c>
      <c r="D360" s="6" t="s">
        <v>17</v>
      </c>
      <c r="E360">
        <v>31</v>
      </c>
      <c r="F360">
        <v>4</v>
      </c>
      <c r="G360" s="16" t="s">
        <v>13</v>
      </c>
      <c r="H360" s="6">
        <v>1</v>
      </c>
      <c r="I360" s="6" t="b">
        <f>IF(AND(TableData[[#This Row],[Month]]&gt;=Backend!$C$9,TableData[[#This Row],[Month]]&lt;=Backend!$D$9),TRUE,FALSE)</f>
        <v>0</v>
      </c>
    </row>
    <row r="361" spans="1:9" x14ac:dyDescent="0.35">
      <c r="A361" s="6" t="s">
        <v>60</v>
      </c>
      <c r="B361" s="18">
        <v>43872</v>
      </c>
      <c r="C361" s="6" t="s">
        <v>7</v>
      </c>
      <c r="D361" s="6" t="s">
        <v>15</v>
      </c>
      <c r="E361">
        <v>15</v>
      </c>
      <c r="F361">
        <v>2</v>
      </c>
      <c r="G361" s="16" t="s">
        <v>138</v>
      </c>
      <c r="H361" s="6">
        <v>1</v>
      </c>
      <c r="I361" s="6" t="b">
        <f>IF(AND(TableData[[#This Row],[Month]]&gt;=Backend!$C$9,TableData[[#This Row],[Month]]&lt;=Backend!$D$9),TRUE,FALSE)</f>
        <v>0</v>
      </c>
    </row>
    <row r="362" spans="1:9" x14ac:dyDescent="0.35">
      <c r="A362" s="6" t="s">
        <v>61</v>
      </c>
      <c r="B362" s="18">
        <v>43873</v>
      </c>
      <c r="C362" s="6" t="s">
        <v>8</v>
      </c>
      <c r="D362" s="6" t="s">
        <v>16</v>
      </c>
      <c r="F362">
        <v>70</v>
      </c>
      <c r="G362" s="16" t="s">
        <v>18</v>
      </c>
      <c r="H362" s="6"/>
      <c r="I362" s="6" t="b">
        <f>IF(AND(TableData[[#This Row],[Month]]&gt;=Backend!$C$9,TableData[[#This Row],[Month]]&lt;=Backend!$D$9),TRUE,FALSE)</f>
        <v>0</v>
      </c>
    </row>
    <row r="363" spans="1:9" x14ac:dyDescent="0.35">
      <c r="A363" s="6" t="s">
        <v>62</v>
      </c>
      <c r="B363" s="18">
        <v>43874</v>
      </c>
      <c r="C363" s="6" t="s">
        <v>14</v>
      </c>
      <c r="D363" s="6" t="s">
        <v>15</v>
      </c>
      <c r="F363">
        <v>50</v>
      </c>
      <c r="G363" s="16" t="s">
        <v>18</v>
      </c>
      <c r="H363" s="6"/>
      <c r="I363" s="6" t="b">
        <f>IF(AND(TableData[[#This Row],[Month]]&gt;=Backend!$C$9,TableData[[#This Row],[Month]]&lt;=Backend!$D$9),TRUE,FALSE)</f>
        <v>0</v>
      </c>
    </row>
    <row r="364" spans="1:9" x14ac:dyDescent="0.35">
      <c r="A364" s="6" t="s">
        <v>63</v>
      </c>
      <c r="B364" s="18">
        <v>43875</v>
      </c>
      <c r="C364" s="6" t="s">
        <v>131</v>
      </c>
      <c r="D364" s="6" t="s">
        <v>16</v>
      </c>
      <c r="E364">
        <v>15</v>
      </c>
      <c r="F364">
        <v>12</v>
      </c>
      <c r="G364" s="16" t="s">
        <v>138</v>
      </c>
      <c r="H364" s="6">
        <v>1</v>
      </c>
      <c r="I364" s="6" t="b">
        <f>IF(AND(TableData[[#This Row],[Month]]&gt;=Backend!$C$9,TableData[[#This Row],[Month]]&lt;=Backend!$D$9),TRUE,FALSE)</f>
        <v>0</v>
      </c>
    </row>
    <row r="365" spans="1:9" x14ac:dyDescent="0.35">
      <c r="A365" s="6" t="s">
        <v>64</v>
      </c>
      <c r="B365" s="18">
        <v>43876</v>
      </c>
      <c r="C365" s="6" t="s">
        <v>9</v>
      </c>
      <c r="D365" s="6" t="s">
        <v>17</v>
      </c>
      <c r="E365">
        <v>39</v>
      </c>
      <c r="F365">
        <v>1</v>
      </c>
      <c r="G365" s="16" t="s">
        <v>138</v>
      </c>
      <c r="H365" s="6">
        <v>1</v>
      </c>
      <c r="I365" s="6" t="b">
        <f>IF(AND(TableData[[#This Row],[Month]]&gt;=Backend!$C$9,TableData[[#This Row],[Month]]&lt;=Backend!$D$9),TRUE,FALSE)</f>
        <v>0</v>
      </c>
    </row>
    <row r="366" spans="1:9" x14ac:dyDescent="0.35">
      <c r="A366" s="6" t="s">
        <v>65</v>
      </c>
      <c r="B366" s="18">
        <v>43877</v>
      </c>
      <c r="C366" s="6" t="s">
        <v>7</v>
      </c>
      <c r="D366" s="6" t="s">
        <v>15</v>
      </c>
      <c r="E366">
        <v>20</v>
      </c>
      <c r="F366">
        <v>2</v>
      </c>
      <c r="G366" s="16" t="s">
        <v>138</v>
      </c>
      <c r="H366" s="6">
        <v>1</v>
      </c>
      <c r="I366" s="6" t="b">
        <f>IF(AND(TableData[[#This Row],[Month]]&gt;=Backend!$C$9,TableData[[#This Row],[Month]]&lt;=Backend!$D$9),TRUE,FALSE)</f>
        <v>0</v>
      </c>
    </row>
    <row r="367" spans="1:9" x14ac:dyDescent="0.35">
      <c r="A367" s="6" t="s">
        <v>66</v>
      </c>
      <c r="B367" s="18">
        <v>43878</v>
      </c>
      <c r="C367" s="6" t="s">
        <v>8</v>
      </c>
      <c r="D367" s="6" t="s">
        <v>16</v>
      </c>
      <c r="E367">
        <v>13</v>
      </c>
      <c r="F367">
        <v>3</v>
      </c>
      <c r="G367" s="16" t="s">
        <v>138</v>
      </c>
      <c r="H367" s="6">
        <v>0</v>
      </c>
      <c r="I367" s="6" t="b">
        <f>IF(AND(TableData[[#This Row],[Month]]&gt;=Backend!$C$9,TableData[[#This Row],[Month]]&lt;=Backend!$D$9),TRUE,FALSE)</f>
        <v>0</v>
      </c>
    </row>
    <row r="368" spans="1:9" x14ac:dyDescent="0.35">
      <c r="A368" s="6" t="s">
        <v>67</v>
      </c>
      <c r="B368" s="18">
        <v>43879</v>
      </c>
      <c r="C368" s="6" t="s">
        <v>14</v>
      </c>
      <c r="D368" s="6" t="s">
        <v>15</v>
      </c>
      <c r="E368">
        <v>28</v>
      </c>
      <c r="G368" s="16" t="s">
        <v>138</v>
      </c>
      <c r="H368">
        <v>1</v>
      </c>
      <c r="I368" s="6" t="b">
        <f>IF(AND(TableData[[#This Row],[Month]]&gt;=Backend!$C$9,TableData[[#This Row],[Month]]&lt;=Backend!$D$9),TRUE,FALSE)</f>
        <v>0</v>
      </c>
    </row>
    <row r="369" spans="1:9" x14ac:dyDescent="0.35">
      <c r="A369" s="6" t="s">
        <v>68</v>
      </c>
      <c r="B369" s="18">
        <v>43880</v>
      </c>
      <c r="C369" s="6" t="s">
        <v>131</v>
      </c>
      <c r="D369" s="6" t="s">
        <v>16</v>
      </c>
      <c r="E369">
        <v>10</v>
      </c>
      <c r="F369">
        <v>4</v>
      </c>
      <c r="G369" s="16" t="s">
        <v>138</v>
      </c>
      <c r="H369" s="6">
        <v>0</v>
      </c>
      <c r="I369" s="6" t="b">
        <f>IF(AND(TableData[[#This Row],[Month]]&gt;=Backend!$C$9,TableData[[#This Row],[Month]]&lt;=Backend!$D$9),TRUE,FALSE)</f>
        <v>0</v>
      </c>
    </row>
    <row r="370" spans="1:9" x14ac:dyDescent="0.35">
      <c r="A370" s="6" t="s">
        <v>69</v>
      </c>
      <c r="B370" s="18">
        <v>43881</v>
      </c>
      <c r="C370" s="6" t="s">
        <v>9</v>
      </c>
      <c r="D370" s="6" t="s">
        <v>17</v>
      </c>
      <c r="F370">
        <v>10</v>
      </c>
      <c r="G370" s="16" t="s">
        <v>18</v>
      </c>
      <c r="H370" s="6"/>
      <c r="I370" s="6" t="b">
        <f>IF(AND(TableData[[#This Row],[Month]]&gt;=Backend!$C$9,TableData[[#This Row],[Month]]&lt;=Backend!$D$9),TRUE,FALSE)</f>
        <v>0</v>
      </c>
    </row>
    <row r="371" spans="1:9" x14ac:dyDescent="0.35">
      <c r="A371" s="6" t="s">
        <v>70</v>
      </c>
      <c r="B371" s="18">
        <v>43882</v>
      </c>
      <c r="C371" s="6" t="s">
        <v>7</v>
      </c>
      <c r="D371" s="6" t="s">
        <v>15</v>
      </c>
      <c r="F371">
        <v>9</v>
      </c>
      <c r="G371" s="16" t="s">
        <v>18</v>
      </c>
      <c r="H371" s="6"/>
      <c r="I371" s="6" t="b">
        <f>IF(AND(TableData[[#This Row],[Month]]&gt;=Backend!$C$9,TableData[[#This Row],[Month]]&lt;=Backend!$D$9),TRUE,FALSE)</f>
        <v>0</v>
      </c>
    </row>
    <row r="372" spans="1:9" x14ac:dyDescent="0.35">
      <c r="A372" s="6" t="s">
        <v>71</v>
      </c>
      <c r="B372" s="18">
        <v>43883</v>
      </c>
      <c r="C372" s="6" t="s">
        <v>8</v>
      </c>
      <c r="D372" s="6" t="s">
        <v>16</v>
      </c>
      <c r="F372">
        <v>2</v>
      </c>
      <c r="G372" s="16" t="s">
        <v>18</v>
      </c>
      <c r="H372" s="6"/>
      <c r="I372" s="6" t="b">
        <f>IF(AND(TableData[[#This Row],[Month]]&gt;=Backend!$C$9,TableData[[#This Row],[Month]]&lt;=Backend!$D$9),TRUE,FALSE)</f>
        <v>0</v>
      </c>
    </row>
    <row r="373" spans="1:9" x14ac:dyDescent="0.35">
      <c r="A373" s="6" t="s">
        <v>72</v>
      </c>
      <c r="B373" s="18">
        <v>43884</v>
      </c>
      <c r="C373" s="6" t="s">
        <v>14</v>
      </c>
      <c r="D373" s="6" t="s">
        <v>15</v>
      </c>
      <c r="E373">
        <v>8</v>
      </c>
      <c r="F373">
        <v>13</v>
      </c>
      <c r="G373" s="16" t="s">
        <v>138</v>
      </c>
      <c r="H373">
        <v>1</v>
      </c>
      <c r="I373" s="6" t="b">
        <f>IF(AND(TableData[[#This Row],[Month]]&gt;=Backend!$C$9,TableData[[#This Row],[Month]]&lt;=Backend!$D$9),TRUE,FALSE)</f>
        <v>0</v>
      </c>
    </row>
    <row r="374" spans="1:9" x14ac:dyDescent="0.35">
      <c r="A374" s="6" t="s">
        <v>73</v>
      </c>
      <c r="B374" s="18">
        <v>43885</v>
      </c>
      <c r="C374" s="6" t="s">
        <v>131</v>
      </c>
      <c r="D374" s="6" t="s">
        <v>16</v>
      </c>
      <c r="E374">
        <v>8</v>
      </c>
      <c r="F374">
        <v>15</v>
      </c>
      <c r="G374" s="16" t="s">
        <v>138</v>
      </c>
      <c r="H374" s="6">
        <v>1</v>
      </c>
      <c r="I374" s="6" t="b">
        <f>IF(AND(TableData[[#This Row],[Month]]&gt;=Backend!$C$9,TableData[[#This Row],[Month]]&lt;=Backend!$D$9),TRUE,FALSE)</f>
        <v>0</v>
      </c>
    </row>
    <row r="375" spans="1:9" x14ac:dyDescent="0.35">
      <c r="A375" s="6" t="s">
        <v>74</v>
      </c>
      <c r="B375" s="18">
        <v>43886</v>
      </c>
      <c r="C375" s="6" t="s">
        <v>9</v>
      </c>
      <c r="D375" s="6" t="s">
        <v>17</v>
      </c>
      <c r="E375">
        <v>9</v>
      </c>
      <c r="F375">
        <v>18</v>
      </c>
      <c r="G375" s="16" t="s">
        <v>138</v>
      </c>
      <c r="H375" s="6">
        <v>0</v>
      </c>
      <c r="I375" s="6" t="b">
        <f>IF(AND(TableData[[#This Row],[Month]]&gt;=Backend!$C$9,TableData[[#This Row],[Month]]&lt;=Backend!$D$9),TRUE,FALSE)</f>
        <v>0</v>
      </c>
    </row>
    <row r="376" spans="1:9" x14ac:dyDescent="0.35">
      <c r="A376" s="6" t="s">
        <v>75</v>
      </c>
      <c r="B376" s="18">
        <v>43887</v>
      </c>
      <c r="C376" s="6" t="s">
        <v>7</v>
      </c>
      <c r="D376" s="6" t="s">
        <v>15</v>
      </c>
      <c r="E376">
        <v>10</v>
      </c>
      <c r="F376">
        <v>10</v>
      </c>
      <c r="G376" s="16" t="s">
        <v>138</v>
      </c>
      <c r="H376" s="6">
        <v>1</v>
      </c>
      <c r="I376" s="6" t="b">
        <f>IF(AND(TableData[[#This Row],[Month]]&gt;=Backend!$C$9,TableData[[#This Row],[Month]]&lt;=Backend!$D$9),TRUE,FALSE)</f>
        <v>0</v>
      </c>
    </row>
    <row r="377" spans="1:9" x14ac:dyDescent="0.35">
      <c r="A377" s="6" t="s">
        <v>76</v>
      </c>
      <c r="B377" s="18">
        <v>43888</v>
      </c>
      <c r="C377" s="6" t="s">
        <v>8</v>
      </c>
      <c r="D377" s="6" t="s">
        <v>16</v>
      </c>
      <c r="E377">
        <v>13</v>
      </c>
      <c r="F377">
        <v>39</v>
      </c>
      <c r="G377" s="16" t="s">
        <v>138</v>
      </c>
      <c r="H377" s="6">
        <v>1</v>
      </c>
      <c r="I377" s="6" t="b">
        <f>IF(AND(TableData[[#This Row],[Month]]&gt;=Backend!$C$9,TableData[[#This Row],[Month]]&lt;=Backend!$D$9),TRUE,FALSE)</f>
        <v>0</v>
      </c>
    </row>
    <row r="378" spans="1:9" x14ac:dyDescent="0.35">
      <c r="A378" s="6" t="s">
        <v>77</v>
      </c>
      <c r="B378" s="18">
        <v>43889</v>
      </c>
      <c r="C378" s="6" t="s">
        <v>14</v>
      </c>
      <c r="D378" s="6" t="s">
        <v>15</v>
      </c>
      <c r="E378">
        <v>14</v>
      </c>
      <c r="F378">
        <v>4</v>
      </c>
      <c r="G378" s="16" t="s">
        <v>13</v>
      </c>
      <c r="H378" s="6">
        <v>1</v>
      </c>
      <c r="I378" s="6" t="b">
        <f>IF(AND(TableData[[#This Row],[Month]]&gt;=Backend!$C$9,TableData[[#This Row],[Month]]&lt;=Backend!$D$9),TRUE,FALSE)</f>
        <v>0</v>
      </c>
    </row>
    <row r="379" spans="1:9" x14ac:dyDescent="0.35">
      <c r="A379" s="6" t="s">
        <v>78</v>
      </c>
      <c r="B379" s="18">
        <v>43890</v>
      </c>
      <c r="C379" s="6" t="s">
        <v>131</v>
      </c>
      <c r="D379" s="6" t="s">
        <v>16</v>
      </c>
      <c r="E379">
        <v>10</v>
      </c>
      <c r="F379">
        <v>5</v>
      </c>
      <c r="G379" s="16" t="s">
        <v>138</v>
      </c>
      <c r="H379" s="6">
        <v>1</v>
      </c>
      <c r="I379" s="6" t="b">
        <f>IF(AND(TableData[[#This Row],[Month]]&gt;=Backend!$C$9,TableData[[#This Row],[Month]]&lt;=Backend!$D$9),TRUE,FALSE)</f>
        <v>0</v>
      </c>
    </row>
    <row r="380" spans="1:9" x14ac:dyDescent="0.35">
      <c r="A380" s="6" t="s">
        <v>79</v>
      </c>
      <c r="B380" s="18">
        <v>43891</v>
      </c>
      <c r="C380" s="6" t="s">
        <v>9</v>
      </c>
      <c r="D380" s="6" t="s">
        <v>17</v>
      </c>
      <c r="F380">
        <v>0</v>
      </c>
      <c r="G380" s="16" t="s">
        <v>18</v>
      </c>
      <c r="H380" s="6"/>
      <c r="I380" s="6" t="b">
        <f>IF(AND(TableData[[#This Row],[Month]]&gt;=Backend!$C$9,TableData[[#This Row],[Month]]&lt;=Backend!$D$9),TRUE,FALSE)</f>
        <v>0</v>
      </c>
    </row>
    <row r="381" spans="1:9" x14ac:dyDescent="0.35">
      <c r="A381" s="6" t="s">
        <v>80</v>
      </c>
      <c r="B381" s="18">
        <v>43892</v>
      </c>
      <c r="C381" s="6" t="s">
        <v>7</v>
      </c>
      <c r="D381" s="6" t="s">
        <v>15</v>
      </c>
      <c r="F381">
        <v>50</v>
      </c>
      <c r="G381" s="16" t="s">
        <v>18</v>
      </c>
      <c r="H381" s="6"/>
      <c r="I381" s="6" t="b">
        <f>IF(AND(TableData[[#This Row],[Month]]&gt;=Backend!$C$9,TableData[[#This Row],[Month]]&lt;=Backend!$D$9),TRUE,FALSE)</f>
        <v>0</v>
      </c>
    </row>
    <row r="382" spans="1:9" x14ac:dyDescent="0.35">
      <c r="A382" s="6" t="s">
        <v>81</v>
      </c>
      <c r="B382" s="18">
        <v>43893</v>
      </c>
      <c r="C382" s="6" t="s">
        <v>8</v>
      </c>
      <c r="D382" s="6" t="s">
        <v>16</v>
      </c>
      <c r="E382">
        <v>12</v>
      </c>
      <c r="F382">
        <v>4</v>
      </c>
      <c r="G382" s="16" t="s">
        <v>138</v>
      </c>
      <c r="H382" s="6">
        <v>1</v>
      </c>
      <c r="I382" s="6" t="b">
        <f>IF(AND(TableData[[#This Row],[Month]]&gt;=Backend!$C$9,TableData[[#This Row],[Month]]&lt;=Backend!$D$9),TRUE,FALSE)</f>
        <v>0</v>
      </c>
    </row>
    <row r="383" spans="1:9" x14ac:dyDescent="0.35">
      <c r="A383" s="6" t="s">
        <v>82</v>
      </c>
      <c r="B383" s="18">
        <v>43894</v>
      </c>
      <c r="C383" s="6" t="s">
        <v>14</v>
      </c>
      <c r="D383" s="6" t="s">
        <v>15</v>
      </c>
      <c r="E383">
        <v>14</v>
      </c>
      <c r="F383">
        <v>2</v>
      </c>
      <c r="G383" s="16" t="s">
        <v>138</v>
      </c>
      <c r="H383" s="6">
        <v>1</v>
      </c>
      <c r="I383" s="6" t="b">
        <f>IF(AND(TableData[[#This Row],[Month]]&gt;=Backend!$C$9,TableData[[#This Row],[Month]]&lt;=Backend!$D$9),TRUE,FALSE)</f>
        <v>0</v>
      </c>
    </row>
    <row r="384" spans="1:9" x14ac:dyDescent="0.35">
      <c r="A384" s="6" t="s">
        <v>83</v>
      </c>
      <c r="B384" s="18">
        <v>43895</v>
      </c>
      <c r="C384" s="6" t="s">
        <v>131</v>
      </c>
      <c r="D384" s="6" t="s">
        <v>16</v>
      </c>
      <c r="E384">
        <v>12</v>
      </c>
      <c r="F384">
        <v>70</v>
      </c>
      <c r="G384" s="16" t="s">
        <v>138</v>
      </c>
      <c r="H384" s="6">
        <v>1</v>
      </c>
      <c r="I384" s="6" t="b">
        <f>IF(AND(TableData[[#This Row],[Month]]&gt;=Backend!$C$9,TableData[[#This Row],[Month]]&lt;=Backend!$D$9),TRUE,FALSE)</f>
        <v>0</v>
      </c>
    </row>
    <row r="385" spans="1:9" x14ac:dyDescent="0.35">
      <c r="A385" s="6" t="s">
        <v>84</v>
      </c>
      <c r="B385" s="18">
        <v>43896</v>
      </c>
      <c r="C385" s="6" t="s">
        <v>9</v>
      </c>
      <c r="D385" s="6" t="s">
        <v>17</v>
      </c>
      <c r="E385">
        <v>10</v>
      </c>
      <c r="F385">
        <v>50</v>
      </c>
      <c r="G385" s="16" t="s">
        <v>138</v>
      </c>
      <c r="H385" s="6">
        <v>1</v>
      </c>
      <c r="I385" s="6" t="b">
        <f>IF(AND(TableData[[#This Row],[Month]]&gt;=Backend!$C$9,TableData[[#This Row],[Month]]&lt;=Backend!$D$9),TRUE,FALSE)</f>
        <v>0</v>
      </c>
    </row>
    <row r="386" spans="1:9" x14ac:dyDescent="0.35">
      <c r="A386" s="6" t="s">
        <v>85</v>
      </c>
      <c r="B386" s="18">
        <v>43897</v>
      </c>
      <c r="C386" s="6" t="s">
        <v>7</v>
      </c>
      <c r="D386" s="6" t="s">
        <v>15</v>
      </c>
      <c r="E386">
        <v>12</v>
      </c>
      <c r="F386">
        <v>12</v>
      </c>
      <c r="G386" s="16" t="s">
        <v>138</v>
      </c>
      <c r="H386" s="6">
        <v>1</v>
      </c>
      <c r="I386" s="6" t="b">
        <f>IF(AND(TableData[[#This Row],[Month]]&gt;=Backend!$C$9,TableData[[#This Row],[Month]]&lt;=Backend!$D$9),TRUE,FALSE)</f>
        <v>0</v>
      </c>
    </row>
    <row r="387" spans="1:9" x14ac:dyDescent="0.35">
      <c r="A387" s="6" t="s">
        <v>86</v>
      </c>
      <c r="B387" s="18">
        <v>43898</v>
      </c>
      <c r="C387" s="6" t="s">
        <v>8</v>
      </c>
      <c r="D387" s="6" t="s">
        <v>16</v>
      </c>
      <c r="E387">
        <v>13</v>
      </c>
      <c r="F387">
        <v>1</v>
      </c>
      <c r="G387" s="16" t="s">
        <v>138</v>
      </c>
      <c r="H387" s="6">
        <v>1</v>
      </c>
      <c r="I387" s="6" t="b">
        <f>IF(AND(TableData[[#This Row],[Month]]&gt;=Backend!$C$9,TableData[[#This Row],[Month]]&lt;=Backend!$D$9),TRUE,FALSE)</f>
        <v>0</v>
      </c>
    </row>
    <row r="388" spans="1:9" x14ac:dyDescent="0.35">
      <c r="A388" s="6" t="s">
        <v>87</v>
      </c>
      <c r="B388" s="18">
        <v>43899</v>
      </c>
      <c r="C388" s="6" t="s">
        <v>14</v>
      </c>
      <c r="D388" s="6" t="s">
        <v>15</v>
      </c>
      <c r="F388">
        <v>2</v>
      </c>
      <c r="G388" s="16" t="s">
        <v>18</v>
      </c>
      <c r="H388" s="6"/>
      <c r="I388" s="6" t="b">
        <f>IF(AND(TableData[[#This Row],[Month]]&gt;=Backend!$C$9,TableData[[#This Row],[Month]]&lt;=Backend!$D$9),TRUE,FALSE)</f>
        <v>0</v>
      </c>
    </row>
    <row r="389" spans="1:9" x14ac:dyDescent="0.35">
      <c r="A389" s="6" t="s">
        <v>88</v>
      </c>
      <c r="B389" s="18">
        <v>43900</v>
      </c>
      <c r="C389" s="6" t="s">
        <v>131</v>
      </c>
      <c r="D389" s="6" t="s">
        <v>16</v>
      </c>
      <c r="F389">
        <v>3</v>
      </c>
      <c r="G389" s="16" t="s">
        <v>18</v>
      </c>
      <c r="H389" s="6"/>
      <c r="I389" s="6" t="b">
        <f>IF(AND(TableData[[#This Row],[Month]]&gt;=Backend!$C$9,TableData[[#This Row],[Month]]&lt;=Backend!$D$9),TRUE,FALSE)</f>
        <v>0</v>
      </c>
    </row>
    <row r="390" spans="1:9" x14ac:dyDescent="0.35">
      <c r="A390" s="6" t="s">
        <v>89</v>
      </c>
      <c r="B390" s="18">
        <v>43901</v>
      </c>
      <c r="C390" s="6" t="s">
        <v>9</v>
      </c>
      <c r="D390" s="6" t="s">
        <v>17</v>
      </c>
      <c r="G390" s="16" t="s">
        <v>18</v>
      </c>
      <c r="H390" s="6"/>
      <c r="I390" s="6" t="b">
        <f>IF(AND(TableData[[#This Row],[Month]]&gt;=Backend!$C$9,TableData[[#This Row],[Month]]&lt;=Backend!$D$9),TRUE,FALSE)</f>
        <v>0</v>
      </c>
    </row>
    <row r="391" spans="1:9" x14ac:dyDescent="0.35">
      <c r="A391" s="6" t="s">
        <v>90</v>
      </c>
      <c r="B391" s="18">
        <v>43902</v>
      </c>
      <c r="C391" s="6" t="s">
        <v>7</v>
      </c>
      <c r="D391" s="6" t="s">
        <v>15</v>
      </c>
      <c r="E391">
        <v>20</v>
      </c>
      <c r="F391">
        <v>4</v>
      </c>
      <c r="G391" s="16" t="s">
        <v>138</v>
      </c>
      <c r="H391" s="6">
        <v>1</v>
      </c>
      <c r="I391" s="6" t="b">
        <f>IF(AND(TableData[[#This Row],[Month]]&gt;=Backend!$C$9,TableData[[#This Row],[Month]]&lt;=Backend!$D$9),TRUE,FALSE)</f>
        <v>0</v>
      </c>
    </row>
    <row r="392" spans="1:9" x14ac:dyDescent="0.35">
      <c r="A392" s="6" t="s">
        <v>91</v>
      </c>
      <c r="B392" s="18">
        <v>43903</v>
      </c>
      <c r="C392" s="6" t="s">
        <v>8</v>
      </c>
      <c r="D392" s="6" t="s">
        <v>16</v>
      </c>
      <c r="E392">
        <v>18</v>
      </c>
      <c r="F392">
        <v>10</v>
      </c>
      <c r="G392" s="16" t="s">
        <v>138</v>
      </c>
      <c r="H392" s="6">
        <v>1</v>
      </c>
      <c r="I392" s="6" t="b">
        <f>IF(AND(TableData[[#This Row],[Month]]&gt;=Backend!$C$9,TableData[[#This Row],[Month]]&lt;=Backend!$D$9),TRUE,FALSE)</f>
        <v>0</v>
      </c>
    </row>
    <row r="393" spans="1:9" x14ac:dyDescent="0.35">
      <c r="A393" s="6" t="s">
        <v>92</v>
      </c>
      <c r="B393" s="18">
        <v>43904</v>
      </c>
      <c r="C393" s="6" t="s">
        <v>14</v>
      </c>
      <c r="D393" s="6" t="s">
        <v>15</v>
      </c>
      <c r="E393">
        <v>26</v>
      </c>
      <c r="F393">
        <v>9</v>
      </c>
      <c r="G393" s="16" t="s">
        <v>138</v>
      </c>
      <c r="H393" s="6">
        <v>1</v>
      </c>
      <c r="I393" s="6" t="b">
        <f>IF(AND(TableData[[#This Row],[Month]]&gt;=Backend!$C$9,TableData[[#This Row],[Month]]&lt;=Backend!$D$9),TRUE,FALSE)</f>
        <v>0</v>
      </c>
    </row>
    <row r="394" spans="1:9" x14ac:dyDescent="0.35">
      <c r="A394" s="6" t="s">
        <v>93</v>
      </c>
      <c r="B394" s="18">
        <v>43905</v>
      </c>
      <c r="C394" s="6" t="s">
        <v>131</v>
      </c>
      <c r="D394" s="6" t="s">
        <v>16</v>
      </c>
      <c r="E394">
        <v>15</v>
      </c>
      <c r="F394">
        <v>2</v>
      </c>
      <c r="G394" s="16" t="s">
        <v>138</v>
      </c>
      <c r="H394" s="6">
        <v>0</v>
      </c>
      <c r="I394" s="6" t="b">
        <f>IF(AND(TableData[[#This Row],[Month]]&gt;=Backend!$C$9,TableData[[#This Row],[Month]]&lt;=Backend!$D$9),TRUE,FALSE)</f>
        <v>0</v>
      </c>
    </row>
    <row r="395" spans="1:9" x14ac:dyDescent="0.35">
      <c r="A395" s="6" t="s">
        <v>94</v>
      </c>
      <c r="B395" s="18">
        <v>43906</v>
      </c>
      <c r="C395" s="6" t="s">
        <v>9</v>
      </c>
      <c r="D395" s="6" t="s">
        <v>17</v>
      </c>
      <c r="E395">
        <v>20</v>
      </c>
      <c r="F395">
        <v>13</v>
      </c>
      <c r="G395" s="16" t="s">
        <v>138</v>
      </c>
      <c r="H395" s="6">
        <v>0</v>
      </c>
      <c r="I395" s="6" t="b">
        <f>IF(AND(TableData[[#This Row],[Month]]&gt;=Backend!$C$9,TableData[[#This Row],[Month]]&lt;=Backend!$D$9),TRUE,FALSE)</f>
        <v>0</v>
      </c>
    </row>
    <row r="396" spans="1:9" x14ac:dyDescent="0.35">
      <c r="A396" s="6" t="s">
        <v>95</v>
      </c>
      <c r="B396" s="18">
        <v>43907</v>
      </c>
      <c r="C396" s="6" t="s">
        <v>7</v>
      </c>
      <c r="D396" s="6" t="s">
        <v>15</v>
      </c>
      <c r="E396">
        <v>20</v>
      </c>
      <c r="F396">
        <v>15</v>
      </c>
      <c r="G396" s="16" t="s">
        <v>13</v>
      </c>
      <c r="H396" s="6">
        <v>0</v>
      </c>
      <c r="I396" s="6" t="b">
        <f>IF(AND(TableData[[#This Row],[Month]]&gt;=Backend!$C$9,TableData[[#This Row],[Month]]&lt;=Backend!$D$9),TRUE,FALSE)</f>
        <v>0</v>
      </c>
    </row>
    <row r="397" spans="1:9" x14ac:dyDescent="0.35">
      <c r="A397" s="6" t="s">
        <v>96</v>
      </c>
      <c r="B397" s="18">
        <v>43908</v>
      </c>
      <c r="C397" s="6" t="s">
        <v>8</v>
      </c>
      <c r="D397" s="6" t="s">
        <v>16</v>
      </c>
      <c r="E397">
        <v>20</v>
      </c>
      <c r="F397">
        <v>18</v>
      </c>
      <c r="G397" s="16" t="s">
        <v>138</v>
      </c>
      <c r="H397" s="6">
        <v>1</v>
      </c>
      <c r="I397" s="6" t="b">
        <f>IF(AND(TableData[[#This Row],[Month]]&gt;=Backend!$C$9,TableData[[#This Row],[Month]]&lt;=Backend!$D$9),TRUE,FALSE)</f>
        <v>0</v>
      </c>
    </row>
    <row r="398" spans="1:9" x14ac:dyDescent="0.35">
      <c r="A398" s="6" t="s">
        <v>97</v>
      </c>
      <c r="B398" s="18">
        <v>43909</v>
      </c>
      <c r="C398" s="6" t="s">
        <v>14</v>
      </c>
      <c r="D398" s="6" t="s">
        <v>15</v>
      </c>
      <c r="F398">
        <v>10</v>
      </c>
      <c r="G398" s="16" t="s">
        <v>18</v>
      </c>
      <c r="H398" s="6"/>
      <c r="I398" s="6" t="b">
        <f>IF(AND(TableData[[#This Row],[Month]]&gt;=Backend!$C$9,TableData[[#This Row],[Month]]&lt;=Backend!$D$9),TRUE,FALSE)</f>
        <v>0</v>
      </c>
    </row>
    <row r="399" spans="1:9" x14ac:dyDescent="0.35">
      <c r="A399" s="6" t="s">
        <v>98</v>
      </c>
      <c r="B399" s="18">
        <v>43910</v>
      </c>
      <c r="C399" s="6" t="s">
        <v>131</v>
      </c>
      <c r="D399" s="6" t="s">
        <v>16</v>
      </c>
      <c r="F399">
        <v>39</v>
      </c>
      <c r="G399" s="16" t="s">
        <v>18</v>
      </c>
      <c r="H399" s="6"/>
      <c r="I399" s="6" t="b">
        <f>IF(AND(TableData[[#This Row],[Month]]&gt;=Backend!$C$9,TableData[[#This Row],[Month]]&lt;=Backend!$D$9),TRUE,FALSE)</f>
        <v>0</v>
      </c>
    </row>
    <row r="400" spans="1:9" x14ac:dyDescent="0.35">
      <c r="A400" s="6" t="s">
        <v>99</v>
      </c>
      <c r="B400" s="18">
        <v>43911</v>
      </c>
      <c r="C400" s="6" t="s">
        <v>9</v>
      </c>
      <c r="D400" s="6" t="s">
        <v>17</v>
      </c>
      <c r="E400">
        <v>106</v>
      </c>
      <c r="F400">
        <v>4</v>
      </c>
      <c r="G400" s="16" t="s">
        <v>138</v>
      </c>
      <c r="H400" s="6">
        <v>1</v>
      </c>
      <c r="I400" s="6" t="b">
        <f>IF(AND(TableData[[#This Row],[Month]]&gt;=Backend!$C$9,TableData[[#This Row],[Month]]&lt;=Backend!$D$9),TRUE,FALSE)</f>
        <v>0</v>
      </c>
    </row>
    <row r="401" spans="1:9" x14ac:dyDescent="0.35">
      <c r="A401" s="6" t="s">
        <v>100</v>
      </c>
      <c r="B401" s="18">
        <v>43912</v>
      </c>
      <c r="C401" s="6" t="s">
        <v>7</v>
      </c>
      <c r="D401" s="6" t="s">
        <v>15</v>
      </c>
      <c r="E401">
        <v>224</v>
      </c>
      <c r="F401">
        <v>5</v>
      </c>
      <c r="G401" s="16" t="s">
        <v>138</v>
      </c>
      <c r="H401" s="6">
        <v>1</v>
      </c>
      <c r="I401" s="6" t="b">
        <f>IF(AND(TableData[[#This Row],[Month]]&gt;=Backend!$C$9,TableData[[#This Row],[Month]]&lt;=Backend!$D$9),TRUE,FALSE)</f>
        <v>0</v>
      </c>
    </row>
    <row r="402" spans="1:9" x14ac:dyDescent="0.35">
      <c r="A402" s="6" t="s">
        <v>101</v>
      </c>
      <c r="B402" s="18">
        <v>43913</v>
      </c>
      <c r="C402" s="6" t="s">
        <v>8</v>
      </c>
      <c r="D402" s="6" t="s">
        <v>16</v>
      </c>
      <c r="E402">
        <v>80</v>
      </c>
      <c r="F402">
        <v>0</v>
      </c>
      <c r="G402" s="16" t="s">
        <v>138</v>
      </c>
      <c r="H402" s="6">
        <v>0</v>
      </c>
      <c r="I402" s="6" t="b">
        <f>IF(AND(TableData[[#This Row],[Month]]&gt;=Backend!$C$9,TableData[[#This Row],[Month]]&lt;=Backend!$D$9),TRUE,FALSE)</f>
        <v>0</v>
      </c>
    </row>
    <row r="403" spans="1:9" x14ac:dyDescent="0.35">
      <c r="A403" s="6" t="s">
        <v>102</v>
      </c>
      <c r="B403" s="18">
        <v>43914</v>
      </c>
      <c r="C403" s="6" t="s">
        <v>14</v>
      </c>
      <c r="D403" s="6" t="s">
        <v>15</v>
      </c>
      <c r="E403">
        <v>83</v>
      </c>
      <c r="F403">
        <v>50</v>
      </c>
      <c r="G403" s="16" t="s">
        <v>138</v>
      </c>
      <c r="H403" s="6">
        <v>1</v>
      </c>
      <c r="I403" s="6" t="b">
        <f>IF(AND(TableData[[#This Row],[Month]]&gt;=Backend!$C$9,TableData[[#This Row],[Month]]&lt;=Backend!$D$9),TRUE,FALSE)</f>
        <v>0</v>
      </c>
    </row>
    <row r="404" spans="1:9" x14ac:dyDescent="0.35">
      <c r="A404" s="6" t="s">
        <v>103</v>
      </c>
      <c r="B404" s="18">
        <v>43915</v>
      </c>
      <c r="C404" s="6" t="s">
        <v>131</v>
      </c>
      <c r="D404" s="6" t="s">
        <v>16</v>
      </c>
      <c r="E404">
        <v>28</v>
      </c>
      <c r="F404">
        <v>4</v>
      </c>
      <c r="G404" s="16" t="s">
        <v>138</v>
      </c>
      <c r="H404" s="6">
        <v>1</v>
      </c>
      <c r="I404" s="6" t="b">
        <f>IF(AND(TableData[[#This Row],[Month]]&gt;=Backend!$C$9,TableData[[#This Row],[Month]]&lt;=Backend!$D$9),TRUE,FALSE)</f>
        <v>0</v>
      </c>
    </row>
    <row r="405" spans="1:9" x14ac:dyDescent="0.35">
      <c r="A405" s="6" t="s">
        <v>104</v>
      </c>
      <c r="B405" s="18">
        <v>43916</v>
      </c>
      <c r="C405" s="6" t="s">
        <v>9</v>
      </c>
      <c r="D405" s="6" t="s">
        <v>17</v>
      </c>
      <c r="E405">
        <v>23</v>
      </c>
      <c r="F405">
        <v>2</v>
      </c>
      <c r="G405" s="16" t="s">
        <v>138</v>
      </c>
      <c r="H405" s="6">
        <v>1</v>
      </c>
      <c r="I405" s="6" t="b">
        <f>IF(AND(TableData[[#This Row],[Month]]&gt;=Backend!$C$9,TableData[[#This Row],[Month]]&lt;=Backend!$D$9),TRUE,FALSE)</f>
        <v>0</v>
      </c>
    </row>
    <row r="406" spans="1:9" x14ac:dyDescent="0.35">
      <c r="A406" s="6" t="s">
        <v>105</v>
      </c>
      <c r="B406" s="18">
        <v>43917</v>
      </c>
      <c r="C406" s="6" t="s">
        <v>7</v>
      </c>
      <c r="D406" s="6" t="s">
        <v>15</v>
      </c>
      <c r="F406">
        <v>70</v>
      </c>
      <c r="G406" s="16" t="s">
        <v>18</v>
      </c>
      <c r="H406" s="6"/>
      <c r="I406" s="6" t="b">
        <f>IF(AND(TableData[[#This Row],[Month]]&gt;=Backend!$C$9,TableData[[#This Row],[Month]]&lt;=Backend!$D$9),TRUE,FALSE)</f>
        <v>0</v>
      </c>
    </row>
    <row r="407" spans="1:9" x14ac:dyDescent="0.35">
      <c r="A407" s="6" t="s">
        <v>106</v>
      </c>
      <c r="B407" s="18">
        <v>43918</v>
      </c>
      <c r="C407" s="6" t="s">
        <v>8</v>
      </c>
      <c r="D407" s="6" t="s">
        <v>16</v>
      </c>
      <c r="F407">
        <v>50</v>
      </c>
      <c r="G407" s="16" t="s">
        <v>18</v>
      </c>
      <c r="H407" s="6"/>
      <c r="I407" s="6" t="b">
        <f>IF(AND(TableData[[#This Row],[Month]]&gt;=Backend!$C$9,TableData[[#This Row],[Month]]&lt;=Backend!$D$9),TRUE,FALSE)</f>
        <v>0</v>
      </c>
    </row>
    <row r="408" spans="1:9" x14ac:dyDescent="0.35">
      <c r="A408" s="6" t="s">
        <v>107</v>
      </c>
      <c r="B408" s="18">
        <v>43919</v>
      </c>
      <c r="C408" s="6" t="s">
        <v>14</v>
      </c>
      <c r="D408" s="6" t="s">
        <v>15</v>
      </c>
      <c r="F408">
        <v>12</v>
      </c>
      <c r="G408" s="16" t="s">
        <v>18</v>
      </c>
      <c r="H408" s="6"/>
      <c r="I408" s="6" t="b">
        <f>IF(AND(TableData[[#This Row],[Month]]&gt;=Backend!$C$9,TableData[[#This Row],[Month]]&lt;=Backend!$D$9),TRUE,FALSE)</f>
        <v>0</v>
      </c>
    </row>
    <row r="409" spans="1:9" x14ac:dyDescent="0.35">
      <c r="A409" s="6" t="s">
        <v>108</v>
      </c>
      <c r="B409" s="18">
        <v>43920</v>
      </c>
      <c r="C409" s="6" t="s">
        <v>131</v>
      </c>
      <c r="D409" s="6" t="s">
        <v>16</v>
      </c>
      <c r="E409">
        <v>15</v>
      </c>
      <c r="F409">
        <v>1</v>
      </c>
      <c r="G409" s="16" t="s">
        <v>138</v>
      </c>
      <c r="H409" s="6">
        <v>1</v>
      </c>
      <c r="I409" s="6" t="b">
        <f>IF(AND(TableData[[#This Row],[Month]]&gt;=Backend!$C$9,TableData[[#This Row],[Month]]&lt;=Backend!$D$9),TRUE,FALSE)</f>
        <v>0</v>
      </c>
    </row>
    <row r="410" spans="1:9" x14ac:dyDescent="0.35">
      <c r="A410" s="6" t="s">
        <v>109</v>
      </c>
      <c r="B410" s="18">
        <v>43921</v>
      </c>
      <c r="C410" s="6" t="s">
        <v>9</v>
      </c>
      <c r="D410" s="6" t="s">
        <v>17</v>
      </c>
      <c r="E410">
        <v>21</v>
      </c>
      <c r="F410">
        <v>2</v>
      </c>
      <c r="G410" s="16" t="s">
        <v>138</v>
      </c>
      <c r="H410" s="6">
        <v>1</v>
      </c>
      <c r="I410" s="6" t="b">
        <f>IF(AND(TableData[[#This Row],[Month]]&gt;=Backend!$C$9,TableData[[#This Row],[Month]]&lt;=Backend!$D$9),TRUE,FALSE)</f>
        <v>0</v>
      </c>
    </row>
    <row r="411" spans="1:9" x14ac:dyDescent="0.35">
      <c r="A411" s="6" t="s">
        <v>110</v>
      </c>
      <c r="B411" s="18">
        <v>43922</v>
      </c>
      <c r="C411" s="6" t="s">
        <v>7</v>
      </c>
      <c r="D411" s="6" t="s">
        <v>15</v>
      </c>
      <c r="E411">
        <v>29</v>
      </c>
      <c r="F411">
        <v>3</v>
      </c>
      <c r="G411" s="16" t="s">
        <v>138</v>
      </c>
      <c r="H411" s="6">
        <v>1</v>
      </c>
      <c r="I411" s="6" t="b">
        <f>IF(AND(TableData[[#This Row],[Month]]&gt;=Backend!$C$9,TableData[[#This Row],[Month]]&lt;=Backend!$D$9),TRUE,FALSE)</f>
        <v>1</v>
      </c>
    </row>
    <row r="412" spans="1:9" x14ac:dyDescent="0.35">
      <c r="A412" s="6" t="s">
        <v>111</v>
      </c>
      <c r="B412" s="18">
        <v>43923</v>
      </c>
      <c r="C412" s="6" t="s">
        <v>8</v>
      </c>
      <c r="D412" s="6" t="s">
        <v>16</v>
      </c>
      <c r="E412">
        <v>21</v>
      </c>
      <c r="G412" s="16" t="s">
        <v>138</v>
      </c>
      <c r="H412" s="6">
        <v>1</v>
      </c>
      <c r="I412" s="6" t="b">
        <f>IF(AND(TableData[[#This Row],[Month]]&gt;=Backend!$C$9,TableData[[#This Row],[Month]]&lt;=Backend!$D$9),TRUE,FALSE)</f>
        <v>1</v>
      </c>
    </row>
    <row r="413" spans="1:9" x14ac:dyDescent="0.35">
      <c r="A413" s="6" t="s">
        <v>112</v>
      </c>
      <c r="B413" s="18">
        <v>43924</v>
      </c>
      <c r="C413" s="6" t="s">
        <v>14</v>
      </c>
      <c r="D413" s="6" t="s">
        <v>15</v>
      </c>
      <c r="E413">
        <v>17</v>
      </c>
      <c r="F413">
        <v>4</v>
      </c>
      <c r="G413" s="16" t="s">
        <v>138</v>
      </c>
      <c r="H413" s="6">
        <v>1</v>
      </c>
      <c r="I413" s="6" t="b">
        <f>IF(AND(TableData[[#This Row],[Month]]&gt;=Backend!$C$9,TableData[[#This Row],[Month]]&lt;=Backend!$D$9),TRUE,FALSE)</f>
        <v>1</v>
      </c>
    </row>
    <row r="414" spans="1:9" x14ac:dyDescent="0.35">
      <c r="A414" s="6" t="s">
        <v>113</v>
      </c>
      <c r="B414" s="18">
        <v>43925</v>
      </c>
      <c r="C414" s="6" t="s">
        <v>131</v>
      </c>
      <c r="D414" s="6" t="s">
        <v>16</v>
      </c>
      <c r="E414">
        <v>22</v>
      </c>
      <c r="F414">
        <v>10</v>
      </c>
      <c r="G414" s="16" t="s">
        <v>13</v>
      </c>
      <c r="H414" s="6">
        <v>1</v>
      </c>
      <c r="I414" s="6" t="b">
        <f>IF(AND(TableData[[#This Row],[Month]]&gt;=Backend!$C$9,TableData[[#This Row],[Month]]&lt;=Backend!$D$9),TRUE,FALSE)</f>
        <v>1</v>
      </c>
    </row>
    <row r="415" spans="1:9" x14ac:dyDescent="0.35">
      <c r="A415" s="6" t="s">
        <v>114</v>
      </c>
      <c r="B415" s="18">
        <v>43926</v>
      </c>
      <c r="C415" s="6" t="s">
        <v>9</v>
      </c>
      <c r="D415" s="6" t="s">
        <v>17</v>
      </c>
      <c r="E415">
        <v>21</v>
      </c>
      <c r="F415">
        <v>9</v>
      </c>
      <c r="G415" s="16" t="s">
        <v>138</v>
      </c>
      <c r="H415" s="6">
        <v>1</v>
      </c>
      <c r="I415" s="6" t="b">
        <f>IF(AND(TableData[[#This Row],[Month]]&gt;=Backend!$C$9,TableData[[#This Row],[Month]]&lt;=Backend!$D$9),TRUE,FALSE)</f>
        <v>1</v>
      </c>
    </row>
    <row r="416" spans="1:9" x14ac:dyDescent="0.35">
      <c r="A416" s="6" t="s">
        <v>115</v>
      </c>
      <c r="B416" s="18">
        <v>43927</v>
      </c>
      <c r="C416" s="6" t="s">
        <v>7</v>
      </c>
      <c r="D416" s="6" t="s">
        <v>15</v>
      </c>
      <c r="F416">
        <v>2</v>
      </c>
      <c r="G416" s="16" t="s">
        <v>18</v>
      </c>
      <c r="H416" s="6"/>
      <c r="I416" s="6" t="b">
        <f>IF(AND(TableData[[#This Row],[Month]]&gt;=Backend!$C$9,TableData[[#This Row],[Month]]&lt;=Backend!$D$9),TRUE,FALSE)</f>
        <v>1</v>
      </c>
    </row>
    <row r="417" spans="1:9" x14ac:dyDescent="0.35">
      <c r="A417" s="6" t="s">
        <v>116</v>
      </c>
      <c r="B417" s="18">
        <v>43928</v>
      </c>
      <c r="C417" s="6" t="s">
        <v>8</v>
      </c>
      <c r="D417" s="6" t="s">
        <v>16</v>
      </c>
      <c r="F417">
        <v>13</v>
      </c>
      <c r="G417" s="16" t="s">
        <v>18</v>
      </c>
      <c r="H417" s="6"/>
      <c r="I417" s="6" t="b">
        <f>IF(AND(TableData[[#This Row],[Month]]&gt;=Backend!$C$9,TableData[[#This Row],[Month]]&lt;=Backend!$D$9),TRUE,FALSE)</f>
        <v>1</v>
      </c>
    </row>
    <row r="418" spans="1:9" x14ac:dyDescent="0.35">
      <c r="A418" s="6" t="s">
        <v>117</v>
      </c>
      <c r="B418" s="18">
        <v>43929</v>
      </c>
      <c r="C418" s="6" t="s">
        <v>14</v>
      </c>
      <c r="D418" s="6" t="s">
        <v>15</v>
      </c>
      <c r="E418">
        <v>44</v>
      </c>
      <c r="F418">
        <v>15</v>
      </c>
      <c r="G418" s="16" t="s">
        <v>138</v>
      </c>
      <c r="H418" s="6">
        <v>1</v>
      </c>
      <c r="I418" s="6" t="b">
        <f>IF(AND(TableData[[#This Row],[Month]]&gt;=Backend!$C$9,TableData[[#This Row],[Month]]&lt;=Backend!$D$9),TRUE,FALSE)</f>
        <v>1</v>
      </c>
    </row>
    <row r="419" spans="1:9" x14ac:dyDescent="0.35">
      <c r="A419" s="6" t="s">
        <v>118</v>
      </c>
      <c r="B419" s="18">
        <v>43930</v>
      </c>
      <c r="C419" s="6" t="s">
        <v>131</v>
      </c>
      <c r="D419" s="6" t="s">
        <v>16</v>
      </c>
      <c r="E419">
        <v>43</v>
      </c>
      <c r="F419">
        <v>18</v>
      </c>
      <c r="G419" s="16" t="s">
        <v>138</v>
      </c>
      <c r="H419" s="6">
        <v>1</v>
      </c>
      <c r="I419" s="6" t="b">
        <f>IF(AND(TableData[[#This Row],[Month]]&gt;=Backend!$C$9,TableData[[#This Row],[Month]]&lt;=Backend!$D$9),TRUE,FALSE)</f>
        <v>1</v>
      </c>
    </row>
    <row r="420" spans="1:9" x14ac:dyDescent="0.35">
      <c r="A420" s="6" t="s">
        <v>119</v>
      </c>
      <c r="B420" s="18">
        <v>43931</v>
      </c>
      <c r="C420" s="6" t="s">
        <v>9</v>
      </c>
      <c r="D420" s="6" t="s">
        <v>17</v>
      </c>
      <c r="E420">
        <v>62</v>
      </c>
      <c r="F420">
        <v>10</v>
      </c>
      <c r="G420" s="16" t="s">
        <v>138</v>
      </c>
      <c r="H420" s="6">
        <v>1</v>
      </c>
      <c r="I420" s="6" t="b">
        <f>IF(AND(TableData[[#This Row],[Month]]&gt;=Backend!$C$9,TableData[[#This Row],[Month]]&lt;=Backend!$D$9),TRUE,FALSE)</f>
        <v>1</v>
      </c>
    </row>
    <row r="421" spans="1:9" x14ac:dyDescent="0.35">
      <c r="A421" s="6" t="s">
        <v>120</v>
      </c>
      <c r="B421" s="18">
        <v>43932</v>
      </c>
      <c r="C421" s="6" t="s">
        <v>7</v>
      </c>
      <c r="D421" s="6" t="s">
        <v>15</v>
      </c>
      <c r="E421">
        <v>49</v>
      </c>
      <c r="F421">
        <v>39</v>
      </c>
      <c r="G421" s="16" t="s">
        <v>138</v>
      </c>
      <c r="H421" s="6">
        <v>0</v>
      </c>
      <c r="I421" s="6" t="b">
        <f>IF(AND(TableData[[#This Row],[Month]]&gt;=Backend!$C$9,TableData[[#This Row],[Month]]&lt;=Backend!$D$9),TRUE,FALSE)</f>
        <v>1</v>
      </c>
    </row>
    <row r="422" spans="1:9" x14ac:dyDescent="0.35">
      <c r="A422" s="6" t="s">
        <v>121</v>
      </c>
      <c r="B422" s="18">
        <v>43933</v>
      </c>
      <c r="C422" s="6" t="s">
        <v>8</v>
      </c>
      <c r="D422" s="6" t="s">
        <v>16</v>
      </c>
      <c r="E422">
        <v>29</v>
      </c>
      <c r="F422">
        <v>4</v>
      </c>
      <c r="G422" s="16" t="s">
        <v>138</v>
      </c>
      <c r="H422" s="6">
        <v>0</v>
      </c>
      <c r="I422" s="6" t="b">
        <f>IF(AND(TableData[[#This Row],[Month]]&gt;=Backend!$C$9,TableData[[#This Row],[Month]]&lt;=Backend!$D$9),TRUE,FALSE)</f>
        <v>1</v>
      </c>
    </row>
    <row r="423" spans="1:9" x14ac:dyDescent="0.35">
      <c r="A423" s="6" t="s">
        <v>122</v>
      </c>
      <c r="B423" s="18">
        <v>43934</v>
      </c>
      <c r="C423" s="6" t="s">
        <v>14</v>
      </c>
      <c r="D423" s="6" t="s">
        <v>15</v>
      </c>
      <c r="E423">
        <v>29</v>
      </c>
      <c r="F423">
        <v>5</v>
      </c>
      <c r="G423" s="16" t="s">
        <v>138</v>
      </c>
      <c r="H423">
        <v>1</v>
      </c>
      <c r="I423" s="6" t="b">
        <f>IF(AND(TableData[[#This Row],[Month]]&gt;=Backend!$C$9,TableData[[#This Row],[Month]]&lt;=Backend!$D$9),TRUE,FALSE)</f>
        <v>1</v>
      </c>
    </row>
    <row r="424" spans="1:9" x14ac:dyDescent="0.35">
      <c r="A424" s="6" t="s">
        <v>123</v>
      </c>
      <c r="B424" s="18">
        <v>43935</v>
      </c>
      <c r="C424" s="6" t="s">
        <v>131</v>
      </c>
      <c r="D424" s="6" t="s">
        <v>16</v>
      </c>
      <c r="F424">
        <v>0</v>
      </c>
      <c r="G424" s="16" t="s">
        <v>18</v>
      </c>
      <c r="H424" s="6"/>
      <c r="I424" s="6" t="b">
        <f>IF(AND(TableData[[#This Row],[Month]]&gt;=Backend!$C$9,TableData[[#This Row],[Month]]&lt;=Backend!$D$9),TRUE,FALSE)</f>
        <v>1</v>
      </c>
    </row>
    <row r="425" spans="1:9" x14ac:dyDescent="0.35">
      <c r="A425" s="6" t="s">
        <v>124</v>
      </c>
      <c r="B425" s="18">
        <v>43936</v>
      </c>
      <c r="C425" s="6" t="s">
        <v>9</v>
      </c>
      <c r="D425" s="6" t="s">
        <v>17</v>
      </c>
      <c r="F425">
        <v>50</v>
      </c>
      <c r="G425" s="16" t="s">
        <v>18</v>
      </c>
      <c r="H425" s="6"/>
      <c r="I425" s="6" t="b">
        <f>IF(AND(TableData[[#This Row],[Month]]&gt;=Backend!$C$9,TableData[[#This Row],[Month]]&lt;=Backend!$D$9),TRUE,FALSE)</f>
        <v>1</v>
      </c>
    </row>
    <row r="426" spans="1:9" x14ac:dyDescent="0.35">
      <c r="A426" s="6" t="s">
        <v>50</v>
      </c>
      <c r="B426" s="18">
        <v>43862</v>
      </c>
      <c r="C426" s="6" t="s">
        <v>7</v>
      </c>
      <c r="D426" s="6" t="s">
        <v>15</v>
      </c>
      <c r="E426">
        <v>17</v>
      </c>
      <c r="F426">
        <v>4</v>
      </c>
      <c r="G426" s="16" t="s">
        <v>138</v>
      </c>
      <c r="H426" s="6">
        <v>1</v>
      </c>
      <c r="I426" s="6" t="b">
        <f>IF(AND(TableData[[#This Row],[Month]]&gt;=Backend!$C$9,TableData[[#This Row],[Month]]&lt;=Backend!$D$9),TRUE,FALSE)</f>
        <v>0</v>
      </c>
    </row>
    <row r="427" spans="1:9" x14ac:dyDescent="0.35">
      <c r="A427" s="6" t="s">
        <v>51</v>
      </c>
      <c r="B427" s="18">
        <v>43863</v>
      </c>
      <c r="C427" s="6" t="s">
        <v>8</v>
      </c>
      <c r="D427" s="6" t="s">
        <v>16</v>
      </c>
      <c r="F427">
        <v>2</v>
      </c>
      <c r="G427" s="16" t="s">
        <v>18</v>
      </c>
      <c r="H427" s="6"/>
      <c r="I427" s="6" t="b">
        <f>IF(AND(TableData[[#This Row],[Month]]&gt;=Backend!$C$9,TableData[[#This Row],[Month]]&lt;=Backend!$D$9),TRUE,FALSE)</f>
        <v>0</v>
      </c>
    </row>
    <row r="428" spans="1:9" x14ac:dyDescent="0.35">
      <c r="A428" s="6" t="s">
        <v>52</v>
      </c>
      <c r="B428" s="18">
        <v>43864</v>
      </c>
      <c r="C428" s="6" t="s">
        <v>14</v>
      </c>
      <c r="D428" s="6" t="s">
        <v>15</v>
      </c>
      <c r="F428">
        <v>70</v>
      </c>
      <c r="G428" s="16" t="s">
        <v>18</v>
      </c>
      <c r="H428" s="6"/>
      <c r="I428" s="6" t="b">
        <f>IF(AND(TableData[[#This Row],[Month]]&gt;=Backend!$C$9,TableData[[#This Row],[Month]]&lt;=Backend!$D$9),TRUE,FALSE)</f>
        <v>0</v>
      </c>
    </row>
    <row r="429" spans="1:9" x14ac:dyDescent="0.35">
      <c r="A429" s="6" t="s">
        <v>53</v>
      </c>
      <c r="B429" s="18">
        <v>43865</v>
      </c>
      <c r="C429" s="6" t="s">
        <v>131</v>
      </c>
      <c r="D429" s="6" t="s">
        <v>16</v>
      </c>
      <c r="F429">
        <v>50</v>
      </c>
      <c r="G429" s="16" t="s">
        <v>18</v>
      </c>
      <c r="H429" s="6"/>
      <c r="I429" s="6" t="b">
        <f>IF(AND(TableData[[#This Row],[Month]]&gt;=Backend!$C$9,TableData[[#This Row],[Month]]&lt;=Backend!$D$9),TRUE,FALSE)</f>
        <v>0</v>
      </c>
    </row>
    <row r="430" spans="1:9" x14ac:dyDescent="0.35">
      <c r="A430" s="6" t="s">
        <v>54</v>
      </c>
      <c r="B430" s="18">
        <v>43866</v>
      </c>
      <c r="C430" s="6" t="s">
        <v>9</v>
      </c>
      <c r="D430" s="6" t="s">
        <v>17</v>
      </c>
      <c r="E430">
        <v>14</v>
      </c>
      <c r="F430">
        <v>12</v>
      </c>
      <c r="G430" s="16" t="s">
        <v>138</v>
      </c>
      <c r="H430" s="6">
        <v>1</v>
      </c>
      <c r="I430" s="6" t="b">
        <f>IF(AND(TableData[[#This Row],[Month]]&gt;=Backend!$C$9,TableData[[#This Row],[Month]]&lt;=Backend!$D$9),TRUE,FALSE)</f>
        <v>0</v>
      </c>
    </row>
    <row r="431" spans="1:9" x14ac:dyDescent="0.35">
      <c r="A431" s="6" t="s">
        <v>55</v>
      </c>
      <c r="B431" s="18">
        <v>43867</v>
      </c>
      <c r="C431" s="6" t="s">
        <v>7</v>
      </c>
      <c r="D431" s="6" t="s">
        <v>15</v>
      </c>
      <c r="E431">
        <v>12</v>
      </c>
      <c r="F431">
        <v>1</v>
      </c>
      <c r="G431" s="16" t="s">
        <v>138</v>
      </c>
      <c r="H431" s="6">
        <v>1</v>
      </c>
      <c r="I431" s="6" t="b">
        <f>IF(AND(TableData[[#This Row],[Month]]&gt;=Backend!$C$9,TableData[[#This Row],[Month]]&lt;=Backend!$D$9),TRUE,FALSE)</f>
        <v>0</v>
      </c>
    </row>
    <row r="432" spans="1:9" x14ac:dyDescent="0.35">
      <c r="A432" s="6" t="s">
        <v>56</v>
      </c>
      <c r="B432" s="18">
        <v>43868</v>
      </c>
      <c r="C432" s="6" t="s">
        <v>8</v>
      </c>
      <c r="D432" s="6" t="s">
        <v>16</v>
      </c>
      <c r="E432">
        <v>20</v>
      </c>
      <c r="F432">
        <v>2</v>
      </c>
      <c r="G432" s="16" t="s">
        <v>138</v>
      </c>
      <c r="H432" s="6">
        <v>1</v>
      </c>
      <c r="I432" s="6" t="b">
        <f>IF(AND(TableData[[#This Row],[Month]]&gt;=Backend!$C$9,TableData[[#This Row],[Month]]&lt;=Backend!$D$9),TRUE,FALSE)</f>
        <v>0</v>
      </c>
    </row>
    <row r="433" spans="1:9" x14ac:dyDescent="0.35">
      <c r="A433" s="6" t="s">
        <v>57</v>
      </c>
      <c r="B433" s="18">
        <v>43869</v>
      </c>
      <c r="C433" s="6" t="s">
        <v>14</v>
      </c>
      <c r="D433" s="6" t="s">
        <v>15</v>
      </c>
      <c r="E433">
        <v>16</v>
      </c>
      <c r="F433">
        <v>3</v>
      </c>
      <c r="G433" s="16" t="s">
        <v>138</v>
      </c>
      <c r="H433" s="6">
        <v>1</v>
      </c>
      <c r="I433" s="6" t="b">
        <f>IF(AND(TableData[[#This Row],[Month]]&gt;=Backend!$C$9,TableData[[#This Row],[Month]]&lt;=Backend!$D$9),TRUE,FALSE)</f>
        <v>0</v>
      </c>
    </row>
    <row r="434" spans="1:9" x14ac:dyDescent="0.35">
      <c r="A434" s="6" t="s">
        <v>58</v>
      </c>
      <c r="B434" s="18">
        <v>43870</v>
      </c>
      <c r="C434" s="6" t="s">
        <v>131</v>
      </c>
      <c r="D434" s="6" t="s">
        <v>16</v>
      </c>
      <c r="E434">
        <v>19</v>
      </c>
      <c r="G434" s="16" t="s">
        <v>138</v>
      </c>
      <c r="H434" s="6">
        <v>1</v>
      </c>
      <c r="I434" s="6" t="b">
        <f>IF(AND(TableData[[#This Row],[Month]]&gt;=Backend!$C$9,TableData[[#This Row],[Month]]&lt;=Backend!$D$9),TRUE,FALSE)</f>
        <v>0</v>
      </c>
    </row>
    <row r="435" spans="1:9" x14ac:dyDescent="0.35">
      <c r="A435" s="6" t="s">
        <v>59</v>
      </c>
      <c r="B435" s="18">
        <v>43871</v>
      </c>
      <c r="C435" s="6" t="s">
        <v>9</v>
      </c>
      <c r="D435" s="6" t="s">
        <v>17</v>
      </c>
      <c r="E435">
        <v>15</v>
      </c>
      <c r="F435">
        <v>4</v>
      </c>
      <c r="G435" s="16" t="s">
        <v>13</v>
      </c>
      <c r="H435" s="6">
        <v>1</v>
      </c>
      <c r="I435" s="6" t="b">
        <f>IF(AND(TableData[[#This Row],[Month]]&gt;=Backend!$C$9,TableData[[#This Row],[Month]]&lt;=Backend!$D$9),TRUE,FALSE)</f>
        <v>0</v>
      </c>
    </row>
    <row r="436" spans="1:9" x14ac:dyDescent="0.35">
      <c r="A436" s="6" t="s">
        <v>60</v>
      </c>
      <c r="B436" s="18">
        <v>43872</v>
      </c>
      <c r="C436" s="6" t="s">
        <v>7</v>
      </c>
      <c r="D436" s="6" t="s">
        <v>15</v>
      </c>
      <c r="E436">
        <v>21</v>
      </c>
      <c r="F436">
        <v>10</v>
      </c>
      <c r="G436" s="16" t="s">
        <v>138</v>
      </c>
      <c r="H436" s="6">
        <v>1</v>
      </c>
      <c r="I436" s="6" t="b">
        <f>IF(AND(TableData[[#This Row],[Month]]&gt;=Backend!$C$9,TableData[[#This Row],[Month]]&lt;=Backend!$D$9),TRUE,FALSE)</f>
        <v>0</v>
      </c>
    </row>
    <row r="437" spans="1:9" x14ac:dyDescent="0.35">
      <c r="A437" s="6" t="s">
        <v>61</v>
      </c>
      <c r="B437" s="18">
        <v>43873</v>
      </c>
      <c r="C437" s="6" t="s">
        <v>8</v>
      </c>
      <c r="D437" s="6" t="s">
        <v>16</v>
      </c>
      <c r="F437">
        <v>9</v>
      </c>
      <c r="G437" s="16" t="s">
        <v>18</v>
      </c>
      <c r="H437" s="6"/>
      <c r="I437" s="6" t="b">
        <f>IF(AND(TableData[[#This Row],[Month]]&gt;=Backend!$C$9,TableData[[#This Row],[Month]]&lt;=Backend!$D$9),TRUE,FALSE)</f>
        <v>0</v>
      </c>
    </row>
    <row r="438" spans="1:9" x14ac:dyDescent="0.35">
      <c r="A438" s="6" t="s">
        <v>62</v>
      </c>
      <c r="B438" s="18">
        <v>43874</v>
      </c>
      <c r="C438" s="6" t="s">
        <v>14</v>
      </c>
      <c r="D438" s="6" t="s">
        <v>15</v>
      </c>
      <c r="F438">
        <v>2</v>
      </c>
      <c r="G438" s="16" t="s">
        <v>18</v>
      </c>
      <c r="H438" s="6"/>
      <c r="I438" s="6" t="b">
        <f>IF(AND(TableData[[#This Row],[Month]]&gt;=Backend!$C$9,TableData[[#This Row],[Month]]&lt;=Backend!$D$9),TRUE,FALSE)</f>
        <v>0</v>
      </c>
    </row>
    <row r="439" spans="1:9" x14ac:dyDescent="0.35">
      <c r="A439" s="6" t="s">
        <v>63</v>
      </c>
      <c r="B439" s="18">
        <v>43875</v>
      </c>
      <c r="C439" s="6" t="s">
        <v>131</v>
      </c>
      <c r="D439" s="6" t="s">
        <v>16</v>
      </c>
      <c r="E439">
        <v>18</v>
      </c>
      <c r="F439">
        <v>13</v>
      </c>
      <c r="G439" s="16" t="s">
        <v>138</v>
      </c>
      <c r="H439" s="6">
        <v>1</v>
      </c>
      <c r="I439" s="6" t="b">
        <f>IF(AND(TableData[[#This Row],[Month]]&gt;=Backend!$C$9,TableData[[#This Row],[Month]]&lt;=Backend!$D$9),TRUE,FALSE)</f>
        <v>0</v>
      </c>
    </row>
    <row r="440" spans="1:9" x14ac:dyDescent="0.35">
      <c r="A440" s="6" t="s">
        <v>64</v>
      </c>
      <c r="B440" s="18">
        <v>43876</v>
      </c>
      <c r="C440" s="6" t="s">
        <v>9</v>
      </c>
      <c r="D440" s="6" t="s">
        <v>17</v>
      </c>
      <c r="E440">
        <v>14</v>
      </c>
      <c r="F440">
        <v>15</v>
      </c>
      <c r="G440" s="16" t="s">
        <v>138</v>
      </c>
      <c r="H440" s="6">
        <v>1</v>
      </c>
      <c r="I440" s="6" t="b">
        <f>IF(AND(TableData[[#This Row],[Month]]&gt;=Backend!$C$9,TableData[[#This Row],[Month]]&lt;=Backend!$D$9),TRUE,FALSE)</f>
        <v>0</v>
      </c>
    </row>
    <row r="441" spans="1:9" x14ac:dyDescent="0.35">
      <c r="A441" s="6" t="s">
        <v>65</v>
      </c>
      <c r="B441" s="18">
        <v>43877</v>
      </c>
      <c r="C441" s="6" t="s">
        <v>7</v>
      </c>
      <c r="D441" s="6" t="s">
        <v>15</v>
      </c>
      <c r="E441">
        <v>13</v>
      </c>
      <c r="F441">
        <v>18</v>
      </c>
      <c r="G441" s="16" t="s">
        <v>138</v>
      </c>
      <c r="H441" s="6">
        <v>1</v>
      </c>
      <c r="I441" s="6" t="b">
        <f>IF(AND(TableData[[#This Row],[Month]]&gt;=Backend!$C$9,TableData[[#This Row],[Month]]&lt;=Backend!$D$9),TRUE,FALSE)</f>
        <v>0</v>
      </c>
    </row>
    <row r="442" spans="1:9" x14ac:dyDescent="0.35">
      <c r="A442" s="6" t="s">
        <v>66</v>
      </c>
      <c r="B442" s="18">
        <v>43878</v>
      </c>
      <c r="C442" s="6" t="s">
        <v>8</v>
      </c>
      <c r="D442" s="6" t="s">
        <v>16</v>
      </c>
      <c r="E442">
        <v>11</v>
      </c>
      <c r="F442">
        <v>10</v>
      </c>
      <c r="G442" s="16" t="s">
        <v>138</v>
      </c>
      <c r="H442" s="6">
        <v>0</v>
      </c>
      <c r="I442" s="6" t="b">
        <f>IF(AND(TableData[[#This Row],[Month]]&gt;=Backend!$C$9,TableData[[#This Row],[Month]]&lt;=Backend!$D$9),TRUE,FALSE)</f>
        <v>0</v>
      </c>
    </row>
    <row r="443" spans="1:9" x14ac:dyDescent="0.35">
      <c r="A443" s="6" t="s">
        <v>67</v>
      </c>
      <c r="B443" s="18">
        <v>43879</v>
      </c>
      <c r="C443" s="6" t="s">
        <v>14</v>
      </c>
      <c r="D443" s="6" t="s">
        <v>15</v>
      </c>
      <c r="E443">
        <v>12</v>
      </c>
      <c r="F443">
        <v>39</v>
      </c>
      <c r="G443" s="16" t="s">
        <v>138</v>
      </c>
      <c r="H443">
        <v>1</v>
      </c>
      <c r="I443" s="6" t="b">
        <f>IF(AND(TableData[[#This Row],[Month]]&gt;=Backend!$C$9,TableData[[#This Row],[Month]]&lt;=Backend!$D$9),TRUE,FALSE)</f>
        <v>0</v>
      </c>
    </row>
    <row r="444" spans="1:9" x14ac:dyDescent="0.35">
      <c r="A444" s="6" t="s">
        <v>68</v>
      </c>
      <c r="B444" s="18">
        <v>43880</v>
      </c>
      <c r="C444" s="6" t="s">
        <v>131</v>
      </c>
      <c r="D444" s="6" t="s">
        <v>16</v>
      </c>
      <c r="E444">
        <v>11</v>
      </c>
      <c r="F444">
        <v>4</v>
      </c>
      <c r="G444" s="16" t="s">
        <v>138</v>
      </c>
      <c r="H444" s="6">
        <v>0</v>
      </c>
      <c r="I444" s="6" t="b">
        <f>IF(AND(TableData[[#This Row],[Month]]&gt;=Backend!$C$9,TableData[[#This Row],[Month]]&lt;=Backend!$D$9),TRUE,FALSE)</f>
        <v>0</v>
      </c>
    </row>
    <row r="445" spans="1:9" x14ac:dyDescent="0.35">
      <c r="A445" s="6" t="s">
        <v>69</v>
      </c>
      <c r="B445" s="18">
        <v>43881</v>
      </c>
      <c r="C445" s="6" t="s">
        <v>9</v>
      </c>
      <c r="D445" s="6" t="s">
        <v>17</v>
      </c>
      <c r="F445">
        <v>5</v>
      </c>
      <c r="G445" s="16" t="s">
        <v>18</v>
      </c>
      <c r="H445" s="6"/>
      <c r="I445" s="6" t="b">
        <f>IF(AND(TableData[[#This Row],[Month]]&gt;=Backend!$C$9,TableData[[#This Row],[Month]]&lt;=Backend!$D$9),TRUE,FALSE)</f>
        <v>0</v>
      </c>
    </row>
    <row r="446" spans="1:9" x14ac:dyDescent="0.35">
      <c r="A446" s="6" t="s">
        <v>70</v>
      </c>
      <c r="B446" s="18">
        <v>43882</v>
      </c>
      <c r="C446" s="6" t="s">
        <v>7</v>
      </c>
      <c r="D446" s="6" t="s">
        <v>15</v>
      </c>
      <c r="F446">
        <v>0</v>
      </c>
      <c r="G446" s="16" t="s">
        <v>18</v>
      </c>
      <c r="H446" s="6"/>
      <c r="I446" s="6" t="b">
        <f>IF(AND(TableData[[#This Row],[Month]]&gt;=Backend!$C$9,TableData[[#This Row],[Month]]&lt;=Backend!$D$9),TRUE,FALSE)</f>
        <v>0</v>
      </c>
    </row>
    <row r="447" spans="1:9" x14ac:dyDescent="0.35">
      <c r="A447" s="6" t="s">
        <v>71</v>
      </c>
      <c r="B447" s="18">
        <v>43883</v>
      </c>
      <c r="C447" s="6" t="s">
        <v>8</v>
      </c>
      <c r="D447" s="6" t="s">
        <v>16</v>
      </c>
      <c r="F447">
        <v>50</v>
      </c>
      <c r="G447" s="16" t="s">
        <v>18</v>
      </c>
      <c r="H447" s="6"/>
      <c r="I447" s="6" t="b">
        <f>IF(AND(TableData[[#This Row],[Month]]&gt;=Backend!$C$9,TableData[[#This Row],[Month]]&lt;=Backend!$D$9),TRUE,FALSE)</f>
        <v>0</v>
      </c>
    </row>
    <row r="448" spans="1:9" x14ac:dyDescent="0.35">
      <c r="A448" s="6" t="s">
        <v>72</v>
      </c>
      <c r="B448" s="18">
        <v>43884</v>
      </c>
      <c r="C448" s="6" t="s">
        <v>14</v>
      </c>
      <c r="D448" s="6" t="s">
        <v>15</v>
      </c>
      <c r="E448">
        <v>29</v>
      </c>
      <c r="F448">
        <v>4</v>
      </c>
      <c r="G448" s="16" t="s">
        <v>138</v>
      </c>
      <c r="H448">
        <v>1</v>
      </c>
      <c r="I448" s="6" t="b">
        <f>IF(AND(TableData[[#This Row],[Month]]&gt;=Backend!$C$9,TableData[[#This Row],[Month]]&lt;=Backend!$D$9),TRUE,FALSE)</f>
        <v>0</v>
      </c>
    </row>
    <row r="449" spans="1:9" x14ac:dyDescent="0.35">
      <c r="A449" s="6" t="s">
        <v>73</v>
      </c>
      <c r="B449" s="18">
        <v>43885</v>
      </c>
      <c r="C449" s="6" t="s">
        <v>131</v>
      </c>
      <c r="D449" s="6" t="s">
        <v>16</v>
      </c>
      <c r="E449">
        <v>31</v>
      </c>
      <c r="F449">
        <v>2</v>
      </c>
      <c r="G449" s="16" t="s">
        <v>138</v>
      </c>
      <c r="H449" s="6">
        <v>1</v>
      </c>
      <c r="I449" s="6" t="b">
        <f>IF(AND(TableData[[#This Row],[Month]]&gt;=Backend!$C$9,TableData[[#This Row],[Month]]&lt;=Backend!$D$9),TRUE,FALSE)</f>
        <v>0</v>
      </c>
    </row>
    <row r="450" spans="1:9" x14ac:dyDescent="0.35">
      <c r="A450" s="6" t="s">
        <v>74</v>
      </c>
      <c r="B450" s="18">
        <v>43886</v>
      </c>
      <c r="C450" s="6" t="s">
        <v>9</v>
      </c>
      <c r="D450" s="6" t="s">
        <v>17</v>
      </c>
      <c r="E450">
        <v>73</v>
      </c>
      <c r="F450">
        <v>70</v>
      </c>
      <c r="G450" s="16" t="s">
        <v>138</v>
      </c>
      <c r="H450" s="6">
        <v>0</v>
      </c>
      <c r="I450" s="6" t="b">
        <f>IF(AND(TableData[[#This Row],[Month]]&gt;=Backend!$C$9,TableData[[#This Row],[Month]]&lt;=Backend!$D$9),TRUE,FALSE)</f>
        <v>0</v>
      </c>
    </row>
    <row r="451" spans="1:9" x14ac:dyDescent="0.35">
      <c r="A451" s="6" t="s">
        <v>75</v>
      </c>
      <c r="B451" s="18">
        <v>43887</v>
      </c>
      <c r="C451" s="6" t="s">
        <v>7</v>
      </c>
      <c r="D451" s="6" t="s">
        <v>15</v>
      </c>
      <c r="E451">
        <v>13</v>
      </c>
      <c r="F451">
        <v>50</v>
      </c>
      <c r="G451" s="16" t="s">
        <v>138</v>
      </c>
      <c r="H451" s="6">
        <v>1</v>
      </c>
      <c r="I451" s="6" t="b">
        <f>IF(AND(TableData[[#This Row],[Month]]&gt;=Backend!$C$9,TableData[[#This Row],[Month]]&lt;=Backend!$D$9),TRUE,FALSE)</f>
        <v>0</v>
      </c>
    </row>
    <row r="452" spans="1:9" x14ac:dyDescent="0.35">
      <c r="A452" s="6" t="s">
        <v>76</v>
      </c>
      <c r="B452" s="18">
        <v>43888</v>
      </c>
      <c r="C452" s="6" t="s">
        <v>8</v>
      </c>
      <c r="D452" s="6" t="s">
        <v>16</v>
      </c>
      <c r="E452">
        <v>13</v>
      </c>
      <c r="F452">
        <v>12</v>
      </c>
      <c r="G452" s="16" t="s">
        <v>138</v>
      </c>
      <c r="H452" s="6">
        <v>1</v>
      </c>
      <c r="I452" s="6" t="b">
        <f>IF(AND(TableData[[#This Row],[Month]]&gt;=Backend!$C$9,TableData[[#This Row],[Month]]&lt;=Backend!$D$9),TRUE,FALSE)</f>
        <v>0</v>
      </c>
    </row>
    <row r="453" spans="1:9" x14ac:dyDescent="0.35">
      <c r="A453" s="6" t="s">
        <v>77</v>
      </c>
      <c r="B453" s="18">
        <v>43889</v>
      </c>
      <c r="C453" s="6" t="s">
        <v>14</v>
      </c>
      <c r="D453" s="6" t="s">
        <v>15</v>
      </c>
      <c r="E453">
        <v>28</v>
      </c>
      <c r="F453">
        <v>1</v>
      </c>
      <c r="G453" s="16" t="s">
        <v>13</v>
      </c>
      <c r="H453" s="6">
        <v>1</v>
      </c>
      <c r="I453" s="6" t="b">
        <f>IF(AND(TableData[[#This Row],[Month]]&gt;=Backend!$C$9,TableData[[#This Row],[Month]]&lt;=Backend!$D$9),TRUE,FALSE)</f>
        <v>0</v>
      </c>
    </row>
    <row r="454" spans="1:9" x14ac:dyDescent="0.35">
      <c r="A454" s="6" t="s">
        <v>78</v>
      </c>
      <c r="B454" s="18">
        <v>43890</v>
      </c>
      <c r="C454" s="6" t="s">
        <v>131</v>
      </c>
      <c r="D454" s="6" t="s">
        <v>16</v>
      </c>
      <c r="E454">
        <v>32</v>
      </c>
      <c r="F454">
        <v>2</v>
      </c>
      <c r="G454" s="16" t="s">
        <v>138</v>
      </c>
      <c r="H454" s="6">
        <v>1</v>
      </c>
      <c r="I454" s="6" t="b">
        <f>IF(AND(TableData[[#This Row],[Month]]&gt;=Backend!$C$9,TableData[[#This Row],[Month]]&lt;=Backend!$D$9),TRUE,FALSE)</f>
        <v>0</v>
      </c>
    </row>
    <row r="455" spans="1:9" x14ac:dyDescent="0.35">
      <c r="A455" s="6" t="s">
        <v>79</v>
      </c>
      <c r="B455" s="18">
        <v>43891</v>
      </c>
      <c r="C455" s="6" t="s">
        <v>9</v>
      </c>
      <c r="D455" s="6" t="s">
        <v>17</v>
      </c>
      <c r="F455">
        <v>3</v>
      </c>
      <c r="G455" s="16" t="s">
        <v>18</v>
      </c>
      <c r="H455" s="6"/>
      <c r="I455" s="6" t="b">
        <f>IF(AND(TableData[[#This Row],[Month]]&gt;=Backend!$C$9,TableData[[#This Row],[Month]]&lt;=Backend!$D$9),TRUE,FALSE)</f>
        <v>0</v>
      </c>
    </row>
    <row r="456" spans="1:9" x14ac:dyDescent="0.35">
      <c r="A456" s="6" t="s">
        <v>80</v>
      </c>
      <c r="B456" s="18">
        <v>43892</v>
      </c>
      <c r="C456" s="6" t="s">
        <v>7</v>
      </c>
      <c r="D456" s="6" t="s">
        <v>15</v>
      </c>
      <c r="G456" s="16" t="s">
        <v>18</v>
      </c>
      <c r="H456" s="6"/>
      <c r="I456" s="6" t="b">
        <f>IF(AND(TableData[[#This Row],[Month]]&gt;=Backend!$C$9,TableData[[#This Row],[Month]]&lt;=Backend!$D$9),TRUE,FALSE)</f>
        <v>0</v>
      </c>
    </row>
    <row r="457" spans="1:9" x14ac:dyDescent="0.35">
      <c r="A457" s="6" t="s">
        <v>81</v>
      </c>
      <c r="B457" s="18">
        <v>43893</v>
      </c>
      <c r="C457" s="6" t="s">
        <v>8</v>
      </c>
      <c r="D457" s="6" t="s">
        <v>16</v>
      </c>
      <c r="E457">
        <v>11</v>
      </c>
      <c r="F457">
        <v>4</v>
      </c>
      <c r="G457" s="16" t="s">
        <v>138</v>
      </c>
      <c r="H457" s="6">
        <v>1</v>
      </c>
      <c r="I457" s="6" t="b">
        <f>IF(AND(TableData[[#This Row],[Month]]&gt;=Backend!$C$9,TableData[[#This Row],[Month]]&lt;=Backend!$D$9),TRUE,FALSE)</f>
        <v>0</v>
      </c>
    </row>
    <row r="458" spans="1:9" x14ac:dyDescent="0.35">
      <c r="A458" s="6" t="s">
        <v>82</v>
      </c>
      <c r="B458" s="18">
        <v>43894</v>
      </c>
      <c r="C458" s="6" t="s">
        <v>14</v>
      </c>
      <c r="D458" s="6" t="s">
        <v>15</v>
      </c>
      <c r="E458">
        <v>16</v>
      </c>
      <c r="F458">
        <v>10</v>
      </c>
      <c r="G458" s="16" t="s">
        <v>138</v>
      </c>
      <c r="H458" s="6">
        <v>1</v>
      </c>
      <c r="I458" s="6" t="b">
        <f>IF(AND(TableData[[#This Row],[Month]]&gt;=Backend!$C$9,TableData[[#This Row],[Month]]&lt;=Backend!$D$9),TRUE,FALSE)</f>
        <v>0</v>
      </c>
    </row>
    <row r="459" spans="1:9" x14ac:dyDescent="0.35">
      <c r="A459" s="6" t="s">
        <v>83</v>
      </c>
      <c r="B459" s="18">
        <v>43895</v>
      </c>
      <c r="C459" s="6" t="s">
        <v>131</v>
      </c>
      <c r="D459" s="6" t="s">
        <v>16</v>
      </c>
      <c r="E459">
        <v>34</v>
      </c>
      <c r="F459">
        <v>9</v>
      </c>
      <c r="G459" s="16" t="s">
        <v>138</v>
      </c>
      <c r="H459" s="6">
        <v>1</v>
      </c>
      <c r="I459" s="6" t="b">
        <f>IF(AND(TableData[[#This Row],[Month]]&gt;=Backend!$C$9,TableData[[#This Row],[Month]]&lt;=Backend!$D$9),TRUE,FALSE)</f>
        <v>0</v>
      </c>
    </row>
    <row r="460" spans="1:9" x14ac:dyDescent="0.35">
      <c r="A460" s="6" t="s">
        <v>84</v>
      </c>
      <c r="B460" s="18">
        <v>43896</v>
      </c>
      <c r="C460" s="6" t="s">
        <v>9</v>
      </c>
      <c r="D460" s="6" t="s">
        <v>17</v>
      </c>
      <c r="E460">
        <v>77</v>
      </c>
      <c r="F460">
        <v>2</v>
      </c>
      <c r="G460" s="16" t="s">
        <v>138</v>
      </c>
      <c r="H460" s="6">
        <v>1</v>
      </c>
      <c r="I460" s="6" t="b">
        <f>IF(AND(TableData[[#This Row],[Month]]&gt;=Backend!$C$9,TableData[[#This Row],[Month]]&lt;=Backend!$D$9),TRUE,FALSE)</f>
        <v>0</v>
      </c>
    </row>
    <row r="461" spans="1:9" x14ac:dyDescent="0.35">
      <c r="A461" s="6" t="s">
        <v>85</v>
      </c>
      <c r="B461" s="18">
        <v>43897</v>
      </c>
      <c r="C461" s="6" t="s">
        <v>7</v>
      </c>
      <c r="D461" s="6" t="s">
        <v>15</v>
      </c>
      <c r="E461">
        <v>28</v>
      </c>
      <c r="F461">
        <v>13</v>
      </c>
      <c r="G461" s="16" t="s">
        <v>138</v>
      </c>
      <c r="H461" s="6">
        <v>1</v>
      </c>
      <c r="I461" s="6" t="b">
        <f>IF(AND(TableData[[#This Row],[Month]]&gt;=Backend!$C$9,TableData[[#This Row],[Month]]&lt;=Backend!$D$9),TRUE,FALSE)</f>
        <v>0</v>
      </c>
    </row>
    <row r="462" spans="1:9" x14ac:dyDescent="0.35">
      <c r="A462" s="6" t="s">
        <v>86</v>
      </c>
      <c r="B462" s="18">
        <v>43898</v>
      </c>
      <c r="C462" s="6" t="s">
        <v>8</v>
      </c>
      <c r="D462" s="6" t="s">
        <v>16</v>
      </c>
      <c r="E462">
        <v>31</v>
      </c>
      <c r="F462">
        <v>15</v>
      </c>
      <c r="G462" s="16" t="s">
        <v>138</v>
      </c>
      <c r="H462" s="6">
        <v>1</v>
      </c>
      <c r="I462" s="6" t="b">
        <f>IF(AND(TableData[[#This Row],[Month]]&gt;=Backend!$C$9,TableData[[#This Row],[Month]]&lt;=Backend!$D$9),TRUE,FALSE)</f>
        <v>0</v>
      </c>
    </row>
    <row r="463" spans="1:9" x14ac:dyDescent="0.35">
      <c r="A463" s="6" t="s">
        <v>87</v>
      </c>
      <c r="B463" s="18">
        <v>43899</v>
      </c>
      <c r="C463" s="6" t="s">
        <v>14</v>
      </c>
      <c r="D463" s="6" t="s">
        <v>15</v>
      </c>
      <c r="F463">
        <v>18</v>
      </c>
      <c r="G463" s="16" t="s">
        <v>18</v>
      </c>
      <c r="H463" s="6"/>
      <c r="I463" s="6" t="b">
        <f>IF(AND(TableData[[#This Row],[Month]]&gt;=Backend!$C$9,TableData[[#This Row],[Month]]&lt;=Backend!$D$9),TRUE,FALSE)</f>
        <v>0</v>
      </c>
    </row>
    <row r="464" spans="1:9" x14ac:dyDescent="0.35">
      <c r="A464" s="6" t="s">
        <v>88</v>
      </c>
      <c r="B464" s="18">
        <v>43900</v>
      </c>
      <c r="C464" s="6" t="s">
        <v>131</v>
      </c>
      <c r="D464" s="6" t="s">
        <v>16</v>
      </c>
      <c r="F464">
        <v>10</v>
      </c>
      <c r="G464" s="16" t="s">
        <v>18</v>
      </c>
      <c r="H464" s="6"/>
      <c r="I464" s="6" t="b">
        <f>IF(AND(TableData[[#This Row],[Month]]&gt;=Backend!$C$9,TableData[[#This Row],[Month]]&lt;=Backend!$D$9),TRUE,FALSE)</f>
        <v>0</v>
      </c>
    </row>
    <row r="465" spans="1:9" x14ac:dyDescent="0.35">
      <c r="A465" s="6" t="s">
        <v>89</v>
      </c>
      <c r="B465" s="18">
        <v>43901</v>
      </c>
      <c r="C465" s="6" t="s">
        <v>9</v>
      </c>
      <c r="D465" s="6" t="s">
        <v>17</v>
      </c>
      <c r="F465">
        <v>39</v>
      </c>
      <c r="G465" s="16" t="s">
        <v>18</v>
      </c>
      <c r="H465" s="6"/>
      <c r="I465" s="6" t="b">
        <f>IF(AND(TableData[[#This Row],[Month]]&gt;=Backend!$C$9,TableData[[#This Row],[Month]]&lt;=Backend!$D$9),TRUE,FALSE)</f>
        <v>0</v>
      </c>
    </row>
    <row r="466" spans="1:9" x14ac:dyDescent="0.35">
      <c r="A466" s="6" t="s">
        <v>90</v>
      </c>
      <c r="B466" s="18">
        <v>43902</v>
      </c>
      <c r="C466" s="6" t="s">
        <v>7</v>
      </c>
      <c r="D466" s="6" t="s">
        <v>15</v>
      </c>
      <c r="E466">
        <v>31</v>
      </c>
      <c r="F466">
        <v>4</v>
      </c>
      <c r="G466" s="16" t="s">
        <v>138</v>
      </c>
      <c r="H466" s="6">
        <v>1</v>
      </c>
      <c r="I466" s="6" t="b">
        <f>IF(AND(TableData[[#This Row],[Month]]&gt;=Backend!$C$9,TableData[[#This Row],[Month]]&lt;=Backend!$D$9),TRUE,FALSE)</f>
        <v>0</v>
      </c>
    </row>
    <row r="467" spans="1:9" x14ac:dyDescent="0.35">
      <c r="A467" s="6" t="s">
        <v>91</v>
      </c>
      <c r="B467" s="18">
        <v>43903</v>
      </c>
      <c r="C467" s="6" t="s">
        <v>8</v>
      </c>
      <c r="D467" s="6" t="s">
        <v>16</v>
      </c>
      <c r="E467">
        <v>15</v>
      </c>
      <c r="F467">
        <v>5</v>
      </c>
      <c r="G467" s="16" t="s">
        <v>138</v>
      </c>
      <c r="H467" s="6">
        <v>1</v>
      </c>
      <c r="I467" s="6" t="b">
        <f>IF(AND(TableData[[#This Row],[Month]]&gt;=Backend!$C$9,TableData[[#This Row],[Month]]&lt;=Backend!$D$9),TRUE,FALSE)</f>
        <v>0</v>
      </c>
    </row>
    <row r="468" spans="1:9" x14ac:dyDescent="0.35">
      <c r="A468" s="6" t="s">
        <v>92</v>
      </c>
      <c r="B468" s="18">
        <v>43904</v>
      </c>
      <c r="C468" s="6" t="s">
        <v>14</v>
      </c>
      <c r="D468" s="6" t="s">
        <v>15</v>
      </c>
      <c r="E468">
        <v>14</v>
      </c>
      <c r="F468">
        <v>0</v>
      </c>
      <c r="G468" s="16" t="s">
        <v>138</v>
      </c>
      <c r="H468" s="6">
        <v>1</v>
      </c>
      <c r="I468" s="6" t="b">
        <f>IF(AND(TableData[[#This Row],[Month]]&gt;=Backend!$C$9,TableData[[#This Row],[Month]]&lt;=Backend!$D$9),TRUE,FALSE)</f>
        <v>0</v>
      </c>
    </row>
    <row r="469" spans="1:9" x14ac:dyDescent="0.35">
      <c r="A469" s="6" t="s">
        <v>93</v>
      </c>
      <c r="B469" s="18">
        <v>43905</v>
      </c>
      <c r="C469" s="6" t="s">
        <v>131</v>
      </c>
      <c r="D469" s="6" t="s">
        <v>16</v>
      </c>
      <c r="E469">
        <v>14</v>
      </c>
      <c r="F469">
        <v>50</v>
      </c>
      <c r="G469" s="16" t="s">
        <v>138</v>
      </c>
      <c r="H469" s="6">
        <v>0</v>
      </c>
      <c r="I469" s="6" t="b">
        <f>IF(AND(TableData[[#This Row],[Month]]&gt;=Backend!$C$9,TableData[[#This Row],[Month]]&lt;=Backend!$D$9),TRUE,FALSE)</f>
        <v>0</v>
      </c>
    </row>
    <row r="470" spans="1:9" x14ac:dyDescent="0.35">
      <c r="A470" s="6" t="s">
        <v>94</v>
      </c>
      <c r="B470" s="18">
        <v>43906</v>
      </c>
      <c r="C470" s="6" t="s">
        <v>9</v>
      </c>
      <c r="D470" s="6" t="s">
        <v>17</v>
      </c>
      <c r="E470">
        <v>15</v>
      </c>
      <c r="F470">
        <v>4</v>
      </c>
      <c r="G470" s="16" t="s">
        <v>138</v>
      </c>
      <c r="H470" s="6">
        <v>0</v>
      </c>
      <c r="I470" s="6" t="b">
        <f>IF(AND(TableData[[#This Row],[Month]]&gt;=Backend!$C$9,TableData[[#This Row],[Month]]&lt;=Backend!$D$9),TRUE,FALSE)</f>
        <v>0</v>
      </c>
    </row>
    <row r="471" spans="1:9" x14ac:dyDescent="0.35">
      <c r="A471" s="6" t="s">
        <v>95</v>
      </c>
      <c r="B471" s="18">
        <v>43907</v>
      </c>
      <c r="C471" s="6" t="s">
        <v>7</v>
      </c>
      <c r="D471" s="6" t="s">
        <v>15</v>
      </c>
      <c r="E471">
        <v>39</v>
      </c>
      <c r="F471">
        <v>2</v>
      </c>
      <c r="G471" s="16" t="s">
        <v>13</v>
      </c>
      <c r="H471" s="6">
        <v>0</v>
      </c>
      <c r="I471" s="6" t="b">
        <f>IF(AND(TableData[[#This Row],[Month]]&gt;=Backend!$C$9,TableData[[#This Row],[Month]]&lt;=Backend!$D$9),TRUE,FALSE)</f>
        <v>0</v>
      </c>
    </row>
    <row r="472" spans="1:9" x14ac:dyDescent="0.35">
      <c r="A472" s="6" t="s">
        <v>96</v>
      </c>
      <c r="B472" s="18">
        <v>43908</v>
      </c>
      <c r="C472" s="6" t="s">
        <v>8</v>
      </c>
      <c r="D472" s="6" t="s">
        <v>16</v>
      </c>
      <c r="E472">
        <v>20</v>
      </c>
      <c r="F472">
        <v>70</v>
      </c>
      <c r="G472" s="16" t="s">
        <v>138</v>
      </c>
      <c r="H472" s="6">
        <v>1</v>
      </c>
      <c r="I472" s="6" t="b">
        <f>IF(AND(TableData[[#This Row],[Month]]&gt;=Backend!$C$9,TableData[[#This Row],[Month]]&lt;=Backend!$D$9),TRUE,FALSE)</f>
        <v>0</v>
      </c>
    </row>
    <row r="473" spans="1:9" x14ac:dyDescent="0.35">
      <c r="A473" s="6" t="s">
        <v>97</v>
      </c>
      <c r="B473" s="18">
        <v>43909</v>
      </c>
      <c r="C473" s="6" t="s">
        <v>14</v>
      </c>
      <c r="D473" s="6" t="s">
        <v>15</v>
      </c>
      <c r="F473">
        <v>50</v>
      </c>
      <c r="G473" s="16" t="s">
        <v>18</v>
      </c>
      <c r="H473" s="6"/>
      <c r="I473" s="6" t="b">
        <f>IF(AND(TableData[[#This Row],[Month]]&gt;=Backend!$C$9,TableData[[#This Row],[Month]]&lt;=Backend!$D$9),TRUE,FALSE)</f>
        <v>0</v>
      </c>
    </row>
    <row r="474" spans="1:9" x14ac:dyDescent="0.35">
      <c r="A474" s="6" t="s">
        <v>98</v>
      </c>
      <c r="B474" s="18">
        <v>43910</v>
      </c>
      <c r="C474" s="6" t="s">
        <v>131</v>
      </c>
      <c r="D474" s="6" t="s">
        <v>16</v>
      </c>
      <c r="F474">
        <v>12</v>
      </c>
      <c r="G474" s="16" t="s">
        <v>18</v>
      </c>
      <c r="H474" s="6"/>
      <c r="I474" s="6" t="b">
        <f>IF(AND(TableData[[#This Row],[Month]]&gt;=Backend!$C$9,TableData[[#This Row],[Month]]&lt;=Backend!$D$9),TRUE,FALSE)</f>
        <v>0</v>
      </c>
    </row>
    <row r="475" spans="1:9" x14ac:dyDescent="0.35">
      <c r="A475" s="6" t="s">
        <v>99</v>
      </c>
      <c r="B475" s="18">
        <v>43911</v>
      </c>
      <c r="C475" s="6" t="s">
        <v>9</v>
      </c>
      <c r="D475" s="6" t="s">
        <v>17</v>
      </c>
      <c r="E475">
        <v>10</v>
      </c>
      <c r="F475">
        <v>1</v>
      </c>
      <c r="G475" s="16" t="s">
        <v>138</v>
      </c>
      <c r="H475" s="6">
        <v>1</v>
      </c>
      <c r="I475" s="6" t="b">
        <f>IF(AND(TableData[[#This Row],[Month]]&gt;=Backend!$C$9,TableData[[#This Row],[Month]]&lt;=Backend!$D$9),TRUE,FALSE)</f>
        <v>0</v>
      </c>
    </row>
    <row r="476" spans="1:9" x14ac:dyDescent="0.35">
      <c r="A476" s="6" t="s">
        <v>100</v>
      </c>
      <c r="B476" s="18">
        <v>43912</v>
      </c>
      <c r="C476" s="6" t="s">
        <v>7</v>
      </c>
      <c r="D476" s="6" t="s">
        <v>15</v>
      </c>
      <c r="E476">
        <v>10</v>
      </c>
      <c r="F476">
        <v>2</v>
      </c>
      <c r="G476" s="16" t="s">
        <v>138</v>
      </c>
      <c r="H476" s="6">
        <v>1</v>
      </c>
      <c r="I476" s="6" t="b">
        <f>IF(AND(TableData[[#This Row],[Month]]&gt;=Backend!$C$9,TableData[[#This Row],[Month]]&lt;=Backend!$D$9),TRUE,FALSE)</f>
        <v>0</v>
      </c>
    </row>
    <row r="477" spans="1:9" x14ac:dyDescent="0.35">
      <c r="A477" s="6" t="s">
        <v>101</v>
      </c>
      <c r="B477" s="18">
        <v>43913</v>
      </c>
      <c r="C477" s="6" t="s">
        <v>8</v>
      </c>
      <c r="D477" s="6" t="s">
        <v>16</v>
      </c>
      <c r="E477">
        <v>7</v>
      </c>
      <c r="F477">
        <v>3</v>
      </c>
      <c r="G477" s="16" t="s">
        <v>138</v>
      </c>
      <c r="H477" s="6">
        <v>0</v>
      </c>
      <c r="I477" s="6" t="b">
        <f>IF(AND(TableData[[#This Row],[Month]]&gt;=Backend!$C$9,TableData[[#This Row],[Month]]&lt;=Backend!$D$9),TRUE,FALSE)</f>
        <v>0</v>
      </c>
    </row>
    <row r="478" spans="1:9" x14ac:dyDescent="0.35">
      <c r="A478" s="6" t="s">
        <v>102</v>
      </c>
      <c r="B478" s="18">
        <v>43914</v>
      </c>
      <c r="C478" s="6" t="s">
        <v>14</v>
      </c>
      <c r="D478" s="6" t="s">
        <v>15</v>
      </c>
      <c r="E478">
        <v>9</v>
      </c>
      <c r="G478" s="16" t="s">
        <v>138</v>
      </c>
      <c r="H478" s="6">
        <v>1</v>
      </c>
      <c r="I478" s="6" t="b">
        <f>IF(AND(TableData[[#This Row],[Month]]&gt;=Backend!$C$9,TableData[[#This Row],[Month]]&lt;=Backend!$D$9),TRUE,FALSE)</f>
        <v>0</v>
      </c>
    </row>
    <row r="479" spans="1:9" x14ac:dyDescent="0.35">
      <c r="A479" s="6" t="s">
        <v>103</v>
      </c>
      <c r="B479" s="18">
        <v>43915</v>
      </c>
      <c r="C479" s="6" t="s">
        <v>131</v>
      </c>
      <c r="D479" s="6" t="s">
        <v>16</v>
      </c>
      <c r="E479">
        <v>8</v>
      </c>
      <c r="F479">
        <v>4</v>
      </c>
      <c r="G479" s="16" t="s">
        <v>138</v>
      </c>
      <c r="H479" s="6">
        <v>1</v>
      </c>
      <c r="I479" s="6" t="b">
        <f>IF(AND(TableData[[#This Row],[Month]]&gt;=Backend!$C$9,TableData[[#This Row],[Month]]&lt;=Backend!$D$9),TRUE,FALSE)</f>
        <v>0</v>
      </c>
    </row>
    <row r="480" spans="1:9" x14ac:dyDescent="0.35">
      <c r="A480" s="6" t="s">
        <v>104</v>
      </c>
      <c r="B480" s="18">
        <v>43916</v>
      </c>
      <c r="C480" s="6" t="s">
        <v>9</v>
      </c>
      <c r="D480" s="6" t="s">
        <v>17</v>
      </c>
      <c r="E480">
        <v>8</v>
      </c>
      <c r="F480">
        <v>10</v>
      </c>
      <c r="G480" s="16" t="s">
        <v>138</v>
      </c>
      <c r="H480" s="6">
        <v>1</v>
      </c>
      <c r="I480" s="6" t="b">
        <f>IF(AND(TableData[[#This Row],[Month]]&gt;=Backend!$C$9,TableData[[#This Row],[Month]]&lt;=Backend!$D$9),TRUE,FALSE)</f>
        <v>0</v>
      </c>
    </row>
    <row r="481" spans="1:9" x14ac:dyDescent="0.35">
      <c r="A481" s="6" t="s">
        <v>105</v>
      </c>
      <c r="B481" s="18">
        <v>43917</v>
      </c>
      <c r="C481" s="6" t="s">
        <v>7</v>
      </c>
      <c r="D481" s="6" t="s">
        <v>15</v>
      </c>
      <c r="F481">
        <v>9</v>
      </c>
      <c r="G481" s="16" t="s">
        <v>18</v>
      </c>
      <c r="H481" s="6"/>
      <c r="I481" s="6" t="b">
        <f>IF(AND(TableData[[#This Row],[Month]]&gt;=Backend!$C$9,TableData[[#This Row],[Month]]&lt;=Backend!$D$9),TRUE,FALSE)</f>
        <v>0</v>
      </c>
    </row>
    <row r="482" spans="1:9" x14ac:dyDescent="0.35">
      <c r="A482" s="6" t="s">
        <v>106</v>
      </c>
      <c r="B482" s="18">
        <v>43918</v>
      </c>
      <c r="C482" s="6" t="s">
        <v>8</v>
      </c>
      <c r="D482" s="6" t="s">
        <v>16</v>
      </c>
      <c r="F482">
        <v>2</v>
      </c>
      <c r="G482" s="16" t="s">
        <v>18</v>
      </c>
      <c r="H482" s="6"/>
      <c r="I482" s="6" t="b">
        <f>IF(AND(TableData[[#This Row],[Month]]&gt;=Backend!$C$9,TableData[[#This Row],[Month]]&lt;=Backend!$D$9),TRUE,FALSE)</f>
        <v>0</v>
      </c>
    </row>
    <row r="483" spans="1:9" x14ac:dyDescent="0.35">
      <c r="A483" s="6" t="s">
        <v>107</v>
      </c>
      <c r="B483" s="18">
        <v>43919</v>
      </c>
      <c r="C483" s="6" t="s">
        <v>14</v>
      </c>
      <c r="D483" s="6" t="s">
        <v>15</v>
      </c>
      <c r="F483">
        <v>13</v>
      </c>
      <c r="G483" s="16" t="s">
        <v>18</v>
      </c>
      <c r="H483" s="6"/>
      <c r="I483" s="6" t="b">
        <f>IF(AND(TableData[[#This Row],[Month]]&gt;=Backend!$C$9,TableData[[#This Row],[Month]]&lt;=Backend!$D$9),TRUE,FALSE)</f>
        <v>0</v>
      </c>
    </row>
    <row r="484" spans="1:9" x14ac:dyDescent="0.35">
      <c r="A484" s="6" t="s">
        <v>108</v>
      </c>
      <c r="B484" s="18">
        <v>43920</v>
      </c>
      <c r="C484" s="6" t="s">
        <v>131</v>
      </c>
      <c r="D484" s="6" t="s">
        <v>16</v>
      </c>
      <c r="E484">
        <v>14</v>
      </c>
      <c r="F484">
        <v>15</v>
      </c>
      <c r="G484" s="16" t="s">
        <v>138</v>
      </c>
      <c r="H484" s="6">
        <v>1</v>
      </c>
      <c r="I484" s="6" t="b">
        <f>IF(AND(TableData[[#This Row],[Month]]&gt;=Backend!$C$9,TableData[[#This Row],[Month]]&lt;=Backend!$D$9),TRUE,FALSE)</f>
        <v>0</v>
      </c>
    </row>
    <row r="485" spans="1:9" x14ac:dyDescent="0.35">
      <c r="A485" s="6" t="s">
        <v>109</v>
      </c>
      <c r="B485" s="18">
        <v>43921</v>
      </c>
      <c r="C485" s="6" t="s">
        <v>9</v>
      </c>
      <c r="D485" s="6" t="s">
        <v>17</v>
      </c>
      <c r="E485">
        <v>10</v>
      </c>
      <c r="F485">
        <v>18</v>
      </c>
      <c r="G485" s="16" t="s">
        <v>138</v>
      </c>
      <c r="H485" s="6">
        <v>1</v>
      </c>
      <c r="I485" s="6" t="b">
        <f>IF(AND(TableData[[#This Row],[Month]]&gt;=Backend!$C$9,TableData[[#This Row],[Month]]&lt;=Backend!$D$9),TRUE,FALSE)</f>
        <v>0</v>
      </c>
    </row>
    <row r="486" spans="1:9" x14ac:dyDescent="0.35">
      <c r="A486" s="6" t="s">
        <v>110</v>
      </c>
      <c r="B486" s="18">
        <v>43922</v>
      </c>
      <c r="C486" s="6" t="s">
        <v>7</v>
      </c>
      <c r="D486" s="6" t="s">
        <v>15</v>
      </c>
      <c r="E486">
        <v>10</v>
      </c>
      <c r="F486">
        <v>10</v>
      </c>
      <c r="G486" s="16" t="s">
        <v>138</v>
      </c>
      <c r="H486" s="6">
        <v>1</v>
      </c>
      <c r="I486" s="6" t="b">
        <f>IF(AND(TableData[[#This Row],[Month]]&gt;=Backend!$C$9,TableData[[#This Row],[Month]]&lt;=Backend!$D$9),TRUE,FALSE)</f>
        <v>1</v>
      </c>
    </row>
    <row r="487" spans="1:9" x14ac:dyDescent="0.35">
      <c r="A487" s="6" t="s">
        <v>111</v>
      </c>
      <c r="B487" s="18">
        <v>43923</v>
      </c>
      <c r="C487" s="6" t="s">
        <v>8</v>
      </c>
      <c r="D487" s="6" t="s">
        <v>16</v>
      </c>
      <c r="E487">
        <v>9</v>
      </c>
      <c r="F487">
        <v>39</v>
      </c>
      <c r="G487" s="16" t="s">
        <v>138</v>
      </c>
      <c r="H487" s="6">
        <v>1</v>
      </c>
      <c r="I487" s="6" t="b">
        <f>IF(AND(TableData[[#This Row],[Month]]&gt;=Backend!$C$9,TableData[[#This Row],[Month]]&lt;=Backend!$D$9),TRUE,FALSE)</f>
        <v>1</v>
      </c>
    </row>
    <row r="488" spans="1:9" x14ac:dyDescent="0.35">
      <c r="A488" s="6" t="s">
        <v>112</v>
      </c>
      <c r="B488" s="18">
        <v>43924</v>
      </c>
      <c r="C488" s="6" t="s">
        <v>14</v>
      </c>
      <c r="D488" s="6" t="s">
        <v>15</v>
      </c>
      <c r="E488">
        <v>12</v>
      </c>
      <c r="F488">
        <v>4</v>
      </c>
      <c r="G488" s="16" t="s">
        <v>138</v>
      </c>
      <c r="H488" s="6">
        <v>1</v>
      </c>
      <c r="I488" s="6" t="b">
        <f>IF(AND(TableData[[#This Row],[Month]]&gt;=Backend!$C$9,TableData[[#This Row],[Month]]&lt;=Backend!$D$9),TRUE,FALSE)</f>
        <v>1</v>
      </c>
    </row>
    <row r="489" spans="1:9" x14ac:dyDescent="0.35">
      <c r="A489" s="6" t="s">
        <v>113</v>
      </c>
      <c r="B489" s="18">
        <v>43925</v>
      </c>
      <c r="C489" s="6" t="s">
        <v>131</v>
      </c>
      <c r="D489" s="6" t="s">
        <v>16</v>
      </c>
      <c r="E489">
        <v>14</v>
      </c>
      <c r="F489">
        <v>5</v>
      </c>
      <c r="G489" s="16" t="s">
        <v>13</v>
      </c>
      <c r="H489" s="6">
        <v>1</v>
      </c>
      <c r="I489" s="6" t="b">
        <f>IF(AND(TableData[[#This Row],[Month]]&gt;=Backend!$C$9,TableData[[#This Row],[Month]]&lt;=Backend!$D$9),TRUE,FALSE)</f>
        <v>1</v>
      </c>
    </row>
    <row r="490" spans="1:9" x14ac:dyDescent="0.35">
      <c r="A490" s="6" t="s">
        <v>114</v>
      </c>
      <c r="B490" s="18">
        <v>43926</v>
      </c>
      <c r="C490" s="6" t="s">
        <v>9</v>
      </c>
      <c r="D490" s="6" t="s">
        <v>17</v>
      </c>
      <c r="E490">
        <v>12</v>
      </c>
      <c r="F490">
        <v>0</v>
      </c>
      <c r="G490" s="16" t="s">
        <v>138</v>
      </c>
      <c r="H490" s="6">
        <v>1</v>
      </c>
      <c r="I490" s="6" t="b">
        <f>IF(AND(TableData[[#This Row],[Month]]&gt;=Backend!$C$9,TableData[[#This Row],[Month]]&lt;=Backend!$D$9),TRUE,FALSE)</f>
        <v>1</v>
      </c>
    </row>
    <row r="491" spans="1:9" x14ac:dyDescent="0.35">
      <c r="A491" s="6" t="s">
        <v>115</v>
      </c>
      <c r="B491" s="18">
        <v>43927</v>
      </c>
      <c r="C491" s="6" t="s">
        <v>7</v>
      </c>
      <c r="D491" s="6" t="s">
        <v>15</v>
      </c>
      <c r="F491">
        <v>50</v>
      </c>
      <c r="G491" s="16" t="s">
        <v>18</v>
      </c>
      <c r="H491" s="6"/>
      <c r="I491" s="6" t="b">
        <f>IF(AND(TableData[[#This Row],[Month]]&gt;=Backend!$C$9,TableData[[#This Row],[Month]]&lt;=Backend!$D$9),TRUE,FALSE)</f>
        <v>1</v>
      </c>
    </row>
    <row r="492" spans="1:9" x14ac:dyDescent="0.35">
      <c r="A492" s="6" t="s">
        <v>116</v>
      </c>
      <c r="B492" s="18">
        <v>43928</v>
      </c>
      <c r="C492" s="6" t="s">
        <v>8</v>
      </c>
      <c r="D492" s="6" t="s">
        <v>16</v>
      </c>
      <c r="F492">
        <v>4</v>
      </c>
      <c r="G492" s="16" t="s">
        <v>18</v>
      </c>
      <c r="H492" s="6"/>
      <c r="I492" s="6" t="b">
        <f>IF(AND(TableData[[#This Row],[Month]]&gt;=Backend!$C$9,TableData[[#This Row],[Month]]&lt;=Backend!$D$9),TRUE,FALSE)</f>
        <v>1</v>
      </c>
    </row>
    <row r="493" spans="1:9" x14ac:dyDescent="0.35">
      <c r="A493" s="6" t="s">
        <v>117</v>
      </c>
      <c r="B493" s="18">
        <v>43929</v>
      </c>
      <c r="C493" s="6" t="s">
        <v>14</v>
      </c>
      <c r="D493" s="6" t="s">
        <v>15</v>
      </c>
      <c r="E493">
        <v>13</v>
      </c>
      <c r="F493">
        <v>2</v>
      </c>
      <c r="G493" s="16" t="s">
        <v>138</v>
      </c>
      <c r="H493" s="6">
        <v>1</v>
      </c>
      <c r="I493" s="6" t="b">
        <f>IF(AND(TableData[[#This Row],[Month]]&gt;=Backend!$C$9,TableData[[#This Row],[Month]]&lt;=Backend!$D$9),TRUE,FALSE)</f>
        <v>1</v>
      </c>
    </row>
    <row r="494" spans="1:9" x14ac:dyDescent="0.35">
      <c r="A494" s="6" t="s">
        <v>118</v>
      </c>
      <c r="B494" s="18">
        <v>43930</v>
      </c>
      <c r="C494" s="6" t="s">
        <v>131</v>
      </c>
      <c r="D494" s="6" t="s">
        <v>16</v>
      </c>
      <c r="E494">
        <v>16</v>
      </c>
      <c r="F494">
        <v>70</v>
      </c>
      <c r="G494" s="16" t="s">
        <v>138</v>
      </c>
      <c r="H494" s="6">
        <v>1</v>
      </c>
      <c r="I494" s="6" t="b">
        <f>IF(AND(TableData[[#This Row],[Month]]&gt;=Backend!$C$9,TableData[[#This Row],[Month]]&lt;=Backend!$D$9),TRUE,FALSE)</f>
        <v>1</v>
      </c>
    </row>
    <row r="495" spans="1:9" x14ac:dyDescent="0.35">
      <c r="A495" s="6" t="s">
        <v>119</v>
      </c>
      <c r="B495" s="18">
        <v>43931</v>
      </c>
      <c r="C495" s="6" t="s">
        <v>9</v>
      </c>
      <c r="D495" s="6" t="s">
        <v>17</v>
      </c>
      <c r="E495">
        <v>13</v>
      </c>
      <c r="F495">
        <v>50</v>
      </c>
      <c r="G495" s="16" t="s">
        <v>138</v>
      </c>
      <c r="H495" s="6">
        <v>1</v>
      </c>
      <c r="I495" s="6" t="b">
        <f>IF(AND(TableData[[#This Row],[Month]]&gt;=Backend!$C$9,TableData[[#This Row],[Month]]&lt;=Backend!$D$9),TRUE,FALSE)</f>
        <v>1</v>
      </c>
    </row>
    <row r="496" spans="1:9" x14ac:dyDescent="0.35">
      <c r="A496" s="6" t="s">
        <v>120</v>
      </c>
      <c r="B496" s="18">
        <v>43932</v>
      </c>
      <c r="C496" s="6" t="s">
        <v>7</v>
      </c>
      <c r="D496" s="6" t="s">
        <v>15</v>
      </c>
      <c r="E496">
        <v>49</v>
      </c>
      <c r="F496">
        <v>12</v>
      </c>
      <c r="G496" s="16" t="s">
        <v>138</v>
      </c>
      <c r="H496" s="6">
        <v>0</v>
      </c>
      <c r="I496" s="6" t="b">
        <f>IF(AND(TableData[[#This Row],[Month]]&gt;=Backend!$C$9,TableData[[#This Row],[Month]]&lt;=Backend!$D$9),TRUE,FALSE)</f>
        <v>1</v>
      </c>
    </row>
    <row r="497" spans="1:9" x14ac:dyDescent="0.35">
      <c r="A497" s="6" t="s">
        <v>121</v>
      </c>
      <c r="B497" s="18">
        <v>43933</v>
      </c>
      <c r="C497" s="6" t="s">
        <v>8</v>
      </c>
      <c r="D497" s="6" t="s">
        <v>16</v>
      </c>
      <c r="E497">
        <v>20</v>
      </c>
      <c r="F497">
        <v>1</v>
      </c>
      <c r="G497" s="16" t="s">
        <v>138</v>
      </c>
      <c r="H497" s="6">
        <v>0</v>
      </c>
      <c r="I497" s="6" t="b">
        <f>IF(AND(TableData[[#This Row],[Month]]&gt;=Backend!$C$9,TableData[[#This Row],[Month]]&lt;=Backend!$D$9),TRUE,FALSE)</f>
        <v>1</v>
      </c>
    </row>
    <row r="498" spans="1:9" x14ac:dyDescent="0.35">
      <c r="A498" s="6" t="s">
        <v>122</v>
      </c>
      <c r="B498" s="18">
        <v>43934</v>
      </c>
      <c r="C498" s="6" t="s">
        <v>14</v>
      </c>
      <c r="D498" s="6" t="s">
        <v>15</v>
      </c>
      <c r="E498">
        <v>18</v>
      </c>
      <c r="F498">
        <v>2</v>
      </c>
      <c r="G498" s="16" t="s">
        <v>138</v>
      </c>
      <c r="H498">
        <v>1</v>
      </c>
      <c r="I498" s="6" t="b">
        <f>IF(AND(TableData[[#This Row],[Month]]&gt;=Backend!$C$9,TableData[[#This Row],[Month]]&lt;=Backend!$D$9),TRUE,FALSE)</f>
        <v>1</v>
      </c>
    </row>
    <row r="499" spans="1:9" x14ac:dyDescent="0.35">
      <c r="A499" s="6" t="s">
        <v>123</v>
      </c>
      <c r="B499" s="18">
        <v>43935</v>
      </c>
      <c r="C499" s="6" t="s">
        <v>131</v>
      </c>
      <c r="D499" s="6" t="s">
        <v>16</v>
      </c>
      <c r="F499">
        <v>3</v>
      </c>
      <c r="G499" s="16" t="s">
        <v>18</v>
      </c>
      <c r="H499" s="6"/>
      <c r="I499" s="6" t="b">
        <f>IF(AND(TableData[[#This Row],[Month]]&gt;=Backend!$C$9,TableData[[#This Row],[Month]]&lt;=Backend!$D$9),TRUE,FALSE)</f>
        <v>1</v>
      </c>
    </row>
    <row r="500" spans="1:9" x14ac:dyDescent="0.35">
      <c r="A500" s="6" t="s">
        <v>124</v>
      </c>
      <c r="B500" s="18">
        <v>43936</v>
      </c>
      <c r="C500" s="6" t="s">
        <v>9</v>
      </c>
      <c r="D500" s="6" t="s">
        <v>17</v>
      </c>
      <c r="G500" s="16" t="s">
        <v>18</v>
      </c>
      <c r="H500" s="6"/>
      <c r="I500" s="6" t="b">
        <f>IF(AND(TableData[[#This Row],[Month]]&gt;=Backend!$C$9,TableData[[#This Row],[Month]]&lt;=Backend!$D$9),TRUE,FALSE)</f>
        <v>1</v>
      </c>
    </row>
    <row r="501" spans="1:9" x14ac:dyDescent="0.35">
      <c r="A501" s="6" t="s">
        <v>50</v>
      </c>
      <c r="B501" s="18">
        <v>43862</v>
      </c>
      <c r="C501" s="6" t="s">
        <v>7</v>
      </c>
      <c r="D501" s="6" t="s">
        <v>15</v>
      </c>
      <c r="E501">
        <v>20</v>
      </c>
      <c r="F501">
        <v>4</v>
      </c>
      <c r="G501" s="16" t="s">
        <v>138</v>
      </c>
      <c r="H501" s="6">
        <v>1</v>
      </c>
      <c r="I501" s="6" t="b">
        <f>IF(AND(TableData[[#This Row],[Month]]&gt;=Backend!$C$9,TableData[[#This Row],[Month]]&lt;=Backend!$D$9),TRUE,FALSE)</f>
        <v>0</v>
      </c>
    </row>
    <row r="502" spans="1:9" x14ac:dyDescent="0.35">
      <c r="A502" s="6" t="s">
        <v>51</v>
      </c>
      <c r="B502" s="18">
        <v>43863</v>
      </c>
      <c r="C502" s="6" t="s">
        <v>8</v>
      </c>
      <c r="D502" s="6" t="s">
        <v>16</v>
      </c>
      <c r="F502">
        <v>10</v>
      </c>
      <c r="G502" s="16" t="s">
        <v>18</v>
      </c>
      <c r="H502" s="6"/>
      <c r="I502" s="6" t="b">
        <f>IF(AND(TableData[[#This Row],[Month]]&gt;=Backend!$C$9,TableData[[#This Row],[Month]]&lt;=Backend!$D$9),TRUE,FALSE)</f>
        <v>0</v>
      </c>
    </row>
    <row r="503" spans="1:9" x14ac:dyDescent="0.35">
      <c r="A503" s="6" t="s">
        <v>52</v>
      </c>
      <c r="B503" s="18">
        <v>43864</v>
      </c>
      <c r="C503" s="6" t="s">
        <v>14</v>
      </c>
      <c r="D503" s="6" t="s">
        <v>15</v>
      </c>
      <c r="F503">
        <v>9</v>
      </c>
      <c r="G503" s="16" t="s">
        <v>18</v>
      </c>
      <c r="H503" s="6"/>
      <c r="I503" s="6" t="b">
        <f>IF(AND(TableData[[#This Row],[Month]]&gt;=Backend!$C$9,TableData[[#This Row],[Month]]&lt;=Backend!$D$9),TRUE,FALSE)</f>
        <v>0</v>
      </c>
    </row>
    <row r="504" spans="1:9" x14ac:dyDescent="0.35">
      <c r="A504" s="6" t="s">
        <v>53</v>
      </c>
      <c r="B504" s="18">
        <v>43865</v>
      </c>
      <c r="C504" s="6" t="s">
        <v>131</v>
      </c>
      <c r="D504" s="6" t="s">
        <v>16</v>
      </c>
      <c r="F504">
        <v>2</v>
      </c>
      <c r="G504" s="16" t="s">
        <v>18</v>
      </c>
      <c r="H504" s="6"/>
      <c r="I504" s="6" t="b">
        <f>IF(AND(TableData[[#This Row],[Month]]&gt;=Backend!$C$9,TableData[[#This Row],[Month]]&lt;=Backend!$D$9),TRUE,FALSE)</f>
        <v>0</v>
      </c>
    </row>
    <row r="505" spans="1:9" x14ac:dyDescent="0.35">
      <c r="A505" s="6" t="s">
        <v>54</v>
      </c>
      <c r="B505" s="18">
        <v>43866</v>
      </c>
      <c r="C505" s="6" t="s">
        <v>9</v>
      </c>
      <c r="D505" s="6" t="s">
        <v>17</v>
      </c>
      <c r="E505">
        <v>37</v>
      </c>
      <c r="F505">
        <v>13</v>
      </c>
      <c r="G505" s="16" t="s">
        <v>138</v>
      </c>
      <c r="H505" s="6">
        <v>1</v>
      </c>
      <c r="I505" s="6" t="b">
        <f>IF(AND(TableData[[#This Row],[Month]]&gt;=Backend!$C$9,TableData[[#This Row],[Month]]&lt;=Backend!$D$9),TRUE,FALSE)</f>
        <v>0</v>
      </c>
    </row>
    <row r="506" spans="1:9" x14ac:dyDescent="0.35">
      <c r="A506" s="6" t="s">
        <v>55</v>
      </c>
      <c r="B506" s="18">
        <v>43867</v>
      </c>
      <c r="C506" s="6" t="s">
        <v>7</v>
      </c>
      <c r="D506" s="6" t="s">
        <v>15</v>
      </c>
      <c r="E506">
        <v>106</v>
      </c>
      <c r="F506">
        <v>15</v>
      </c>
      <c r="G506" s="16" t="s">
        <v>138</v>
      </c>
      <c r="H506" s="6">
        <v>1</v>
      </c>
      <c r="I506" s="6" t="b">
        <f>IF(AND(TableData[[#This Row],[Month]]&gt;=Backend!$C$9,TableData[[#This Row],[Month]]&lt;=Backend!$D$9),TRUE,FALSE)</f>
        <v>0</v>
      </c>
    </row>
    <row r="507" spans="1:9" x14ac:dyDescent="0.35">
      <c r="A507" s="6" t="s">
        <v>56</v>
      </c>
      <c r="B507" s="18">
        <v>43868</v>
      </c>
      <c r="C507" s="6" t="s">
        <v>8</v>
      </c>
      <c r="D507" s="6" t="s">
        <v>16</v>
      </c>
      <c r="E507">
        <v>224</v>
      </c>
      <c r="F507">
        <v>18</v>
      </c>
      <c r="G507" s="16" t="s">
        <v>138</v>
      </c>
      <c r="H507" s="6">
        <v>1</v>
      </c>
      <c r="I507" s="6" t="b">
        <f>IF(AND(TableData[[#This Row],[Month]]&gt;=Backend!$C$9,TableData[[#This Row],[Month]]&lt;=Backend!$D$9),TRUE,FALSE)</f>
        <v>0</v>
      </c>
    </row>
    <row r="508" spans="1:9" x14ac:dyDescent="0.35">
      <c r="A508" s="6" t="s">
        <v>57</v>
      </c>
      <c r="B508" s="18">
        <v>43869</v>
      </c>
      <c r="C508" s="6" t="s">
        <v>14</v>
      </c>
      <c r="D508" s="6" t="s">
        <v>15</v>
      </c>
      <c r="E508">
        <v>80</v>
      </c>
      <c r="F508">
        <v>10</v>
      </c>
      <c r="G508" s="16" t="s">
        <v>138</v>
      </c>
      <c r="H508" s="6">
        <v>1</v>
      </c>
      <c r="I508" s="6" t="b">
        <f>IF(AND(TableData[[#This Row],[Month]]&gt;=Backend!$C$9,TableData[[#This Row],[Month]]&lt;=Backend!$D$9),TRUE,FALSE)</f>
        <v>0</v>
      </c>
    </row>
    <row r="509" spans="1:9" x14ac:dyDescent="0.35">
      <c r="A509" s="6" t="s">
        <v>58</v>
      </c>
      <c r="B509" s="18">
        <v>43870</v>
      </c>
      <c r="C509" s="6" t="s">
        <v>131</v>
      </c>
      <c r="D509" s="6" t="s">
        <v>16</v>
      </c>
      <c r="E509">
        <v>83</v>
      </c>
      <c r="F509">
        <v>39</v>
      </c>
      <c r="G509" s="16" t="s">
        <v>138</v>
      </c>
      <c r="H509" s="6">
        <v>1</v>
      </c>
      <c r="I509" s="6" t="b">
        <f>IF(AND(TableData[[#This Row],[Month]]&gt;=Backend!$C$9,TableData[[#This Row],[Month]]&lt;=Backend!$D$9),TRUE,FALSE)</f>
        <v>0</v>
      </c>
    </row>
    <row r="510" spans="1:9" x14ac:dyDescent="0.35">
      <c r="A510" s="6" t="s">
        <v>59</v>
      </c>
      <c r="B510" s="18">
        <v>43871</v>
      </c>
      <c r="C510" s="6" t="s">
        <v>9</v>
      </c>
      <c r="D510" s="6" t="s">
        <v>17</v>
      </c>
      <c r="E510">
        <v>28</v>
      </c>
      <c r="F510">
        <v>4</v>
      </c>
      <c r="G510" s="16" t="s">
        <v>13</v>
      </c>
      <c r="H510" s="6">
        <v>1</v>
      </c>
      <c r="I510" s="6" t="b">
        <f>IF(AND(TableData[[#This Row],[Month]]&gt;=Backend!$C$9,TableData[[#This Row],[Month]]&lt;=Backend!$D$9),TRUE,FALSE)</f>
        <v>0</v>
      </c>
    </row>
    <row r="511" spans="1:9" x14ac:dyDescent="0.35">
      <c r="A511" s="6" t="s">
        <v>60</v>
      </c>
      <c r="B511" s="18">
        <v>43872</v>
      </c>
      <c r="C511" s="6" t="s">
        <v>7</v>
      </c>
      <c r="D511" s="6" t="s">
        <v>15</v>
      </c>
      <c r="E511">
        <v>23</v>
      </c>
      <c r="F511">
        <v>5</v>
      </c>
      <c r="G511" s="16" t="s">
        <v>138</v>
      </c>
      <c r="H511" s="6">
        <v>1</v>
      </c>
      <c r="I511" s="6" t="b">
        <f>IF(AND(TableData[[#This Row],[Month]]&gt;=Backend!$C$9,TableData[[#This Row],[Month]]&lt;=Backend!$D$9),TRUE,FALSE)</f>
        <v>0</v>
      </c>
    </row>
    <row r="512" spans="1:9" x14ac:dyDescent="0.35">
      <c r="A512" s="6" t="s">
        <v>61</v>
      </c>
      <c r="B512" s="18">
        <v>43873</v>
      </c>
      <c r="C512" s="6" t="s">
        <v>8</v>
      </c>
      <c r="D512" s="6" t="s">
        <v>16</v>
      </c>
      <c r="F512">
        <v>0</v>
      </c>
      <c r="G512" s="16" t="s">
        <v>18</v>
      </c>
      <c r="H512" s="6"/>
      <c r="I512" s="6" t="b">
        <f>IF(AND(TableData[[#This Row],[Month]]&gt;=Backend!$C$9,TableData[[#This Row],[Month]]&lt;=Backend!$D$9),TRUE,FALSE)</f>
        <v>0</v>
      </c>
    </row>
    <row r="513" spans="1:9" x14ac:dyDescent="0.35">
      <c r="A513" s="6" t="s">
        <v>62</v>
      </c>
      <c r="B513" s="18">
        <v>43874</v>
      </c>
      <c r="C513" s="6" t="s">
        <v>14</v>
      </c>
      <c r="D513" s="6" t="s">
        <v>15</v>
      </c>
      <c r="F513">
        <v>50</v>
      </c>
      <c r="G513" s="16" t="s">
        <v>18</v>
      </c>
      <c r="H513" s="6"/>
      <c r="I513" s="6" t="b">
        <f>IF(AND(TableData[[#This Row],[Month]]&gt;=Backend!$C$9,TableData[[#This Row],[Month]]&lt;=Backend!$D$9),TRUE,FALSE)</f>
        <v>0</v>
      </c>
    </row>
    <row r="514" spans="1:9" x14ac:dyDescent="0.35">
      <c r="A514" s="6" t="s">
        <v>63</v>
      </c>
      <c r="B514" s="18">
        <v>43875</v>
      </c>
      <c r="C514" s="6" t="s">
        <v>131</v>
      </c>
      <c r="D514" s="6" t="s">
        <v>16</v>
      </c>
      <c r="E514">
        <v>14</v>
      </c>
      <c r="F514">
        <v>4</v>
      </c>
      <c r="G514" s="16" t="s">
        <v>138</v>
      </c>
      <c r="H514" s="6">
        <v>1</v>
      </c>
      <c r="I514" s="6" t="b">
        <f>IF(AND(TableData[[#This Row],[Month]]&gt;=Backend!$C$9,TableData[[#This Row],[Month]]&lt;=Backend!$D$9),TRUE,FALSE)</f>
        <v>0</v>
      </c>
    </row>
    <row r="515" spans="1:9" x14ac:dyDescent="0.35">
      <c r="A515" s="6" t="s">
        <v>64</v>
      </c>
      <c r="B515" s="18">
        <v>43876</v>
      </c>
      <c r="C515" s="6" t="s">
        <v>9</v>
      </c>
      <c r="D515" s="6" t="s">
        <v>17</v>
      </c>
      <c r="E515">
        <v>15</v>
      </c>
      <c r="F515">
        <v>2</v>
      </c>
      <c r="G515" s="16" t="s">
        <v>138</v>
      </c>
      <c r="H515" s="6">
        <v>1</v>
      </c>
      <c r="I515" s="6" t="b">
        <f>IF(AND(TableData[[#This Row],[Month]]&gt;=Backend!$C$9,TableData[[#This Row],[Month]]&lt;=Backend!$D$9),TRUE,FALSE)</f>
        <v>0</v>
      </c>
    </row>
    <row r="516" spans="1:9" x14ac:dyDescent="0.35">
      <c r="A516" s="6" t="s">
        <v>65</v>
      </c>
      <c r="B516" s="18">
        <v>43877</v>
      </c>
      <c r="C516" s="6" t="s">
        <v>7</v>
      </c>
      <c r="D516" s="6" t="s">
        <v>15</v>
      </c>
      <c r="E516">
        <v>21</v>
      </c>
      <c r="F516">
        <v>70</v>
      </c>
      <c r="G516" s="16" t="s">
        <v>138</v>
      </c>
      <c r="H516" s="6">
        <v>1</v>
      </c>
      <c r="I516" s="6" t="b">
        <f>IF(AND(TableData[[#This Row],[Month]]&gt;=Backend!$C$9,TableData[[#This Row],[Month]]&lt;=Backend!$D$9),TRUE,FALSE)</f>
        <v>0</v>
      </c>
    </row>
    <row r="517" spans="1:9" x14ac:dyDescent="0.35">
      <c r="A517" s="6" t="s">
        <v>66</v>
      </c>
      <c r="B517" s="18">
        <v>43878</v>
      </c>
      <c r="C517" s="6" t="s">
        <v>8</v>
      </c>
      <c r="D517" s="6" t="s">
        <v>16</v>
      </c>
      <c r="E517">
        <v>29</v>
      </c>
      <c r="F517">
        <v>50</v>
      </c>
      <c r="G517" s="16" t="s">
        <v>138</v>
      </c>
      <c r="H517" s="6">
        <v>0</v>
      </c>
      <c r="I517" s="6" t="b">
        <f>IF(AND(TableData[[#This Row],[Month]]&gt;=Backend!$C$9,TableData[[#This Row],[Month]]&lt;=Backend!$D$9),TRUE,FALSE)</f>
        <v>0</v>
      </c>
    </row>
    <row r="518" spans="1:9" x14ac:dyDescent="0.35">
      <c r="A518" s="6" t="s">
        <v>67</v>
      </c>
      <c r="B518" s="18">
        <v>43879</v>
      </c>
      <c r="C518" s="6" t="s">
        <v>14</v>
      </c>
      <c r="D518" s="6" t="s">
        <v>15</v>
      </c>
      <c r="E518">
        <v>21</v>
      </c>
      <c r="F518">
        <v>12</v>
      </c>
      <c r="G518" s="16" t="s">
        <v>138</v>
      </c>
      <c r="H518">
        <v>1</v>
      </c>
      <c r="I518" s="6" t="b">
        <f>IF(AND(TableData[[#This Row],[Month]]&gt;=Backend!$C$9,TableData[[#This Row],[Month]]&lt;=Backend!$D$9),TRUE,FALSE)</f>
        <v>0</v>
      </c>
    </row>
    <row r="519" spans="1:9" x14ac:dyDescent="0.35">
      <c r="A519" s="6" t="s">
        <v>68</v>
      </c>
      <c r="B519" s="18">
        <v>43880</v>
      </c>
      <c r="C519" s="6" t="s">
        <v>131</v>
      </c>
      <c r="D519" s="6" t="s">
        <v>16</v>
      </c>
      <c r="E519">
        <v>17</v>
      </c>
      <c r="F519">
        <v>1</v>
      </c>
      <c r="G519" s="16" t="s">
        <v>138</v>
      </c>
      <c r="H519" s="6">
        <v>0</v>
      </c>
      <c r="I519" s="6" t="b">
        <f>IF(AND(TableData[[#This Row],[Month]]&gt;=Backend!$C$9,TableData[[#This Row],[Month]]&lt;=Backend!$D$9),TRUE,FALSE)</f>
        <v>0</v>
      </c>
    </row>
    <row r="520" spans="1:9" x14ac:dyDescent="0.35">
      <c r="A520" s="6" t="s">
        <v>69</v>
      </c>
      <c r="B520" s="18">
        <v>43881</v>
      </c>
      <c r="C520" s="6" t="s">
        <v>9</v>
      </c>
      <c r="D520" s="6" t="s">
        <v>17</v>
      </c>
      <c r="F520">
        <v>2</v>
      </c>
      <c r="G520" s="16" t="s">
        <v>18</v>
      </c>
      <c r="H520" s="6"/>
      <c r="I520" s="6" t="b">
        <f>IF(AND(TableData[[#This Row],[Month]]&gt;=Backend!$C$9,TableData[[#This Row],[Month]]&lt;=Backend!$D$9),TRUE,FALSE)</f>
        <v>0</v>
      </c>
    </row>
    <row r="521" spans="1:9" x14ac:dyDescent="0.35">
      <c r="A521" s="6" t="s">
        <v>70</v>
      </c>
      <c r="B521" s="18">
        <v>43882</v>
      </c>
      <c r="C521" s="6" t="s">
        <v>7</v>
      </c>
      <c r="D521" s="6" t="s">
        <v>15</v>
      </c>
      <c r="F521">
        <v>3</v>
      </c>
      <c r="G521" s="16" t="s">
        <v>18</v>
      </c>
      <c r="H521" s="6"/>
      <c r="I521" s="6" t="b">
        <f>IF(AND(TableData[[#This Row],[Month]]&gt;=Backend!$C$9,TableData[[#This Row],[Month]]&lt;=Backend!$D$9),TRUE,FALSE)</f>
        <v>0</v>
      </c>
    </row>
    <row r="522" spans="1:9" x14ac:dyDescent="0.35">
      <c r="A522" s="6" t="s">
        <v>71</v>
      </c>
      <c r="B522" s="18">
        <v>43883</v>
      </c>
      <c r="C522" s="6" t="s">
        <v>8</v>
      </c>
      <c r="D522" s="6" t="s">
        <v>16</v>
      </c>
      <c r="G522" s="16" t="s">
        <v>18</v>
      </c>
      <c r="H522" s="6"/>
      <c r="I522" s="6" t="b">
        <f>IF(AND(TableData[[#This Row],[Month]]&gt;=Backend!$C$9,TableData[[#This Row],[Month]]&lt;=Backend!$D$9),TRUE,FALSE)</f>
        <v>0</v>
      </c>
    </row>
    <row r="523" spans="1:9" x14ac:dyDescent="0.35">
      <c r="A523" s="6" t="s">
        <v>72</v>
      </c>
      <c r="B523" s="18">
        <v>43884</v>
      </c>
      <c r="C523" s="6" t="s">
        <v>14</v>
      </c>
      <c r="D523" s="6" t="s">
        <v>15</v>
      </c>
      <c r="E523">
        <v>29</v>
      </c>
      <c r="F523">
        <v>4</v>
      </c>
      <c r="G523" s="16" t="s">
        <v>138</v>
      </c>
      <c r="H523">
        <v>1</v>
      </c>
      <c r="I523" s="6" t="b">
        <f>IF(AND(TableData[[#This Row],[Month]]&gt;=Backend!$C$9,TableData[[#This Row],[Month]]&lt;=Backend!$D$9),TRUE,FALSE)</f>
        <v>0</v>
      </c>
    </row>
    <row r="524" spans="1:9" x14ac:dyDescent="0.35">
      <c r="A524" s="6" t="s">
        <v>73</v>
      </c>
      <c r="B524" s="18">
        <v>43885</v>
      </c>
      <c r="C524" s="6" t="s">
        <v>131</v>
      </c>
      <c r="D524" s="6" t="s">
        <v>16</v>
      </c>
      <c r="E524">
        <v>44</v>
      </c>
      <c r="F524">
        <v>10</v>
      </c>
      <c r="G524" s="16" t="s">
        <v>138</v>
      </c>
      <c r="H524" s="6">
        <v>1</v>
      </c>
      <c r="I524" s="6" t="b">
        <f>IF(AND(TableData[[#This Row],[Month]]&gt;=Backend!$C$9,TableData[[#This Row],[Month]]&lt;=Backend!$D$9),TRUE,FALSE)</f>
        <v>0</v>
      </c>
    </row>
    <row r="525" spans="1:9" x14ac:dyDescent="0.35">
      <c r="A525" s="6" t="s">
        <v>74</v>
      </c>
      <c r="B525" s="18">
        <v>43886</v>
      </c>
      <c r="C525" s="6" t="s">
        <v>9</v>
      </c>
      <c r="D525" s="6" t="s">
        <v>17</v>
      </c>
      <c r="E525">
        <v>43</v>
      </c>
      <c r="F525">
        <v>9</v>
      </c>
      <c r="G525" s="16" t="s">
        <v>138</v>
      </c>
      <c r="H525" s="6">
        <v>0</v>
      </c>
      <c r="I525" s="6" t="b">
        <f>IF(AND(TableData[[#This Row],[Month]]&gt;=Backend!$C$9,TableData[[#This Row],[Month]]&lt;=Backend!$D$9),TRUE,FALSE)</f>
        <v>0</v>
      </c>
    </row>
    <row r="526" spans="1:9" x14ac:dyDescent="0.35">
      <c r="A526" s="6" t="s">
        <v>75</v>
      </c>
      <c r="B526" s="18">
        <v>43887</v>
      </c>
      <c r="C526" s="6" t="s">
        <v>7</v>
      </c>
      <c r="D526" s="6" t="s">
        <v>15</v>
      </c>
      <c r="E526">
        <v>62</v>
      </c>
      <c r="F526">
        <v>2</v>
      </c>
      <c r="G526" s="16" t="s">
        <v>138</v>
      </c>
      <c r="H526" s="6">
        <v>1</v>
      </c>
      <c r="I526" s="6" t="b">
        <f>IF(AND(TableData[[#This Row],[Month]]&gt;=Backend!$C$9,TableData[[#This Row],[Month]]&lt;=Backend!$D$9),TRUE,FALSE)</f>
        <v>0</v>
      </c>
    </row>
    <row r="527" spans="1:9" x14ac:dyDescent="0.35">
      <c r="A527" s="6" t="s">
        <v>76</v>
      </c>
      <c r="B527" s="18">
        <v>43888</v>
      </c>
      <c r="C527" s="6" t="s">
        <v>8</v>
      </c>
      <c r="D527" s="6" t="s">
        <v>16</v>
      </c>
      <c r="E527">
        <v>49</v>
      </c>
      <c r="F527">
        <v>13</v>
      </c>
      <c r="G527" s="16" t="s">
        <v>138</v>
      </c>
      <c r="H527" s="6">
        <v>1</v>
      </c>
      <c r="I527" s="6" t="b">
        <f>IF(AND(TableData[[#This Row],[Month]]&gt;=Backend!$C$9,TableData[[#This Row],[Month]]&lt;=Backend!$D$9),TRUE,FALSE)</f>
        <v>0</v>
      </c>
    </row>
    <row r="528" spans="1:9" x14ac:dyDescent="0.35">
      <c r="A528" s="6" t="s">
        <v>77</v>
      </c>
      <c r="B528" s="18">
        <v>43889</v>
      </c>
      <c r="C528" s="6" t="s">
        <v>14</v>
      </c>
      <c r="D528" s="6" t="s">
        <v>15</v>
      </c>
      <c r="E528">
        <v>29</v>
      </c>
      <c r="F528">
        <v>15</v>
      </c>
      <c r="G528" s="16" t="s">
        <v>13</v>
      </c>
      <c r="H528" s="6">
        <v>1</v>
      </c>
      <c r="I528" s="6" t="b">
        <f>IF(AND(TableData[[#This Row],[Month]]&gt;=Backend!$C$9,TableData[[#This Row],[Month]]&lt;=Backend!$D$9),TRUE,FALSE)</f>
        <v>0</v>
      </c>
    </row>
    <row r="529" spans="1:9" x14ac:dyDescent="0.35">
      <c r="A529" s="6" t="s">
        <v>78</v>
      </c>
      <c r="B529" s="18">
        <v>43890</v>
      </c>
      <c r="C529" s="6" t="s">
        <v>131</v>
      </c>
      <c r="D529" s="6" t="s">
        <v>16</v>
      </c>
      <c r="E529">
        <v>29</v>
      </c>
      <c r="F529">
        <v>18</v>
      </c>
      <c r="G529" s="16" t="s">
        <v>138</v>
      </c>
      <c r="H529" s="6">
        <v>1</v>
      </c>
      <c r="I529" s="6" t="b">
        <f>IF(AND(TableData[[#This Row],[Month]]&gt;=Backend!$C$9,TableData[[#This Row],[Month]]&lt;=Backend!$D$9),TRUE,FALSE)</f>
        <v>0</v>
      </c>
    </row>
    <row r="530" spans="1:9" x14ac:dyDescent="0.35">
      <c r="A530" s="6" t="s">
        <v>79</v>
      </c>
      <c r="B530" s="18">
        <v>43891</v>
      </c>
      <c r="C530" s="6" t="s">
        <v>9</v>
      </c>
      <c r="D530" s="6" t="s">
        <v>17</v>
      </c>
      <c r="F530">
        <v>10</v>
      </c>
      <c r="G530" s="16" t="s">
        <v>18</v>
      </c>
      <c r="H530" s="6"/>
      <c r="I530" s="6" t="b">
        <f>IF(AND(TableData[[#This Row],[Month]]&gt;=Backend!$C$9,TableData[[#This Row],[Month]]&lt;=Backend!$D$9),TRUE,FALSE)</f>
        <v>0</v>
      </c>
    </row>
    <row r="531" spans="1:9" x14ac:dyDescent="0.35">
      <c r="A531" s="6" t="s">
        <v>80</v>
      </c>
      <c r="B531" s="18">
        <v>43892</v>
      </c>
      <c r="C531" s="6" t="s">
        <v>7</v>
      </c>
      <c r="D531" s="6" t="s">
        <v>15</v>
      </c>
      <c r="F531">
        <v>39</v>
      </c>
      <c r="G531" s="16" t="s">
        <v>18</v>
      </c>
      <c r="H531" s="6"/>
      <c r="I531" s="6" t="b">
        <f>IF(AND(TableData[[#This Row],[Month]]&gt;=Backend!$C$9,TableData[[#This Row],[Month]]&lt;=Backend!$D$9),TRUE,FALSE)</f>
        <v>0</v>
      </c>
    </row>
    <row r="532" spans="1:9" x14ac:dyDescent="0.35">
      <c r="A532" s="6" t="s">
        <v>81</v>
      </c>
      <c r="B532" s="18">
        <v>43893</v>
      </c>
      <c r="C532" s="6" t="s">
        <v>8</v>
      </c>
      <c r="D532" s="6" t="s">
        <v>16</v>
      </c>
      <c r="E532">
        <v>17</v>
      </c>
      <c r="F532">
        <v>4</v>
      </c>
      <c r="G532" s="16" t="s">
        <v>138</v>
      </c>
      <c r="H532" s="6">
        <v>1</v>
      </c>
      <c r="I532" s="6" t="b">
        <f>IF(AND(TableData[[#This Row],[Month]]&gt;=Backend!$C$9,TableData[[#This Row],[Month]]&lt;=Backend!$D$9),TRUE,FALSE)</f>
        <v>0</v>
      </c>
    </row>
    <row r="533" spans="1:9" x14ac:dyDescent="0.35">
      <c r="A533" s="6" t="s">
        <v>82</v>
      </c>
      <c r="B533" s="18">
        <v>43894</v>
      </c>
      <c r="C533" s="6" t="s">
        <v>14</v>
      </c>
      <c r="D533" s="6" t="s">
        <v>15</v>
      </c>
      <c r="E533">
        <v>14</v>
      </c>
      <c r="F533">
        <v>5</v>
      </c>
      <c r="G533" s="16" t="s">
        <v>138</v>
      </c>
      <c r="H533" s="6">
        <v>1</v>
      </c>
      <c r="I533" s="6" t="b">
        <f>IF(AND(TableData[[#This Row],[Month]]&gt;=Backend!$C$9,TableData[[#This Row],[Month]]&lt;=Backend!$D$9),TRUE,FALSE)</f>
        <v>0</v>
      </c>
    </row>
    <row r="534" spans="1:9" x14ac:dyDescent="0.35">
      <c r="A534" s="6" t="s">
        <v>83</v>
      </c>
      <c r="B534" s="18">
        <v>43895</v>
      </c>
      <c r="C534" s="6" t="s">
        <v>131</v>
      </c>
      <c r="D534" s="6" t="s">
        <v>16</v>
      </c>
      <c r="E534">
        <v>22</v>
      </c>
      <c r="F534">
        <v>0</v>
      </c>
      <c r="G534" s="16" t="s">
        <v>138</v>
      </c>
      <c r="H534" s="6">
        <v>1</v>
      </c>
      <c r="I534" s="6" t="b">
        <f>IF(AND(TableData[[#This Row],[Month]]&gt;=Backend!$C$9,TableData[[#This Row],[Month]]&lt;=Backend!$D$9),TRUE,FALSE)</f>
        <v>0</v>
      </c>
    </row>
    <row r="535" spans="1:9" x14ac:dyDescent="0.35">
      <c r="A535" s="6" t="s">
        <v>84</v>
      </c>
      <c r="B535" s="18">
        <v>43896</v>
      </c>
      <c r="C535" s="6" t="s">
        <v>9</v>
      </c>
      <c r="D535" s="6" t="s">
        <v>17</v>
      </c>
      <c r="E535">
        <v>24</v>
      </c>
      <c r="F535">
        <v>50</v>
      </c>
      <c r="G535" s="16" t="s">
        <v>138</v>
      </c>
      <c r="H535" s="6">
        <v>1</v>
      </c>
      <c r="I535" s="6" t="b">
        <f>IF(AND(TableData[[#This Row],[Month]]&gt;=Backend!$C$9,TableData[[#This Row],[Month]]&lt;=Backend!$D$9),TRUE,FALSE)</f>
        <v>0</v>
      </c>
    </row>
    <row r="536" spans="1:9" x14ac:dyDescent="0.35">
      <c r="A536" s="6" t="s">
        <v>85</v>
      </c>
      <c r="B536" s="18">
        <v>43897</v>
      </c>
      <c r="C536" s="6" t="s">
        <v>7</v>
      </c>
      <c r="D536" s="6" t="s">
        <v>15</v>
      </c>
      <c r="E536">
        <v>14</v>
      </c>
      <c r="F536">
        <v>4</v>
      </c>
      <c r="G536" s="16" t="s">
        <v>138</v>
      </c>
      <c r="H536" s="6">
        <v>1</v>
      </c>
      <c r="I536" s="6" t="b">
        <f>IF(AND(TableData[[#This Row],[Month]]&gt;=Backend!$C$9,TableData[[#This Row],[Month]]&lt;=Backend!$D$9),TRUE,FALSE)</f>
        <v>0</v>
      </c>
    </row>
    <row r="537" spans="1:9" x14ac:dyDescent="0.35">
      <c r="A537" s="6" t="s">
        <v>86</v>
      </c>
      <c r="B537" s="18">
        <v>43898</v>
      </c>
      <c r="C537" s="6" t="s">
        <v>8</v>
      </c>
      <c r="D537" s="6" t="s">
        <v>16</v>
      </c>
      <c r="E537">
        <v>12</v>
      </c>
      <c r="F537">
        <v>2</v>
      </c>
      <c r="G537" s="16" t="s">
        <v>138</v>
      </c>
      <c r="H537" s="6">
        <v>1</v>
      </c>
      <c r="I537" s="6" t="b">
        <f>IF(AND(TableData[[#This Row],[Month]]&gt;=Backend!$C$9,TableData[[#This Row],[Month]]&lt;=Backend!$D$9),TRUE,FALSE)</f>
        <v>0</v>
      </c>
    </row>
    <row r="538" spans="1:9" x14ac:dyDescent="0.35">
      <c r="A538" s="6" t="s">
        <v>87</v>
      </c>
      <c r="B538" s="18">
        <v>43899</v>
      </c>
      <c r="C538" s="6" t="s">
        <v>14</v>
      </c>
      <c r="D538" s="6" t="s">
        <v>15</v>
      </c>
      <c r="F538">
        <v>70</v>
      </c>
      <c r="G538" s="16" t="s">
        <v>18</v>
      </c>
      <c r="H538" s="6"/>
      <c r="I538" s="6" t="b">
        <f>IF(AND(TableData[[#This Row],[Month]]&gt;=Backend!$C$9,TableData[[#This Row],[Month]]&lt;=Backend!$D$9),TRUE,FALSE)</f>
        <v>0</v>
      </c>
    </row>
    <row r="539" spans="1:9" x14ac:dyDescent="0.35">
      <c r="A539" s="6" t="s">
        <v>88</v>
      </c>
      <c r="B539" s="18">
        <v>43900</v>
      </c>
      <c r="C539" s="6" t="s">
        <v>131</v>
      </c>
      <c r="D539" s="6" t="s">
        <v>16</v>
      </c>
      <c r="F539">
        <v>50</v>
      </c>
      <c r="G539" s="16" t="s">
        <v>18</v>
      </c>
      <c r="H539" s="6"/>
      <c r="I539" s="6" t="b">
        <f>IF(AND(TableData[[#This Row],[Month]]&gt;=Backend!$C$9,TableData[[#This Row],[Month]]&lt;=Backend!$D$9),TRUE,FALSE)</f>
        <v>0</v>
      </c>
    </row>
    <row r="540" spans="1:9" x14ac:dyDescent="0.35">
      <c r="A540" s="6" t="s">
        <v>89</v>
      </c>
      <c r="B540" s="18">
        <v>43901</v>
      </c>
      <c r="C540" s="6" t="s">
        <v>9</v>
      </c>
      <c r="D540" s="6" t="s">
        <v>17</v>
      </c>
      <c r="F540">
        <v>12</v>
      </c>
      <c r="G540" s="16" t="s">
        <v>18</v>
      </c>
      <c r="H540" s="6"/>
      <c r="I540" s="6" t="b">
        <f>IF(AND(TableData[[#This Row],[Month]]&gt;=Backend!$C$9,TableData[[#This Row],[Month]]&lt;=Backend!$D$9),TRUE,FALSE)</f>
        <v>0</v>
      </c>
    </row>
    <row r="541" spans="1:9" x14ac:dyDescent="0.35">
      <c r="A541" s="6" t="s">
        <v>90</v>
      </c>
      <c r="B541" s="18">
        <v>43902</v>
      </c>
      <c r="C541" s="6" t="s">
        <v>7</v>
      </c>
      <c r="D541" s="6" t="s">
        <v>15</v>
      </c>
      <c r="E541">
        <v>15</v>
      </c>
      <c r="F541">
        <v>1</v>
      </c>
      <c r="G541" s="16" t="s">
        <v>138</v>
      </c>
      <c r="H541" s="6">
        <v>1</v>
      </c>
      <c r="I541" s="6" t="b">
        <f>IF(AND(TableData[[#This Row],[Month]]&gt;=Backend!$C$9,TableData[[#This Row],[Month]]&lt;=Backend!$D$9),TRUE,FALSE)</f>
        <v>0</v>
      </c>
    </row>
    <row r="542" spans="1:9" x14ac:dyDescent="0.35">
      <c r="A542" s="6" t="s">
        <v>91</v>
      </c>
      <c r="B542" s="18">
        <v>43903</v>
      </c>
      <c r="C542" s="6" t="s">
        <v>8</v>
      </c>
      <c r="D542" s="6" t="s">
        <v>16</v>
      </c>
      <c r="E542">
        <v>21</v>
      </c>
      <c r="F542">
        <v>2</v>
      </c>
      <c r="G542" s="16" t="s">
        <v>138</v>
      </c>
      <c r="H542" s="6">
        <v>1</v>
      </c>
      <c r="I542" s="6" t="b">
        <f>IF(AND(TableData[[#This Row],[Month]]&gt;=Backend!$C$9,TableData[[#This Row],[Month]]&lt;=Backend!$D$9),TRUE,FALSE)</f>
        <v>0</v>
      </c>
    </row>
    <row r="543" spans="1:9" x14ac:dyDescent="0.35">
      <c r="A543" s="6" t="s">
        <v>92</v>
      </c>
      <c r="B543" s="18">
        <v>43904</v>
      </c>
      <c r="C543" s="6" t="s">
        <v>14</v>
      </c>
      <c r="D543" s="6" t="s">
        <v>15</v>
      </c>
      <c r="E543">
        <v>20</v>
      </c>
      <c r="F543">
        <v>3</v>
      </c>
      <c r="G543" s="16" t="s">
        <v>138</v>
      </c>
      <c r="H543" s="6">
        <v>1</v>
      </c>
      <c r="I543" s="6" t="b">
        <f>IF(AND(TableData[[#This Row],[Month]]&gt;=Backend!$C$9,TableData[[#This Row],[Month]]&lt;=Backend!$D$9),TRUE,FALSE)</f>
        <v>0</v>
      </c>
    </row>
    <row r="544" spans="1:9" x14ac:dyDescent="0.35">
      <c r="A544" s="6" t="s">
        <v>93</v>
      </c>
      <c r="B544" s="18">
        <v>43905</v>
      </c>
      <c r="C544" s="6" t="s">
        <v>131</v>
      </c>
      <c r="D544" s="6" t="s">
        <v>16</v>
      </c>
      <c r="E544">
        <v>28</v>
      </c>
      <c r="G544" s="16" t="s">
        <v>138</v>
      </c>
      <c r="H544" s="6">
        <v>0</v>
      </c>
      <c r="I544" s="6" t="b">
        <f>IF(AND(TableData[[#This Row],[Month]]&gt;=Backend!$C$9,TableData[[#This Row],[Month]]&lt;=Backend!$D$9),TRUE,FALSE)</f>
        <v>0</v>
      </c>
    </row>
    <row r="545" spans="1:9" x14ac:dyDescent="0.35">
      <c r="A545" s="6" t="s">
        <v>94</v>
      </c>
      <c r="B545" s="18">
        <v>43906</v>
      </c>
      <c r="C545" s="6" t="s">
        <v>9</v>
      </c>
      <c r="D545" s="6" t="s">
        <v>17</v>
      </c>
      <c r="E545">
        <v>18</v>
      </c>
      <c r="F545">
        <v>4</v>
      </c>
      <c r="G545" s="16" t="s">
        <v>138</v>
      </c>
      <c r="H545" s="6">
        <v>0</v>
      </c>
      <c r="I545" s="6" t="b">
        <f>IF(AND(TableData[[#This Row],[Month]]&gt;=Backend!$C$9,TableData[[#This Row],[Month]]&lt;=Backend!$D$9),TRUE,FALSE)</f>
        <v>0</v>
      </c>
    </row>
    <row r="546" spans="1:9" x14ac:dyDescent="0.35">
      <c r="A546" s="6" t="s">
        <v>95</v>
      </c>
      <c r="B546" s="18">
        <v>43907</v>
      </c>
      <c r="C546" s="6" t="s">
        <v>7</v>
      </c>
      <c r="D546" s="6" t="s">
        <v>15</v>
      </c>
      <c r="E546">
        <v>14</v>
      </c>
      <c r="F546">
        <v>10</v>
      </c>
      <c r="G546" s="16" t="s">
        <v>13</v>
      </c>
      <c r="H546" s="6">
        <v>0</v>
      </c>
      <c r="I546" s="6" t="b">
        <f>IF(AND(TableData[[#This Row],[Month]]&gt;=Backend!$C$9,TableData[[#This Row],[Month]]&lt;=Backend!$D$9),TRUE,FALSE)</f>
        <v>0</v>
      </c>
    </row>
    <row r="547" spans="1:9" x14ac:dyDescent="0.35">
      <c r="A547" s="6" t="s">
        <v>96</v>
      </c>
      <c r="B547" s="18">
        <v>43908</v>
      </c>
      <c r="C547" s="6" t="s">
        <v>8</v>
      </c>
      <c r="D547" s="6" t="s">
        <v>16</v>
      </c>
      <c r="E547">
        <v>13</v>
      </c>
      <c r="F547">
        <v>9</v>
      </c>
      <c r="G547" s="16" t="s">
        <v>138</v>
      </c>
      <c r="H547" s="6">
        <v>1</v>
      </c>
      <c r="I547" s="6" t="b">
        <f>IF(AND(TableData[[#This Row],[Month]]&gt;=Backend!$C$9,TableData[[#This Row],[Month]]&lt;=Backend!$D$9),TRUE,FALSE)</f>
        <v>0</v>
      </c>
    </row>
    <row r="548" spans="1:9" x14ac:dyDescent="0.35">
      <c r="A548" s="6" t="s">
        <v>97</v>
      </c>
      <c r="B548" s="18">
        <v>43909</v>
      </c>
      <c r="C548" s="6" t="s">
        <v>14</v>
      </c>
      <c r="D548" s="6" t="s">
        <v>15</v>
      </c>
      <c r="F548">
        <v>2</v>
      </c>
      <c r="G548" s="16" t="s">
        <v>18</v>
      </c>
      <c r="H548" s="6"/>
      <c r="I548" s="6" t="b">
        <f>IF(AND(TableData[[#This Row],[Month]]&gt;=Backend!$C$9,TableData[[#This Row],[Month]]&lt;=Backend!$D$9),TRUE,FALSE)</f>
        <v>0</v>
      </c>
    </row>
    <row r="549" spans="1:9" x14ac:dyDescent="0.35">
      <c r="A549" s="6" t="s">
        <v>98</v>
      </c>
      <c r="B549" s="18">
        <v>43910</v>
      </c>
      <c r="C549" s="6" t="s">
        <v>131</v>
      </c>
      <c r="D549" s="6" t="s">
        <v>16</v>
      </c>
      <c r="F549">
        <v>13</v>
      </c>
      <c r="G549" s="16" t="s">
        <v>18</v>
      </c>
      <c r="H549" s="6"/>
      <c r="I549" s="6" t="b">
        <f>IF(AND(TableData[[#This Row],[Month]]&gt;=Backend!$C$9,TableData[[#This Row],[Month]]&lt;=Backend!$D$9),TRUE,FALSE)</f>
        <v>0</v>
      </c>
    </row>
    <row r="550" spans="1:9" x14ac:dyDescent="0.35">
      <c r="A550" s="6" t="s">
        <v>99</v>
      </c>
      <c r="B550" s="18">
        <v>43911</v>
      </c>
      <c r="C550" s="6" t="s">
        <v>9</v>
      </c>
      <c r="D550" s="6" t="s">
        <v>17</v>
      </c>
      <c r="E550">
        <v>11</v>
      </c>
      <c r="F550">
        <v>15</v>
      </c>
      <c r="G550" s="16" t="s">
        <v>138</v>
      </c>
      <c r="H550" s="6">
        <v>1</v>
      </c>
      <c r="I550" s="6" t="b">
        <f>IF(AND(TableData[[#This Row],[Month]]&gt;=Backend!$C$9,TableData[[#This Row],[Month]]&lt;=Backend!$D$9),TRUE,FALSE)</f>
        <v>0</v>
      </c>
    </row>
    <row r="551" spans="1:9" x14ac:dyDescent="0.35">
      <c r="A551" s="6" t="s">
        <v>100</v>
      </c>
      <c r="B551" s="18">
        <v>43912</v>
      </c>
      <c r="C551" s="6" t="s">
        <v>7</v>
      </c>
      <c r="D551" s="6" t="s">
        <v>15</v>
      </c>
      <c r="E551">
        <v>11</v>
      </c>
      <c r="F551">
        <v>18</v>
      </c>
      <c r="G551" s="16" t="s">
        <v>138</v>
      </c>
      <c r="H551" s="6">
        <v>1</v>
      </c>
      <c r="I551" s="6" t="b">
        <f>IF(AND(TableData[[#This Row],[Month]]&gt;=Backend!$C$9,TableData[[#This Row],[Month]]&lt;=Backend!$D$9),TRUE,FALSE)</f>
        <v>0</v>
      </c>
    </row>
    <row r="552" spans="1:9" x14ac:dyDescent="0.35">
      <c r="A552" s="6" t="s">
        <v>101</v>
      </c>
      <c r="B552" s="18">
        <v>43913</v>
      </c>
      <c r="C552" s="6" t="s">
        <v>8</v>
      </c>
      <c r="D552" s="6" t="s">
        <v>16</v>
      </c>
      <c r="E552">
        <v>10</v>
      </c>
      <c r="F552">
        <v>10</v>
      </c>
      <c r="G552" s="16" t="s">
        <v>138</v>
      </c>
      <c r="H552" s="6">
        <v>0</v>
      </c>
      <c r="I552" s="6" t="b">
        <f>IF(AND(TableData[[#This Row],[Month]]&gt;=Backend!$C$9,TableData[[#This Row],[Month]]&lt;=Backend!$D$9),TRUE,FALSE)</f>
        <v>0</v>
      </c>
    </row>
    <row r="553" spans="1:9" x14ac:dyDescent="0.35">
      <c r="A553" s="6" t="s">
        <v>102</v>
      </c>
      <c r="B553" s="18">
        <v>43914</v>
      </c>
      <c r="C553" s="6" t="s">
        <v>14</v>
      </c>
      <c r="D553" s="6" t="s">
        <v>15</v>
      </c>
      <c r="E553">
        <v>16</v>
      </c>
      <c r="F553">
        <v>39</v>
      </c>
      <c r="G553" s="16" t="s">
        <v>138</v>
      </c>
      <c r="H553" s="6">
        <v>1</v>
      </c>
      <c r="I553" s="6" t="b">
        <f>IF(AND(TableData[[#This Row],[Month]]&gt;=Backend!$C$9,TableData[[#This Row],[Month]]&lt;=Backend!$D$9),TRUE,FALSE)</f>
        <v>0</v>
      </c>
    </row>
    <row r="554" spans="1:9" x14ac:dyDescent="0.35">
      <c r="A554" s="6" t="s">
        <v>103</v>
      </c>
      <c r="B554" s="18">
        <v>43915</v>
      </c>
      <c r="C554" s="6" t="s">
        <v>131</v>
      </c>
      <c r="D554" s="6" t="s">
        <v>16</v>
      </c>
      <c r="E554">
        <v>29</v>
      </c>
      <c r="F554">
        <v>4</v>
      </c>
      <c r="G554" s="16" t="s">
        <v>138</v>
      </c>
      <c r="H554" s="6">
        <v>1</v>
      </c>
      <c r="I554" s="6" t="b">
        <f>IF(AND(TableData[[#This Row],[Month]]&gt;=Backend!$C$9,TableData[[#This Row],[Month]]&lt;=Backend!$D$9),TRUE,FALSE)</f>
        <v>0</v>
      </c>
    </row>
    <row r="555" spans="1:9" x14ac:dyDescent="0.35">
      <c r="A555" s="6" t="s">
        <v>104</v>
      </c>
      <c r="B555" s="18">
        <v>43916</v>
      </c>
      <c r="C555" s="6" t="s">
        <v>9</v>
      </c>
      <c r="D555" s="6" t="s">
        <v>17</v>
      </c>
      <c r="E555">
        <v>31</v>
      </c>
      <c r="F555">
        <v>5</v>
      </c>
      <c r="G555" s="16" t="s">
        <v>138</v>
      </c>
      <c r="H555" s="6">
        <v>1</v>
      </c>
      <c r="I555" s="6" t="b">
        <f>IF(AND(TableData[[#This Row],[Month]]&gt;=Backend!$C$9,TableData[[#This Row],[Month]]&lt;=Backend!$D$9),TRUE,FALSE)</f>
        <v>0</v>
      </c>
    </row>
    <row r="556" spans="1:9" x14ac:dyDescent="0.35">
      <c r="A556" s="6" t="s">
        <v>105</v>
      </c>
      <c r="B556" s="18">
        <v>43917</v>
      </c>
      <c r="C556" s="6" t="s">
        <v>7</v>
      </c>
      <c r="D556" s="6" t="s">
        <v>15</v>
      </c>
      <c r="F556">
        <v>0</v>
      </c>
      <c r="G556" s="16" t="s">
        <v>18</v>
      </c>
      <c r="H556" s="6"/>
      <c r="I556" s="6" t="b">
        <f>IF(AND(TableData[[#This Row],[Month]]&gt;=Backend!$C$9,TableData[[#This Row],[Month]]&lt;=Backend!$D$9),TRUE,FALSE)</f>
        <v>0</v>
      </c>
    </row>
    <row r="557" spans="1:9" x14ac:dyDescent="0.35">
      <c r="A557" s="6" t="s">
        <v>106</v>
      </c>
      <c r="B557" s="18">
        <v>43918</v>
      </c>
      <c r="C557" s="6" t="s">
        <v>8</v>
      </c>
      <c r="D557" s="6" t="s">
        <v>16</v>
      </c>
      <c r="F557">
        <v>50</v>
      </c>
      <c r="G557" s="16" t="s">
        <v>18</v>
      </c>
      <c r="H557" s="6"/>
      <c r="I557" s="6" t="b">
        <f>IF(AND(TableData[[#This Row],[Month]]&gt;=Backend!$C$9,TableData[[#This Row],[Month]]&lt;=Backend!$D$9),TRUE,FALSE)</f>
        <v>0</v>
      </c>
    </row>
    <row r="558" spans="1:9" x14ac:dyDescent="0.35">
      <c r="A558" s="6" t="s">
        <v>107</v>
      </c>
      <c r="B558" s="18">
        <v>43919</v>
      </c>
      <c r="C558" s="6" t="s">
        <v>14</v>
      </c>
      <c r="D558" s="6" t="s">
        <v>15</v>
      </c>
      <c r="F558">
        <v>4</v>
      </c>
      <c r="G558" s="16" t="s">
        <v>18</v>
      </c>
      <c r="H558" s="6"/>
      <c r="I558" s="6" t="b">
        <f>IF(AND(TableData[[#This Row],[Month]]&gt;=Backend!$C$9,TableData[[#This Row],[Month]]&lt;=Backend!$D$9),TRUE,FALSE)</f>
        <v>0</v>
      </c>
    </row>
    <row r="559" spans="1:9" x14ac:dyDescent="0.35">
      <c r="A559" s="6" t="s">
        <v>108</v>
      </c>
      <c r="B559" s="18">
        <v>43920</v>
      </c>
      <c r="C559" s="6" t="s">
        <v>131</v>
      </c>
      <c r="D559" s="6" t="s">
        <v>16</v>
      </c>
      <c r="E559">
        <v>28</v>
      </c>
      <c r="F559">
        <v>2</v>
      </c>
      <c r="G559" s="16" t="s">
        <v>138</v>
      </c>
      <c r="H559" s="6">
        <v>1</v>
      </c>
      <c r="I559" s="6" t="b">
        <f>IF(AND(TableData[[#This Row],[Month]]&gt;=Backend!$C$9,TableData[[#This Row],[Month]]&lt;=Backend!$D$9),TRUE,FALSE)</f>
        <v>0</v>
      </c>
    </row>
    <row r="560" spans="1:9" x14ac:dyDescent="0.35">
      <c r="A560" s="6" t="s">
        <v>109</v>
      </c>
      <c r="B560" s="18">
        <v>43921</v>
      </c>
      <c r="C560" s="6" t="s">
        <v>9</v>
      </c>
      <c r="D560" s="6" t="s">
        <v>17</v>
      </c>
      <c r="E560">
        <v>32</v>
      </c>
      <c r="F560">
        <v>70</v>
      </c>
      <c r="G560" s="16" t="s">
        <v>138</v>
      </c>
      <c r="H560" s="6">
        <v>1</v>
      </c>
      <c r="I560" s="6" t="b">
        <f>IF(AND(TableData[[#This Row],[Month]]&gt;=Backend!$C$9,TableData[[#This Row],[Month]]&lt;=Backend!$D$9),TRUE,FALSE)</f>
        <v>0</v>
      </c>
    </row>
    <row r="561" spans="1:9" x14ac:dyDescent="0.35">
      <c r="A561" s="6" t="s">
        <v>110</v>
      </c>
      <c r="B561" s="18">
        <v>43922</v>
      </c>
      <c r="C561" s="6" t="s">
        <v>7</v>
      </c>
      <c r="D561" s="6" t="s">
        <v>15</v>
      </c>
      <c r="E561">
        <v>16</v>
      </c>
      <c r="F561">
        <v>50</v>
      </c>
      <c r="G561" s="16" t="s">
        <v>138</v>
      </c>
      <c r="H561" s="6">
        <v>1</v>
      </c>
      <c r="I561" s="6" t="b">
        <f>IF(AND(TableData[[#This Row],[Month]]&gt;=Backend!$C$9,TableData[[#This Row],[Month]]&lt;=Backend!$D$9),TRUE,FALSE)</f>
        <v>1</v>
      </c>
    </row>
    <row r="562" spans="1:9" x14ac:dyDescent="0.35">
      <c r="A562" s="6" t="s">
        <v>111</v>
      </c>
      <c r="B562" s="18">
        <v>43923</v>
      </c>
      <c r="C562" s="6" t="s">
        <v>8</v>
      </c>
      <c r="D562" s="6" t="s">
        <v>16</v>
      </c>
      <c r="E562">
        <v>14</v>
      </c>
      <c r="F562">
        <v>12</v>
      </c>
      <c r="G562" s="16" t="s">
        <v>138</v>
      </c>
      <c r="H562" s="6">
        <v>1</v>
      </c>
      <c r="I562" s="6" t="b">
        <f>IF(AND(TableData[[#This Row],[Month]]&gt;=Backend!$C$9,TableData[[#This Row],[Month]]&lt;=Backend!$D$9),TRUE,FALSE)</f>
        <v>1</v>
      </c>
    </row>
    <row r="563" spans="1:9" x14ac:dyDescent="0.35">
      <c r="A563" s="6" t="s">
        <v>112</v>
      </c>
      <c r="B563" s="18">
        <v>43924</v>
      </c>
      <c r="C563" s="6" t="s">
        <v>14</v>
      </c>
      <c r="D563" s="6" t="s">
        <v>15</v>
      </c>
      <c r="E563">
        <v>11</v>
      </c>
      <c r="F563">
        <v>1</v>
      </c>
      <c r="G563" s="16" t="s">
        <v>138</v>
      </c>
      <c r="H563" s="6">
        <v>1</v>
      </c>
      <c r="I563" s="6" t="b">
        <f>IF(AND(TableData[[#This Row],[Month]]&gt;=Backend!$C$9,TableData[[#This Row],[Month]]&lt;=Backend!$D$9),TRUE,FALSE)</f>
        <v>1</v>
      </c>
    </row>
    <row r="564" spans="1:9" x14ac:dyDescent="0.35">
      <c r="A564" s="6" t="s">
        <v>113</v>
      </c>
      <c r="B564" s="18">
        <v>43925</v>
      </c>
      <c r="C564" s="6" t="s">
        <v>131</v>
      </c>
      <c r="D564" s="6" t="s">
        <v>16</v>
      </c>
      <c r="E564">
        <v>16</v>
      </c>
      <c r="F564">
        <v>2</v>
      </c>
      <c r="G564" s="16" t="s">
        <v>13</v>
      </c>
      <c r="H564" s="6">
        <v>1</v>
      </c>
      <c r="I564" s="6" t="b">
        <f>IF(AND(TableData[[#This Row],[Month]]&gt;=Backend!$C$9,TableData[[#This Row],[Month]]&lt;=Backend!$D$9),TRUE,FALSE)</f>
        <v>1</v>
      </c>
    </row>
    <row r="565" spans="1:9" x14ac:dyDescent="0.35">
      <c r="A565" s="6" t="s">
        <v>114</v>
      </c>
      <c r="B565" s="18">
        <v>43926</v>
      </c>
      <c r="C565" s="6" t="s">
        <v>9</v>
      </c>
      <c r="D565" s="6" t="s">
        <v>17</v>
      </c>
      <c r="E565">
        <v>34</v>
      </c>
      <c r="F565">
        <v>3</v>
      </c>
      <c r="G565" s="16" t="s">
        <v>138</v>
      </c>
      <c r="H565" s="6">
        <v>1</v>
      </c>
      <c r="I565" s="6" t="b">
        <f>IF(AND(TableData[[#This Row],[Month]]&gt;=Backend!$C$9,TableData[[#This Row],[Month]]&lt;=Backend!$D$9),TRUE,FALSE)</f>
        <v>1</v>
      </c>
    </row>
    <row r="566" spans="1:9" x14ac:dyDescent="0.35">
      <c r="A566" s="6" t="s">
        <v>115</v>
      </c>
      <c r="B566" s="18">
        <v>43927</v>
      </c>
      <c r="C566" s="6" t="s">
        <v>7</v>
      </c>
      <c r="D566" s="6" t="s">
        <v>15</v>
      </c>
      <c r="G566" s="16" t="s">
        <v>18</v>
      </c>
      <c r="H566" s="6"/>
      <c r="I566" s="6" t="b">
        <f>IF(AND(TableData[[#This Row],[Month]]&gt;=Backend!$C$9,TableData[[#This Row],[Month]]&lt;=Backend!$D$9),TRUE,FALSE)</f>
        <v>1</v>
      </c>
    </row>
    <row r="567" spans="1:9" x14ac:dyDescent="0.35">
      <c r="A567" s="6" t="s">
        <v>116</v>
      </c>
      <c r="B567" s="18">
        <v>43928</v>
      </c>
      <c r="C567" s="6" t="s">
        <v>8</v>
      </c>
      <c r="D567" s="6" t="s">
        <v>16</v>
      </c>
      <c r="F567">
        <v>4</v>
      </c>
      <c r="G567" s="16" t="s">
        <v>18</v>
      </c>
      <c r="H567" s="6"/>
      <c r="I567" s="6" t="b">
        <f>IF(AND(TableData[[#This Row],[Month]]&gt;=Backend!$C$9,TableData[[#This Row],[Month]]&lt;=Backend!$D$9),TRUE,FALSE)</f>
        <v>1</v>
      </c>
    </row>
    <row r="568" spans="1:9" x14ac:dyDescent="0.35">
      <c r="A568" s="6" t="s">
        <v>117</v>
      </c>
      <c r="B568" s="18">
        <v>43929</v>
      </c>
      <c r="C568" s="6" t="s">
        <v>14</v>
      </c>
      <c r="D568" s="6" t="s">
        <v>15</v>
      </c>
      <c r="E568">
        <v>31</v>
      </c>
      <c r="F568">
        <v>10</v>
      </c>
      <c r="G568" s="16" t="s">
        <v>138</v>
      </c>
      <c r="H568" s="6">
        <v>1</v>
      </c>
      <c r="I568" s="6" t="b">
        <f>IF(AND(TableData[[#This Row],[Month]]&gt;=Backend!$C$9,TableData[[#This Row],[Month]]&lt;=Backend!$D$9),TRUE,FALSE)</f>
        <v>1</v>
      </c>
    </row>
    <row r="569" spans="1:9" x14ac:dyDescent="0.35">
      <c r="A569" s="6" t="s">
        <v>118</v>
      </c>
      <c r="B569" s="18">
        <v>43930</v>
      </c>
      <c r="C569" s="6" t="s">
        <v>131</v>
      </c>
      <c r="D569" s="6" t="s">
        <v>16</v>
      </c>
      <c r="E569">
        <v>27</v>
      </c>
      <c r="F569">
        <v>9</v>
      </c>
      <c r="G569" s="16" t="s">
        <v>138</v>
      </c>
      <c r="H569" s="6">
        <v>1</v>
      </c>
      <c r="I569" s="6" t="b">
        <f>IF(AND(TableData[[#This Row],[Month]]&gt;=Backend!$C$9,TableData[[#This Row],[Month]]&lt;=Backend!$D$9),TRUE,FALSE)</f>
        <v>1</v>
      </c>
    </row>
    <row r="570" spans="1:9" x14ac:dyDescent="0.35">
      <c r="A570" s="6" t="s">
        <v>119</v>
      </c>
      <c r="B570" s="18">
        <v>43931</v>
      </c>
      <c r="C570" s="6" t="s">
        <v>9</v>
      </c>
      <c r="D570" s="6" t="s">
        <v>17</v>
      </c>
      <c r="E570">
        <v>16</v>
      </c>
      <c r="F570">
        <v>2</v>
      </c>
      <c r="G570" s="16" t="s">
        <v>138</v>
      </c>
      <c r="H570" s="6">
        <v>1</v>
      </c>
      <c r="I570" s="6" t="b">
        <f>IF(AND(TableData[[#This Row],[Month]]&gt;=Backend!$C$9,TableData[[#This Row],[Month]]&lt;=Backend!$D$9),TRUE,FALSE)</f>
        <v>1</v>
      </c>
    </row>
    <row r="571" spans="1:9" x14ac:dyDescent="0.35">
      <c r="A571" s="6" t="s">
        <v>120</v>
      </c>
      <c r="B571" s="18">
        <v>43932</v>
      </c>
      <c r="C571" s="6" t="s">
        <v>7</v>
      </c>
      <c r="D571" s="6" t="s">
        <v>15</v>
      </c>
      <c r="E571">
        <v>25</v>
      </c>
      <c r="F571">
        <v>13</v>
      </c>
      <c r="G571" s="16" t="s">
        <v>138</v>
      </c>
      <c r="H571" s="6">
        <v>0</v>
      </c>
      <c r="I571" s="6" t="b">
        <f>IF(AND(TableData[[#This Row],[Month]]&gt;=Backend!$C$9,TableData[[#This Row],[Month]]&lt;=Backend!$D$9),TRUE,FALSE)</f>
        <v>1</v>
      </c>
    </row>
    <row r="572" spans="1:9" x14ac:dyDescent="0.35">
      <c r="A572" s="6" t="s">
        <v>121</v>
      </c>
      <c r="B572" s="18">
        <v>43933</v>
      </c>
      <c r="C572" s="6" t="s">
        <v>8</v>
      </c>
      <c r="D572" s="6" t="s">
        <v>16</v>
      </c>
      <c r="E572">
        <v>31</v>
      </c>
      <c r="F572">
        <v>15</v>
      </c>
      <c r="G572" s="16" t="s">
        <v>138</v>
      </c>
      <c r="H572" s="6">
        <v>0</v>
      </c>
      <c r="I572" s="6" t="b">
        <f>IF(AND(TableData[[#This Row],[Month]]&gt;=Backend!$C$9,TableData[[#This Row],[Month]]&lt;=Backend!$D$9),TRUE,FALSE)</f>
        <v>1</v>
      </c>
    </row>
    <row r="573" spans="1:9" x14ac:dyDescent="0.35">
      <c r="A573" s="6" t="s">
        <v>122</v>
      </c>
      <c r="B573" s="18">
        <v>43934</v>
      </c>
      <c r="C573" s="6" t="s">
        <v>14</v>
      </c>
      <c r="D573" s="6" t="s">
        <v>15</v>
      </c>
      <c r="E573">
        <v>15</v>
      </c>
      <c r="F573">
        <v>18</v>
      </c>
      <c r="G573" s="16" t="s">
        <v>138</v>
      </c>
      <c r="H573">
        <v>1</v>
      </c>
      <c r="I573" s="6" t="b">
        <f>IF(AND(TableData[[#This Row],[Month]]&gt;=Backend!$C$9,TableData[[#This Row],[Month]]&lt;=Backend!$D$9),TRUE,FALSE)</f>
        <v>1</v>
      </c>
    </row>
    <row r="574" spans="1:9" x14ac:dyDescent="0.35">
      <c r="A574" s="6" t="s">
        <v>123</v>
      </c>
      <c r="B574" s="18">
        <v>43935</v>
      </c>
      <c r="C574" s="6" t="s">
        <v>131</v>
      </c>
      <c r="D574" s="6" t="s">
        <v>16</v>
      </c>
      <c r="F574">
        <v>10</v>
      </c>
      <c r="G574" s="16" t="s">
        <v>18</v>
      </c>
      <c r="H574" s="6"/>
      <c r="I574" s="6" t="b">
        <f>IF(AND(TableData[[#This Row],[Month]]&gt;=Backend!$C$9,TableData[[#This Row],[Month]]&lt;=Backend!$D$9),TRUE,FALSE)</f>
        <v>1</v>
      </c>
    </row>
    <row r="575" spans="1:9" x14ac:dyDescent="0.35">
      <c r="A575" s="6" t="s">
        <v>124</v>
      </c>
      <c r="B575" s="18">
        <v>43936</v>
      </c>
      <c r="C575" s="6" t="s">
        <v>9</v>
      </c>
      <c r="D575" s="6" t="s">
        <v>17</v>
      </c>
      <c r="F575">
        <v>39</v>
      </c>
      <c r="G575" s="16" t="s">
        <v>18</v>
      </c>
      <c r="H575" s="6"/>
      <c r="I575" s="6" t="b">
        <f>IF(AND(TableData[[#This Row],[Month]]&gt;=Backend!$C$9,TableData[[#This Row],[Month]]&lt;=Backend!$D$9),TRUE,FALSE)</f>
        <v>1</v>
      </c>
    </row>
    <row r="576" spans="1:9" x14ac:dyDescent="0.35">
      <c r="A576" s="6" t="s">
        <v>50</v>
      </c>
      <c r="B576" s="18">
        <v>43862</v>
      </c>
      <c r="C576" s="6" t="s">
        <v>7</v>
      </c>
      <c r="D576" s="6" t="s">
        <v>15</v>
      </c>
      <c r="E576">
        <v>15</v>
      </c>
      <c r="F576">
        <v>4</v>
      </c>
      <c r="G576" s="16" t="s">
        <v>138</v>
      </c>
      <c r="H576" s="6">
        <v>1</v>
      </c>
      <c r="I576" s="6" t="b">
        <f>IF(AND(TableData[[#This Row],[Month]]&gt;=Backend!$C$9,TableData[[#This Row],[Month]]&lt;=Backend!$D$9),TRUE,FALSE)</f>
        <v>0</v>
      </c>
    </row>
    <row r="577" spans="1:9" x14ac:dyDescent="0.35">
      <c r="A577" s="6" t="s">
        <v>51</v>
      </c>
      <c r="B577" s="18">
        <v>43863</v>
      </c>
      <c r="C577" s="6" t="s">
        <v>8</v>
      </c>
      <c r="D577" s="6" t="s">
        <v>16</v>
      </c>
      <c r="F577">
        <v>5</v>
      </c>
      <c r="G577" s="16" t="s">
        <v>18</v>
      </c>
      <c r="H577" s="6"/>
      <c r="I577" s="6" t="b">
        <f>IF(AND(TableData[[#This Row],[Month]]&gt;=Backend!$C$9,TableData[[#This Row],[Month]]&lt;=Backend!$D$9),TRUE,FALSE)</f>
        <v>0</v>
      </c>
    </row>
    <row r="578" spans="1:9" x14ac:dyDescent="0.35">
      <c r="A578" s="6" t="s">
        <v>52</v>
      </c>
      <c r="B578" s="18">
        <v>43864</v>
      </c>
      <c r="C578" s="6" t="s">
        <v>14</v>
      </c>
      <c r="D578" s="6" t="s">
        <v>15</v>
      </c>
      <c r="F578">
        <v>0</v>
      </c>
      <c r="G578" s="16" t="s">
        <v>18</v>
      </c>
      <c r="H578" s="6"/>
      <c r="I578" s="6" t="b">
        <f>IF(AND(TableData[[#This Row],[Month]]&gt;=Backend!$C$9,TableData[[#This Row],[Month]]&lt;=Backend!$D$9),TRUE,FALSE)</f>
        <v>0</v>
      </c>
    </row>
    <row r="579" spans="1:9" x14ac:dyDescent="0.35">
      <c r="A579" s="6" t="s">
        <v>53</v>
      </c>
      <c r="B579" s="18">
        <v>43865</v>
      </c>
      <c r="C579" s="6" t="s">
        <v>131</v>
      </c>
      <c r="D579" s="6" t="s">
        <v>16</v>
      </c>
      <c r="F579">
        <v>50</v>
      </c>
      <c r="G579" s="16" t="s">
        <v>18</v>
      </c>
      <c r="H579" s="6"/>
      <c r="I579" s="6" t="b">
        <f>IF(AND(TableData[[#This Row],[Month]]&gt;=Backend!$C$9,TableData[[#This Row],[Month]]&lt;=Backend!$D$9),TRUE,FALSE)</f>
        <v>0</v>
      </c>
    </row>
    <row r="580" spans="1:9" x14ac:dyDescent="0.35">
      <c r="A580" s="6" t="s">
        <v>54</v>
      </c>
      <c r="B580" s="18">
        <v>43866</v>
      </c>
      <c r="C580" s="6" t="s">
        <v>9</v>
      </c>
      <c r="D580" s="6" t="s">
        <v>17</v>
      </c>
      <c r="E580">
        <v>28</v>
      </c>
      <c r="F580">
        <v>4</v>
      </c>
      <c r="G580" s="16" t="s">
        <v>138</v>
      </c>
      <c r="H580" s="6">
        <v>1</v>
      </c>
      <c r="I580" s="6" t="b">
        <f>IF(AND(TableData[[#This Row],[Month]]&gt;=Backend!$C$9,TableData[[#This Row],[Month]]&lt;=Backend!$D$9),TRUE,FALSE)</f>
        <v>0</v>
      </c>
    </row>
    <row r="581" spans="1:9" x14ac:dyDescent="0.35">
      <c r="A581" s="6" t="s">
        <v>55</v>
      </c>
      <c r="B581" s="18">
        <v>43867</v>
      </c>
      <c r="C581" s="6" t="s">
        <v>7</v>
      </c>
      <c r="D581" s="6" t="s">
        <v>15</v>
      </c>
      <c r="E581">
        <v>10</v>
      </c>
      <c r="F581">
        <v>2</v>
      </c>
      <c r="G581" s="16" t="s">
        <v>138</v>
      </c>
      <c r="H581" s="6">
        <v>1</v>
      </c>
      <c r="I581" s="6" t="b">
        <f>IF(AND(TableData[[#This Row],[Month]]&gt;=Backend!$C$9,TableData[[#This Row],[Month]]&lt;=Backend!$D$9),TRUE,FALSE)</f>
        <v>0</v>
      </c>
    </row>
    <row r="582" spans="1:9" x14ac:dyDescent="0.35">
      <c r="A582" s="6" t="s">
        <v>56</v>
      </c>
      <c r="B582" s="18">
        <v>43868</v>
      </c>
      <c r="C582" s="6" t="s">
        <v>8</v>
      </c>
      <c r="D582" s="6" t="s">
        <v>16</v>
      </c>
      <c r="E582">
        <v>10</v>
      </c>
      <c r="F582">
        <v>70</v>
      </c>
      <c r="G582" s="16" t="s">
        <v>138</v>
      </c>
      <c r="H582" s="6">
        <v>1</v>
      </c>
      <c r="I582" s="6" t="b">
        <f>IF(AND(TableData[[#This Row],[Month]]&gt;=Backend!$C$9,TableData[[#This Row],[Month]]&lt;=Backend!$D$9),TRUE,FALSE)</f>
        <v>0</v>
      </c>
    </row>
    <row r="583" spans="1:9" x14ac:dyDescent="0.35">
      <c r="A583" s="6" t="s">
        <v>57</v>
      </c>
      <c r="B583" s="18">
        <v>43869</v>
      </c>
      <c r="C583" s="6" t="s">
        <v>14</v>
      </c>
      <c r="D583" s="6" t="s">
        <v>15</v>
      </c>
      <c r="E583">
        <v>7</v>
      </c>
      <c r="F583">
        <v>50</v>
      </c>
      <c r="G583" s="16" t="s">
        <v>138</v>
      </c>
      <c r="H583" s="6">
        <v>1</v>
      </c>
      <c r="I583" s="6" t="b">
        <f>IF(AND(TableData[[#This Row],[Month]]&gt;=Backend!$C$9,TableData[[#This Row],[Month]]&lt;=Backend!$D$9),TRUE,FALSE)</f>
        <v>0</v>
      </c>
    </row>
    <row r="584" spans="1:9" x14ac:dyDescent="0.35">
      <c r="A584" s="6" t="s">
        <v>58</v>
      </c>
      <c r="B584" s="18">
        <v>43870</v>
      </c>
      <c r="C584" s="6" t="s">
        <v>131</v>
      </c>
      <c r="D584" s="6" t="s">
        <v>16</v>
      </c>
      <c r="E584">
        <v>9</v>
      </c>
      <c r="F584">
        <v>12</v>
      </c>
      <c r="G584" s="16" t="s">
        <v>138</v>
      </c>
      <c r="H584" s="6">
        <v>1</v>
      </c>
      <c r="I584" s="6" t="b">
        <f>IF(AND(TableData[[#This Row],[Month]]&gt;=Backend!$C$9,TableData[[#This Row],[Month]]&lt;=Backend!$D$9),TRUE,FALSE)</f>
        <v>0</v>
      </c>
    </row>
    <row r="585" spans="1:9" x14ac:dyDescent="0.35">
      <c r="A585" s="6" t="s">
        <v>59</v>
      </c>
      <c r="B585" s="18">
        <v>43871</v>
      </c>
      <c r="C585" s="6" t="s">
        <v>9</v>
      </c>
      <c r="D585" s="6" t="s">
        <v>17</v>
      </c>
      <c r="E585">
        <v>8</v>
      </c>
      <c r="F585">
        <v>1</v>
      </c>
      <c r="G585" s="16" t="s">
        <v>13</v>
      </c>
      <c r="H585" s="6">
        <v>1</v>
      </c>
      <c r="I585" s="6" t="b">
        <f>IF(AND(TableData[[#This Row],[Month]]&gt;=Backend!$C$9,TableData[[#This Row],[Month]]&lt;=Backend!$D$9),TRUE,FALSE)</f>
        <v>0</v>
      </c>
    </row>
    <row r="586" spans="1:9" x14ac:dyDescent="0.35">
      <c r="A586" s="6" t="s">
        <v>60</v>
      </c>
      <c r="B586" s="18">
        <v>43872</v>
      </c>
      <c r="C586" s="6" t="s">
        <v>7</v>
      </c>
      <c r="D586" s="6" t="s">
        <v>15</v>
      </c>
      <c r="E586">
        <v>8</v>
      </c>
      <c r="F586">
        <v>2</v>
      </c>
      <c r="G586" s="16" t="s">
        <v>138</v>
      </c>
      <c r="H586" s="6">
        <v>1</v>
      </c>
      <c r="I586" s="6" t="b">
        <f>IF(AND(TableData[[#This Row],[Month]]&gt;=Backend!$C$9,TableData[[#This Row],[Month]]&lt;=Backend!$D$9),TRUE,FALSE)</f>
        <v>0</v>
      </c>
    </row>
    <row r="587" spans="1:9" x14ac:dyDescent="0.35">
      <c r="A587" s="6" t="s">
        <v>61</v>
      </c>
      <c r="B587" s="18">
        <v>43873</v>
      </c>
      <c r="C587" s="6" t="s">
        <v>8</v>
      </c>
      <c r="D587" s="6" t="s">
        <v>16</v>
      </c>
      <c r="F587">
        <v>3</v>
      </c>
      <c r="G587" s="16" t="s">
        <v>18</v>
      </c>
      <c r="H587" s="6"/>
      <c r="I587" s="6" t="b">
        <f>IF(AND(TableData[[#This Row],[Month]]&gt;=Backend!$C$9,TableData[[#This Row],[Month]]&lt;=Backend!$D$9),TRUE,FALSE)</f>
        <v>0</v>
      </c>
    </row>
    <row r="588" spans="1:9" x14ac:dyDescent="0.35">
      <c r="A588" s="6" t="s">
        <v>62</v>
      </c>
      <c r="B588" s="18">
        <v>43874</v>
      </c>
      <c r="C588" s="6" t="s">
        <v>14</v>
      </c>
      <c r="D588" s="6" t="s">
        <v>15</v>
      </c>
      <c r="G588" s="16" t="s">
        <v>18</v>
      </c>
      <c r="H588" s="6"/>
      <c r="I588" s="6" t="b">
        <f>IF(AND(TableData[[#This Row],[Month]]&gt;=Backend!$C$9,TableData[[#This Row],[Month]]&lt;=Backend!$D$9),TRUE,FALSE)</f>
        <v>0</v>
      </c>
    </row>
    <row r="589" spans="1:9" x14ac:dyDescent="0.35">
      <c r="A589" s="6" t="s">
        <v>63</v>
      </c>
      <c r="B589" s="18">
        <v>43875</v>
      </c>
      <c r="C589" s="6" t="s">
        <v>131</v>
      </c>
      <c r="D589" s="6" t="s">
        <v>16</v>
      </c>
      <c r="E589">
        <v>13</v>
      </c>
      <c r="F589">
        <v>4</v>
      </c>
      <c r="G589" s="16" t="s">
        <v>138</v>
      </c>
      <c r="H589" s="6">
        <v>1</v>
      </c>
      <c r="I589" s="6" t="b">
        <f>IF(AND(TableData[[#This Row],[Month]]&gt;=Backend!$C$9,TableData[[#This Row],[Month]]&lt;=Backend!$D$9),TRUE,FALSE)</f>
        <v>0</v>
      </c>
    </row>
    <row r="590" spans="1:9" x14ac:dyDescent="0.35">
      <c r="A590" s="6" t="s">
        <v>64</v>
      </c>
      <c r="B590" s="18">
        <v>43876</v>
      </c>
      <c r="C590" s="6" t="s">
        <v>9</v>
      </c>
      <c r="D590" s="6" t="s">
        <v>17</v>
      </c>
      <c r="E590">
        <v>14</v>
      </c>
      <c r="F590">
        <v>10</v>
      </c>
      <c r="G590" s="16" t="s">
        <v>138</v>
      </c>
      <c r="H590" s="6">
        <v>1</v>
      </c>
      <c r="I590" s="6" t="b">
        <f>IF(AND(TableData[[#This Row],[Month]]&gt;=Backend!$C$9,TableData[[#This Row],[Month]]&lt;=Backend!$D$9),TRUE,FALSE)</f>
        <v>0</v>
      </c>
    </row>
    <row r="591" spans="1:9" x14ac:dyDescent="0.35">
      <c r="A591" s="6" t="s">
        <v>65</v>
      </c>
      <c r="B591" s="18">
        <v>43877</v>
      </c>
      <c r="C591" s="6" t="s">
        <v>7</v>
      </c>
      <c r="D591" s="6" t="s">
        <v>15</v>
      </c>
      <c r="E591">
        <v>10</v>
      </c>
      <c r="F591">
        <v>9</v>
      </c>
      <c r="G591" s="16" t="s">
        <v>138</v>
      </c>
      <c r="H591" s="6">
        <v>1</v>
      </c>
      <c r="I591" s="6" t="b">
        <f>IF(AND(TableData[[#This Row],[Month]]&gt;=Backend!$C$9,TableData[[#This Row],[Month]]&lt;=Backend!$D$9),TRUE,FALSE)</f>
        <v>0</v>
      </c>
    </row>
    <row r="592" spans="1:9" x14ac:dyDescent="0.35">
      <c r="A592" s="6" t="s">
        <v>66</v>
      </c>
      <c r="B592" s="18">
        <v>43878</v>
      </c>
      <c r="C592" s="6" t="s">
        <v>8</v>
      </c>
      <c r="D592" s="6" t="s">
        <v>16</v>
      </c>
      <c r="E592">
        <v>10</v>
      </c>
      <c r="F592">
        <v>2</v>
      </c>
      <c r="G592" s="16" t="s">
        <v>138</v>
      </c>
      <c r="H592" s="6">
        <v>0</v>
      </c>
      <c r="I592" s="6" t="b">
        <f>IF(AND(TableData[[#This Row],[Month]]&gt;=Backend!$C$9,TableData[[#This Row],[Month]]&lt;=Backend!$D$9),TRUE,FALSE)</f>
        <v>0</v>
      </c>
    </row>
    <row r="593" spans="1:9" x14ac:dyDescent="0.35">
      <c r="A593" s="6" t="s">
        <v>67</v>
      </c>
      <c r="B593" s="18">
        <v>43879</v>
      </c>
      <c r="C593" s="6" t="s">
        <v>14</v>
      </c>
      <c r="D593" s="6" t="s">
        <v>15</v>
      </c>
      <c r="E593">
        <v>9</v>
      </c>
      <c r="F593">
        <v>13</v>
      </c>
      <c r="G593" s="16" t="s">
        <v>138</v>
      </c>
      <c r="H593">
        <v>1</v>
      </c>
      <c r="I593" s="6" t="b">
        <f>IF(AND(TableData[[#This Row],[Month]]&gt;=Backend!$C$9,TableData[[#This Row],[Month]]&lt;=Backend!$D$9),TRUE,FALSE)</f>
        <v>0</v>
      </c>
    </row>
    <row r="594" spans="1:9" x14ac:dyDescent="0.35">
      <c r="A594" s="6" t="s">
        <v>68</v>
      </c>
      <c r="B594" s="18">
        <v>43880</v>
      </c>
      <c r="C594" s="6" t="s">
        <v>131</v>
      </c>
      <c r="D594" s="6" t="s">
        <v>16</v>
      </c>
      <c r="E594">
        <v>12</v>
      </c>
      <c r="F594">
        <v>15</v>
      </c>
      <c r="G594" s="16" t="s">
        <v>138</v>
      </c>
      <c r="H594" s="6">
        <v>0</v>
      </c>
      <c r="I594" s="6" t="b">
        <f>IF(AND(TableData[[#This Row],[Month]]&gt;=Backend!$C$9,TableData[[#This Row],[Month]]&lt;=Backend!$D$9),TRUE,FALSE)</f>
        <v>0</v>
      </c>
    </row>
    <row r="595" spans="1:9" x14ac:dyDescent="0.35">
      <c r="A595" s="6" t="s">
        <v>69</v>
      </c>
      <c r="B595" s="18">
        <v>43881</v>
      </c>
      <c r="C595" s="6" t="s">
        <v>9</v>
      </c>
      <c r="D595" s="6" t="s">
        <v>17</v>
      </c>
      <c r="F595">
        <v>18</v>
      </c>
      <c r="G595" s="16" t="s">
        <v>18</v>
      </c>
      <c r="H595" s="6"/>
      <c r="I595" s="6" t="b">
        <f>IF(AND(TableData[[#This Row],[Month]]&gt;=Backend!$C$9,TableData[[#This Row],[Month]]&lt;=Backend!$D$9),TRUE,FALSE)</f>
        <v>0</v>
      </c>
    </row>
    <row r="596" spans="1:9" x14ac:dyDescent="0.35">
      <c r="A596" s="6" t="s">
        <v>70</v>
      </c>
      <c r="B596" s="18">
        <v>43882</v>
      </c>
      <c r="C596" s="6" t="s">
        <v>7</v>
      </c>
      <c r="D596" s="6" t="s">
        <v>15</v>
      </c>
      <c r="F596">
        <v>10</v>
      </c>
      <c r="G596" s="16" t="s">
        <v>18</v>
      </c>
      <c r="H596" s="6"/>
      <c r="I596" s="6" t="b">
        <f>IF(AND(TableData[[#This Row],[Month]]&gt;=Backend!$C$9,TableData[[#This Row],[Month]]&lt;=Backend!$D$9),TRUE,FALSE)</f>
        <v>0</v>
      </c>
    </row>
    <row r="597" spans="1:9" x14ac:dyDescent="0.35">
      <c r="A597" s="6" t="s">
        <v>71</v>
      </c>
      <c r="B597" s="18">
        <v>43883</v>
      </c>
      <c r="C597" s="6" t="s">
        <v>8</v>
      </c>
      <c r="D597" s="6" t="s">
        <v>16</v>
      </c>
      <c r="F597">
        <v>39</v>
      </c>
      <c r="G597" s="16" t="s">
        <v>18</v>
      </c>
      <c r="H597" s="6"/>
      <c r="I597" s="6" t="b">
        <f>IF(AND(TableData[[#This Row],[Month]]&gt;=Backend!$C$9,TableData[[#This Row],[Month]]&lt;=Backend!$D$9),TRUE,FALSE)</f>
        <v>0</v>
      </c>
    </row>
    <row r="598" spans="1:9" x14ac:dyDescent="0.35">
      <c r="A598" s="6" t="s">
        <v>72</v>
      </c>
      <c r="B598" s="18">
        <v>43884</v>
      </c>
      <c r="C598" s="6" t="s">
        <v>14</v>
      </c>
      <c r="D598" s="6" t="s">
        <v>15</v>
      </c>
      <c r="E598">
        <v>12</v>
      </c>
      <c r="F598">
        <v>4</v>
      </c>
      <c r="G598" s="16" t="s">
        <v>138</v>
      </c>
      <c r="H598">
        <v>1</v>
      </c>
      <c r="I598" s="6" t="b">
        <f>IF(AND(TableData[[#This Row],[Month]]&gt;=Backend!$C$9,TableData[[#This Row],[Month]]&lt;=Backend!$D$9),TRUE,FALSE)</f>
        <v>0</v>
      </c>
    </row>
    <row r="599" spans="1:9" x14ac:dyDescent="0.35">
      <c r="A599" s="6" t="s">
        <v>73</v>
      </c>
      <c r="B599" s="18">
        <v>43885</v>
      </c>
      <c r="C599" s="6" t="s">
        <v>131</v>
      </c>
      <c r="D599" s="6" t="s">
        <v>16</v>
      </c>
      <c r="E599">
        <v>13</v>
      </c>
      <c r="F599">
        <v>5</v>
      </c>
      <c r="G599" s="16" t="s">
        <v>138</v>
      </c>
      <c r="H599" s="6">
        <v>1</v>
      </c>
      <c r="I599" s="6" t="b">
        <f>IF(AND(TableData[[#This Row],[Month]]&gt;=Backend!$C$9,TableData[[#This Row],[Month]]&lt;=Backend!$D$9),TRUE,FALSE)</f>
        <v>0</v>
      </c>
    </row>
    <row r="600" spans="1:9" x14ac:dyDescent="0.35">
      <c r="A600" s="6" t="s">
        <v>74</v>
      </c>
      <c r="B600" s="18">
        <v>43886</v>
      </c>
      <c r="C600" s="6" t="s">
        <v>9</v>
      </c>
      <c r="D600" s="6" t="s">
        <v>17</v>
      </c>
      <c r="E600">
        <v>16</v>
      </c>
      <c r="F600">
        <v>0</v>
      </c>
      <c r="G600" s="16" t="s">
        <v>138</v>
      </c>
      <c r="H600" s="6">
        <v>0</v>
      </c>
      <c r="I600" s="6" t="b">
        <f>IF(AND(TableData[[#This Row],[Month]]&gt;=Backend!$C$9,TableData[[#This Row],[Month]]&lt;=Backend!$D$9),TRUE,FALSE)</f>
        <v>0</v>
      </c>
    </row>
    <row r="601" spans="1:9" x14ac:dyDescent="0.35">
      <c r="A601" s="6" t="s">
        <v>75</v>
      </c>
      <c r="B601" s="18">
        <v>43887</v>
      </c>
      <c r="C601" s="6" t="s">
        <v>7</v>
      </c>
      <c r="D601" s="6" t="s">
        <v>15</v>
      </c>
      <c r="E601">
        <v>13</v>
      </c>
      <c r="F601">
        <v>50</v>
      </c>
      <c r="G601" s="16" t="s">
        <v>138</v>
      </c>
      <c r="H601" s="6">
        <v>1</v>
      </c>
      <c r="I601" s="6" t="b">
        <f>IF(AND(TableData[[#This Row],[Month]]&gt;=Backend!$C$9,TableData[[#This Row],[Month]]&lt;=Backend!$D$9),TRUE,FALSE)</f>
        <v>0</v>
      </c>
    </row>
    <row r="602" spans="1:9" x14ac:dyDescent="0.35">
      <c r="A602" s="6" t="s">
        <v>76</v>
      </c>
      <c r="B602" s="18">
        <v>43888</v>
      </c>
      <c r="C602" s="6" t="s">
        <v>8</v>
      </c>
      <c r="D602" s="6" t="s">
        <v>16</v>
      </c>
      <c r="E602">
        <v>49</v>
      </c>
      <c r="F602">
        <v>4</v>
      </c>
      <c r="G602" s="16" t="s">
        <v>138</v>
      </c>
      <c r="H602" s="6">
        <v>1</v>
      </c>
      <c r="I602" s="6" t="b">
        <f>IF(AND(TableData[[#This Row],[Month]]&gt;=Backend!$C$9,TableData[[#This Row],[Month]]&lt;=Backend!$D$9),TRUE,FALSE)</f>
        <v>0</v>
      </c>
    </row>
    <row r="603" spans="1:9" x14ac:dyDescent="0.35">
      <c r="A603" s="6" t="s">
        <v>77</v>
      </c>
      <c r="B603" s="18">
        <v>43889</v>
      </c>
      <c r="C603" s="6" t="s">
        <v>14</v>
      </c>
      <c r="D603" s="6" t="s">
        <v>15</v>
      </c>
      <c r="E603">
        <v>20</v>
      </c>
      <c r="F603">
        <v>2</v>
      </c>
      <c r="G603" s="16" t="s">
        <v>13</v>
      </c>
      <c r="H603" s="6">
        <v>1</v>
      </c>
      <c r="I603" s="6" t="b">
        <f>IF(AND(TableData[[#This Row],[Month]]&gt;=Backend!$C$9,TableData[[#This Row],[Month]]&lt;=Backend!$D$9),TRUE,FALSE)</f>
        <v>0</v>
      </c>
    </row>
    <row r="604" spans="1:9" x14ac:dyDescent="0.35">
      <c r="A604" s="6" t="s">
        <v>78</v>
      </c>
      <c r="B604" s="18">
        <v>43890</v>
      </c>
      <c r="C604" s="6" t="s">
        <v>131</v>
      </c>
      <c r="D604" s="6" t="s">
        <v>16</v>
      </c>
      <c r="E604">
        <v>18</v>
      </c>
      <c r="F604">
        <v>70</v>
      </c>
      <c r="G604" s="16" t="s">
        <v>138</v>
      </c>
      <c r="H604" s="6">
        <v>1</v>
      </c>
      <c r="I604" s="6" t="b">
        <f>IF(AND(TableData[[#This Row],[Month]]&gt;=Backend!$C$9,TableData[[#This Row],[Month]]&lt;=Backend!$D$9),TRUE,FALSE)</f>
        <v>0</v>
      </c>
    </row>
    <row r="605" spans="1:9" x14ac:dyDescent="0.35">
      <c r="A605" s="6" t="s">
        <v>79</v>
      </c>
      <c r="B605" s="18">
        <v>43891</v>
      </c>
      <c r="C605" s="6" t="s">
        <v>9</v>
      </c>
      <c r="D605" s="6" t="s">
        <v>17</v>
      </c>
      <c r="F605">
        <v>50</v>
      </c>
      <c r="G605" s="16" t="s">
        <v>18</v>
      </c>
      <c r="H605" s="6"/>
      <c r="I605" s="6" t="b">
        <f>IF(AND(TableData[[#This Row],[Month]]&gt;=Backend!$C$9,TableData[[#This Row],[Month]]&lt;=Backend!$D$9),TRUE,FALSE)</f>
        <v>0</v>
      </c>
    </row>
    <row r="606" spans="1:9" x14ac:dyDescent="0.35">
      <c r="A606" s="6" t="s">
        <v>80</v>
      </c>
      <c r="B606" s="18">
        <v>43892</v>
      </c>
      <c r="C606" s="6" t="s">
        <v>7</v>
      </c>
      <c r="D606" s="6" t="s">
        <v>15</v>
      </c>
      <c r="F606">
        <v>12</v>
      </c>
      <c r="G606" s="16" t="s">
        <v>18</v>
      </c>
      <c r="H606" s="6"/>
      <c r="I606" s="6" t="b">
        <f>IF(AND(TableData[[#This Row],[Month]]&gt;=Backend!$C$9,TableData[[#This Row],[Month]]&lt;=Backend!$D$9),TRUE,FALSE)</f>
        <v>0</v>
      </c>
    </row>
    <row r="607" spans="1:9" x14ac:dyDescent="0.35">
      <c r="A607" s="6" t="s">
        <v>81</v>
      </c>
      <c r="B607" s="18">
        <v>43893</v>
      </c>
      <c r="C607" s="6" t="s">
        <v>8</v>
      </c>
      <c r="D607" s="6" t="s">
        <v>16</v>
      </c>
      <c r="E607">
        <v>20</v>
      </c>
      <c r="F607">
        <v>1</v>
      </c>
      <c r="G607" s="16" t="s">
        <v>138</v>
      </c>
      <c r="H607" s="6">
        <v>1</v>
      </c>
      <c r="I607" s="6" t="b">
        <f>IF(AND(TableData[[#This Row],[Month]]&gt;=Backend!$C$9,TableData[[#This Row],[Month]]&lt;=Backend!$D$9),TRUE,FALSE)</f>
        <v>0</v>
      </c>
    </row>
    <row r="608" spans="1:9" x14ac:dyDescent="0.35">
      <c r="A608" s="6" t="s">
        <v>82</v>
      </c>
      <c r="B608" s="18">
        <v>43894</v>
      </c>
      <c r="C608" s="6" t="s">
        <v>14</v>
      </c>
      <c r="D608" s="6" t="s">
        <v>15</v>
      </c>
      <c r="E608">
        <v>20</v>
      </c>
      <c r="F608">
        <v>2</v>
      </c>
      <c r="G608" s="16" t="s">
        <v>138</v>
      </c>
      <c r="H608" s="6">
        <v>1</v>
      </c>
      <c r="I608" s="6" t="b">
        <f>IF(AND(TableData[[#This Row],[Month]]&gt;=Backend!$C$9,TableData[[#This Row],[Month]]&lt;=Backend!$D$9),TRUE,FALSE)</f>
        <v>0</v>
      </c>
    </row>
    <row r="609" spans="1:9" x14ac:dyDescent="0.35">
      <c r="A609" s="6" t="s">
        <v>83</v>
      </c>
      <c r="B609" s="18">
        <v>43895</v>
      </c>
      <c r="C609" s="6" t="s">
        <v>131</v>
      </c>
      <c r="D609" s="6" t="s">
        <v>16</v>
      </c>
      <c r="E609">
        <v>20</v>
      </c>
      <c r="F609">
        <v>3</v>
      </c>
      <c r="G609" s="16" t="s">
        <v>138</v>
      </c>
      <c r="H609" s="6">
        <v>1</v>
      </c>
      <c r="I609" s="6" t="b">
        <f>IF(AND(TableData[[#This Row],[Month]]&gt;=Backend!$C$9,TableData[[#This Row],[Month]]&lt;=Backend!$D$9),TRUE,FALSE)</f>
        <v>0</v>
      </c>
    </row>
    <row r="610" spans="1:9" x14ac:dyDescent="0.35">
      <c r="A610" s="6" t="s">
        <v>84</v>
      </c>
      <c r="B610" s="18">
        <v>43896</v>
      </c>
      <c r="C610" s="6" t="s">
        <v>9</v>
      </c>
      <c r="D610" s="6" t="s">
        <v>17</v>
      </c>
      <c r="E610">
        <v>20</v>
      </c>
      <c r="G610" s="16" t="s">
        <v>138</v>
      </c>
      <c r="H610" s="6">
        <v>1</v>
      </c>
      <c r="I610" s="6" t="b">
        <f>IF(AND(TableData[[#This Row],[Month]]&gt;=Backend!$C$9,TableData[[#This Row],[Month]]&lt;=Backend!$D$9),TRUE,FALSE)</f>
        <v>0</v>
      </c>
    </row>
    <row r="611" spans="1:9" x14ac:dyDescent="0.35">
      <c r="A611" s="6" t="s">
        <v>85</v>
      </c>
      <c r="B611" s="18">
        <v>43897</v>
      </c>
      <c r="C611" s="6" t="s">
        <v>7</v>
      </c>
      <c r="D611" s="6" t="s">
        <v>15</v>
      </c>
      <c r="E611">
        <v>37</v>
      </c>
      <c r="F611">
        <v>4</v>
      </c>
      <c r="G611" s="16" t="s">
        <v>138</v>
      </c>
      <c r="H611" s="6">
        <v>1</v>
      </c>
      <c r="I611" s="6" t="b">
        <f>IF(AND(TableData[[#This Row],[Month]]&gt;=Backend!$C$9,TableData[[#This Row],[Month]]&lt;=Backend!$D$9),TRUE,FALSE)</f>
        <v>0</v>
      </c>
    </row>
    <row r="612" spans="1:9" x14ac:dyDescent="0.35">
      <c r="A612" s="6" t="s">
        <v>86</v>
      </c>
      <c r="B612" s="18">
        <v>43898</v>
      </c>
      <c r="C612" s="6" t="s">
        <v>8</v>
      </c>
      <c r="D612" s="6" t="s">
        <v>16</v>
      </c>
      <c r="E612">
        <v>106</v>
      </c>
      <c r="F612">
        <v>10</v>
      </c>
      <c r="G612" s="16" t="s">
        <v>138</v>
      </c>
      <c r="H612" s="6">
        <v>1</v>
      </c>
      <c r="I612" s="6" t="b">
        <f>IF(AND(TableData[[#This Row],[Month]]&gt;=Backend!$C$9,TableData[[#This Row],[Month]]&lt;=Backend!$D$9),TRUE,FALSE)</f>
        <v>0</v>
      </c>
    </row>
    <row r="613" spans="1:9" x14ac:dyDescent="0.35">
      <c r="A613" s="6" t="s">
        <v>87</v>
      </c>
      <c r="B613" s="18">
        <v>43899</v>
      </c>
      <c r="C613" s="6" t="s">
        <v>14</v>
      </c>
      <c r="D613" s="6" t="s">
        <v>15</v>
      </c>
      <c r="F613">
        <v>9</v>
      </c>
      <c r="G613" s="16" t="s">
        <v>18</v>
      </c>
      <c r="H613" s="6"/>
      <c r="I613" s="6" t="b">
        <f>IF(AND(TableData[[#This Row],[Month]]&gt;=Backend!$C$9,TableData[[#This Row],[Month]]&lt;=Backend!$D$9),TRUE,FALSE)</f>
        <v>0</v>
      </c>
    </row>
    <row r="614" spans="1:9" x14ac:dyDescent="0.35">
      <c r="A614" s="6" t="s">
        <v>88</v>
      </c>
      <c r="B614" s="18">
        <v>43900</v>
      </c>
      <c r="C614" s="6" t="s">
        <v>131</v>
      </c>
      <c r="D614" s="6" t="s">
        <v>16</v>
      </c>
      <c r="F614">
        <v>2</v>
      </c>
      <c r="G614" s="16" t="s">
        <v>18</v>
      </c>
      <c r="H614" s="6"/>
      <c r="I614" s="6" t="b">
        <f>IF(AND(TableData[[#This Row],[Month]]&gt;=Backend!$C$9,TableData[[#This Row],[Month]]&lt;=Backend!$D$9),TRUE,FALSE)</f>
        <v>0</v>
      </c>
    </row>
    <row r="615" spans="1:9" x14ac:dyDescent="0.35">
      <c r="A615" s="6" t="s">
        <v>89</v>
      </c>
      <c r="B615" s="18">
        <v>43901</v>
      </c>
      <c r="C615" s="6" t="s">
        <v>9</v>
      </c>
      <c r="D615" s="6" t="s">
        <v>17</v>
      </c>
      <c r="F615">
        <v>13</v>
      </c>
      <c r="G615" s="16" t="s">
        <v>18</v>
      </c>
      <c r="H615" s="6"/>
      <c r="I615" s="6" t="b">
        <f>IF(AND(TableData[[#This Row],[Month]]&gt;=Backend!$C$9,TableData[[#This Row],[Month]]&lt;=Backend!$D$9),TRUE,FALSE)</f>
        <v>0</v>
      </c>
    </row>
    <row r="616" spans="1:9" x14ac:dyDescent="0.35">
      <c r="A616" s="6" t="s">
        <v>90</v>
      </c>
      <c r="B616" s="18">
        <v>43902</v>
      </c>
      <c r="C616" s="6" t="s">
        <v>7</v>
      </c>
      <c r="D616" s="6" t="s">
        <v>15</v>
      </c>
      <c r="E616">
        <v>28</v>
      </c>
      <c r="F616">
        <v>15</v>
      </c>
      <c r="G616" s="16" t="s">
        <v>138</v>
      </c>
      <c r="H616" s="6">
        <v>1</v>
      </c>
      <c r="I616" s="6" t="b">
        <f>IF(AND(TableData[[#This Row],[Month]]&gt;=Backend!$C$9,TableData[[#This Row],[Month]]&lt;=Backend!$D$9),TRUE,FALSE)</f>
        <v>0</v>
      </c>
    </row>
    <row r="617" spans="1:9" x14ac:dyDescent="0.35">
      <c r="A617" s="6" t="s">
        <v>91</v>
      </c>
      <c r="B617" s="18">
        <v>43903</v>
      </c>
      <c r="C617" s="6" t="s">
        <v>8</v>
      </c>
      <c r="D617" s="6" t="s">
        <v>16</v>
      </c>
      <c r="E617">
        <v>23</v>
      </c>
      <c r="F617">
        <v>18</v>
      </c>
      <c r="G617" s="16" t="s">
        <v>138</v>
      </c>
      <c r="H617" s="6">
        <v>1</v>
      </c>
      <c r="I617" s="6" t="b">
        <f>IF(AND(TableData[[#This Row],[Month]]&gt;=Backend!$C$9,TableData[[#This Row],[Month]]&lt;=Backend!$D$9),TRUE,FALSE)</f>
        <v>0</v>
      </c>
    </row>
    <row r="618" spans="1:9" x14ac:dyDescent="0.35">
      <c r="A618" s="6" t="s">
        <v>92</v>
      </c>
      <c r="B618" s="18">
        <v>43904</v>
      </c>
      <c r="C618" s="6" t="s">
        <v>14</v>
      </c>
      <c r="D618" s="6" t="s">
        <v>15</v>
      </c>
      <c r="E618">
        <v>24</v>
      </c>
      <c r="F618">
        <v>10</v>
      </c>
      <c r="G618" s="16" t="s">
        <v>138</v>
      </c>
      <c r="H618" s="6">
        <v>1</v>
      </c>
      <c r="I618" s="6" t="b">
        <f>IF(AND(TableData[[#This Row],[Month]]&gt;=Backend!$C$9,TableData[[#This Row],[Month]]&lt;=Backend!$D$9),TRUE,FALSE)</f>
        <v>0</v>
      </c>
    </row>
    <row r="619" spans="1:9" x14ac:dyDescent="0.35">
      <c r="A619" s="6" t="s">
        <v>93</v>
      </c>
      <c r="B619" s="18">
        <v>43905</v>
      </c>
      <c r="C619" s="6" t="s">
        <v>131</v>
      </c>
      <c r="D619" s="6" t="s">
        <v>16</v>
      </c>
      <c r="E619">
        <v>24</v>
      </c>
      <c r="F619">
        <v>39</v>
      </c>
      <c r="G619" s="16" t="s">
        <v>138</v>
      </c>
      <c r="H619" s="6">
        <v>0</v>
      </c>
      <c r="I619" s="6" t="b">
        <f>IF(AND(TableData[[#This Row],[Month]]&gt;=Backend!$C$9,TableData[[#This Row],[Month]]&lt;=Backend!$D$9),TRUE,FALSE)</f>
        <v>0</v>
      </c>
    </row>
    <row r="620" spans="1:9" x14ac:dyDescent="0.35">
      <c r="A620" s="6" t="s">
        <v>94</v>
      </c>
      <c r="B620" s="18">
        <v>43906</v>
      </c>
      <c r="C620" s="6" t="s">
        <v>9</v>
      </c>
      <c r="D620" s="6" t="s">
        <v>17</v>
      </c>
      <c r="E620">
        <v>14</v>
      </c>
      <c r="F620">
        <v>4</v>
      </c>
      <c r="G620" s="16" t="s">
        <v>138</v>
      </c>
      <c r="H620" s="6">
        <v>0</v>
      </c>
      <c r="I620" s="6" t="b">
        <f>IF(AND(TableData[[#This Row],[Month]]&gt;=Backend!$C$9,TableData[[#This Row],[Month]]&lt;=Backend!$D$9),TRUE,FALSE)</f>
        <v>0</v>
      </c>
    </row>
    <row r="621" spans="1:9" x14ac:dyDescent="0.35">
      <c r="A621" s="6" t="s">
        <v>95</v>
      </c>
      <c r="B621" s="18">
        <v>43907</v>
      </c>
      <c r="C621" s="6" t="s">
        <v>7</v>
      </c>
      <c r="D621" s="6" t="s">
        <v>15</v>
      </c>
      <c r="E621">
        <v>15</v>
      </c>
      <c r="F621">
        <v>5</v>
      </c>
      <c r="G621" s="16" t="s">
        <v>13</v>
      </c>
      <c r="H621" s="6">
        <v>0</v>
      </c>
      <c r="I621" s="6" t="b">
        <f>IF(AND(TableData[[#This Row],[Month]]&gt;=Backend!$C$9,TableData[[#This Row],[Month]]&lt;=Backend!$D$9),TRUE,FALSE)</f>
        <v>0</v>
      </c>
    </row>
    <row r="622" spans="1:9" x14ac:dyDescent="0.35">
      <c r="A622" s="6" t="s">
        <v>96</v>
      </c>
      <c r="B622" s="18">
        <v>43908</v>
      </c>
      <c r="C622" s="6" t="s">
        <v>8</v>
      </c>
      <c r="D622" s="6" t="s">
        <v>16</v>
      </c>
      <c r="E622">
        <v>21</v>
      </c>
      <c r="F622">
        <v>0</v>
      </c>
      <c r="G622" s="16" t="s">
        <v>138</v>
      </c>
      <c r="H622" s="6">
        <v>1</v>
      </c>
      <c r="I622" s="6" t="b">
        <f>IF(AND(TableData[[#This Row],[Month]]&gt;=Backend!$C$9,TableData[[#This Row],[Month]]&lt;=Backend!$D$9),TRUE,FALSE)</f>
        <v>0</v>
      </c>
    </row>
    <row r="623" spans="1:9" x14ac:dyDescent="0.35">
      <c r="A623" s="6" t="s">
        <v>97</v>
      </c>
      <c r="B623" s="18">
        <v>43909</v>
      </c>
      <c r="C623" s="6" t="s">
        <v>14</v>
      </c>
      <c r="D623" s="6" t="s">
        <v>15</v>
      </c>
      <c r="F623">
        <v>50</v>
      </c>
      <c r="G623" s="16" t="s">
        <v>18</v>
      </c>
      <c r="H623" s="6"/>
      <c r="I623" s="6" t="b">
        <f>IF(AND(TableData[[#This Row],[Month]]&gt;=Backend!$C$9,TableData[[#This Row],[Month]]&lt;=Backend!$D$9),TRUE,FALSE)</f>
        <v>0</v>
      </c>
    </row>
    <row r="624" spans="1:9" x14ac:dyDescent="0.35">
      <c r="A624" s="6" t="s">
        <v>98</v>
      </c>
      <c r="B624" s="18">
        <v>43910</v>
      </c>
      <c r="C624" s="6" t="s">
        <v>131</v>
      </c>
      <c r="D624" s="6" t="s">
        <v>16</v>
      </c>
      <c r="F624">
        <v>4</v>
      </c>
      <c r="G624" s="16" t="s">
        <v>18</v>
      </c>
      <c r="H624" s="6"/>
      <c r="I624" s="6" t="b">
        <f>IF(AND(TableData[[#This Row],[Month]]&gt;=Backend!$C$9,TableData[[#This Row],[Month]]&lt;=Backend!$D$9),TRUE,FALSE)</f>
        <v>0</v>
      </c>
    </row>
    <row r="625" spans="1:9" x14ac:dyDescent="0.35">
      <c r="A625" s="6" t="s">
        <v>99</v>
      </c>
      <c r="B625" s="18">
        <v>43911</v>
      </c>
      <c r="C625" s="6" t="s">
        <v>9</v>
      </c>
      <c r="D625" s="6" t="s">
        <v>17</v>
      </c>
      <c r="E625">
        <v>17</v>
      </c>
      <c r="F625">
        <v>2</v>
      </c>
      <c r="G625" s="16" t="s">
        <v>138</v>
      </c>
      <c r="H625" s="6">
        <v>1</v>
      </c>
      <c r="I625" s="6" t="b">
        <f>IF(AND(TableData[[#This Row],[Month]]&gt;=Backend!$C$9,TableData[[#This Row],[Month]]&lt;=Backend!$D$9),TRUE,FALSE)</f>
        <v>0</v>
      </c>
    </row>
    <row r="626" spans="1:9" x14ac:dyDescent="0.35">
      <c r="A626" s="6" t="s">
        <v>100</v>
      </c>
      <c r="B626" s="18">
        <v>43912</v>
      </c>
      <c r="C626" s="6" t="s">
        <v>7</v>
      </c>
      <c r="D626" s="6" t="s">
        <v>15</v>
      </c>
      <c r="E626">
        <v>22</v>
      </c>
      <c r="F626">
        <v>70</v>
      </c>
      <c r="G626" s="16" t="s">
        <v>138</v>
      </c>
      <c r="H626" s="6">
        <v>1</v>
      </c>
      <c r="I626" s="6" t="b">
        <f>IF(AND(TableData[[#This Row],[Month]]&gt;=Backend!$C$9,TableData[[#This Row],[Month]]&lt;=Backend!$D$9),TRUE,FALSE)</f>
        <v>0</v>
      </c>
    </row>
    <row r="627" spans="1:9" x14ac:dyDescent="0.35">
      <c r="A627" s="6" t="s">
        <v>101</v>
      </c>
      <c r="B627" s="18">
        <v>43913</v>
      </c>
      <c r="C627" s="6" t="s">
        <v>8</v>
      </c>
      <c r="D627" s="6" t="s">
        <v>16</v>
      </c>
      <c r="E627">
        <v>21</v>
      </c>
      <c r="F627">
        <v>50</v>
      </c>
      <c r="G627" s="16" t="s">
        <v>138</v>
      </c>
      <c r="H627" s="6">
        <v>0</v>
      </c>
      <c r="I627" s="6" t="b">
        <f>IF(AND(TableData[[#This Row],[Month]]&gt;=Backend!$C$9,TableData[[#This Row],[Month]]&lt;=Backend!$D$9),TRUE,FALSE)</f>
        <v>0</v>
      </c>
    </row>
    <row r="628" spans="1:9" x14ac:dyDescent="0.35">
      <c r="A628" s="6" t="s">
        <v>102</v>
      </c>
      <c r="B628" s="18">
        <v>43914</v>
      </c>
      <c r="C628" s="6" t="s">
        <v>14</v>
      </c>
      <c r="D628" s="6" t="s">
        <v>15</v>
      </c>
      <c r="E628">
        <v>18</v>
      </c>
      <c r="F628">
        <v>12</v>
      </c>
      <c r="G628" s="16" t="s">
        <v>138</v>
      </c>
      <c r="H628" s="6">
        <v>1</v>
      </c>
      <c r="I628" s="6" t="b">
        <f>IF(AND(TableData[[#This Row],[Month]]&gt;=Backend!$C$9,TableData[[#This Row],[Month]]&lt;=Backend!$D$9),TRUE,FALSE)</f>
        <v>0</v>
      </c>
    </row>
    <row r="629" spans="1:9" x14ac:dyDescent="0.35">
      <c r="A629" s="6" t="s">
        <v>103</v>
      </c>
      <c r="B629" s="18">
        <v>43915</v>
      </c>
      <c r="C629" s="6" t="s">
        <v>131</v>
      </c>
      <c r="D629" s="6" t="s">
        <v>16</v>
      </c>
      <c r="E629">
        <v>29</v>
      </c>
      <c r="F629">
        <v>1</v>
      </c>
      <c r="G629" s="16" t="s">
        <v>138</v>
      </c>
      <c r="H629" s="6">
        <v>1</v>
      </c>
      <c r="I629" s="6" t="b">
        <f>IF(AND(TableData[[#This Row],[Month]]&gt;=Backend!$C$9,TableData[[#This Row],[Month]]&lt;=Backend!$D$9),TRUE,FALSE)</f>
        <v>0</v>
      </c>
    </row>
    <row r="630" spans="1:9" x14ac:dyDescent="0.35">
      <c r="A630" s="6" t="s">
        <v>104</v>
      </c>
      <c r="B630" s="18">
        <v>43916</v>
      </c>
      <c r="C630" s="6" t="s">
        <v>9</v>
      </c>
      <c r="D630" s="6" t="s">
        <v>17</v>
      </c>
      <c r="E630">
        <v>44</v>
      </c>
      <c r="F630">
        <v>2</v>
      </c>
      <c r="G630" s="16" t="s">
        <v>138</v>
      </c>
      <c r="H630" s="6">
        <v>1</v>
      </c>
      <c r="I630" s="6" t="b">
        <f>IF(AND(TableData[[#This Row],[Month]]&gt;=Backend!$C$9,TableData[[#This Row],[Month]]&lt;=Backend!$D$9),TRUE,FALSE)</f>
        <v>0</v>
      </c>
    </row>
    <row r="631" spans="1:9" x14ac:dyDescent="0.35">
      <c r="A631" s="6" t="s">
        <v>105</v>
      </c>
      <c r="B631" s="18">
        <v>43917</v>
      </c>
      <c r="C631" s="6" t="s">
        <v>7</v>
      </c>
      <c r="D631" s="6" t="s">
        <v>15</v>
      </c>
      <c r="F631">
        <v>3</v>
      </c>
      <c r="G631" s="16" t="s">
        <v>18</v>
      </c>
      <c r="H631" s="6"/>
      <c r="I631" s="6" t="b">
        <f>IF(AND(TableData[[#This Row],[Month]]&gt;=Backend!$C$9,TableData[[#This Row],[Month]]&lt;=Backend!$D$9),TRUE,FALSE)</f>
        <v>0</v>
      </c>
    </row>
    <row r="632" spans="1:9" x14ac:dyDescent="0.35">
      <c r="A632" s="6" t="s">
        <v>106</v>
      </c>
      <c r="B632" s="18">
        <v>43918</v>
      </c>
      <c r="C632" s="6" t="s">
        <v>8</v>
      </c>
      <c r="D632" s="6" t="s">
        <v>16</v>
      </c>
      <c r="G632" s="16" t="s">
        <v>18</v>
      </c>
      <c r="H632" s="6"/>
      <c r="I632" s="6" t="b">
        <f>IF(AND(TableData[[#This Row],[Month]]&gt;=Backend!$C$9,TableData[[#This Row],[Month]]&lt;=Backend!$D$9),TRUE,FALSE)</f>
        <v>0</v>
      </c>
    </row>
    <row r="633" spans="1:9" x14ac:dyDescent="0.35">
      <c r="A633" s="6" t="s">
        <v>107</v>
      </c>
      <c r="B633" s="18">
        <v>43919</v>
      </c>
      <c r="C633" s="6" t="s">
        <v>14</v>
      </c>
      <c r="D633" s="6" t="s">
        <v>15</v>
      </c>
      <c r="F633">
        <v>4</v>
      </c>
      <c r="G633" s="16" t="s">
        <v>18</v>
      </c>
      <c r="H633" s="6"/>
      <c r="I633" s="6" t="b">
        <f>IF(AND(TableData[[#This Row],[Month]]&gt;=Backend!$C$9,TableData[[#This Row],[Month]]&lt;=Backend!$D$9),TRUE,FALSE)</f>
        <v>0</v>
      </c>
    </row>
    <row r="634" spans="1:9" x14ac:dyDescent="0.35">
      <c r="A634" s="6" t="s">
        <v>108</v>
      </c>
      <c r="B634" s="18">
        <v>43920</v>
      </c>
      <c r="C634" s="6" t="s">
        <v>131</v>
      </c>
      <c r="D634" s="6" t="s">
        <v>16</v>
      </c>
      <c r="E634">
        <v>29</v>
      </c>
      <c r="F634">
        <v>10</v>
      </c>
      <c r="G634" s="16" t="s">
        <v>138</v>
      </c>
      <c r="H634" s="6">
        <v>1</v>
      </c>
      <c r="I634" s="6" t="b">
        <f>IF(AND(TableData[[#This Row],[Month]]&gt;=Backend!$C$9,TableData[[#This Row],[Month]]&lt;=Backend!$D$9),TRUE,FALSE)</f>
        <v>0</v>
      </c>
    </row>
    <row r="635" spans="1:9" x14ac:dyDescent="0.35">
      <c r="A635" s="6" t="s">
        <v>109</v>
      </c>
      <c r="B635" s="18">
        <v>43921</v>
      </c>
      <c r="C635" s="6" t="s">
        <v>9</v>
      </c>
      <c r="D635" s="6" t="s">
        <v>17</v>
      </c>
      <c r="E635">
        <v>29</v>
      </c>
      <c r="F635">
        <v>9</v>
      </c>
      <c r="G635" s="16" t="s">
        <v>138</v>
      </c>
      <c r="H635" s="6">
        <v>1</v>
      </c>
      <c r="I635" s="6" t="b">
        <f>IF(AND(TableData[[#This Row],[Month]]&gt;=Backend!$C$9,TableData[[#This Row],[Month]]&lt;=Backend!$D$9),TRUE,FALSE)</f>
        <v>0</v>
      </c>
    </row>
    <row r="636" spans="1:9" x14ac:dyDescent="0.35">
      <c r="A636" s="6" t="s">
        <v>110</v>
      </c>
      <c r="B636" s="18">
        <v>43922</v>
      </c>
      <c r="C636" s="6" t="s">
        <v>7</v>
      </c>
      <c r="D636" s="6" t="s">
        <v>15</v>
      </c>
      <c r="E636">
        <v>18</v>
      </c>
      <c r="F636">
        <v>2</v>
      </c>
      <c r="G636" s="16" t="s">
        <v>138</v>
      </c>
      <c r="H636" s="6">
        <v>1</v>
      </c>
      <c r="I636" s="6" t="b">
        <f>IF(AND(TableData[[#This Row],[Month]]&gt;=Backend!$C$9,TableData[[#This Row],[Month]]&lt;=Backend!$D$9),TRUE,FALSE)</f>
        <v>1</v>
      </c>
    </row>
    <row r="637" spans="1:9" x14ac:dyDescent="0.35">
      <c r="A637" s="6" t="s">
        <v>111</v>
      </c>
      <c r="B637" s="18">
        <v>43923</v>
      </c>
      <c r="C637" s="6" t="s">
        <v>8</v>
      </c>
      <c r="D637" s="6" t="s">
        <v>16</v>
      </c>
      <c r="E637">
        <v>25</v>
      </c>
      <c r="F637">
        <v>13</v>
      </c>
      <c r="G637" s="16" t="s">
        <v>138</v>
      </c>
      <c r="H637" s="6">
        <v>1</v>
      </c>
      <c r="I637" s="6" t="b">
        <f>IF(AND(TableData[[#This Row],[Month]]&gt;=Backend!$C$9,TableData[[#This Row],[Month]]&lt;=Backend!$D$9),TRUE,FALSE)</f>
        <v>1</v>
      </c>
    </row>
    <row r="638" spans="1:9" x14ac:dyDescent="0.35">
      <c r="A638" s="6" t="s">
        <v>112</v>
      </c>
      <c r="B638" s="18">
        <v>43924</v>
      </c>
      <c r="C638" s="6" t="s">
        <v>14</v>
      </c>
      <c r="D638" s="6" t="s">
        <v>15</v>
      </c>
      <c r="E638">
        <v>17</v>
      </c>
      <c r="F638">
        <v>15</v>
      </c>
      <c r="G638" s="16" t="s">
        <v>138</v>
      </c>
      <c r="H638" s="6">
        <v>1</v>
      </c>
      <c r="I638" s="6" t="b">
        <f>IF(AND(TableData[[#This Row],[Month]]&gt;=Backend!$C$9,TableData[[#This Row],[Month]]&lt;=Backend!$D$9),TRUE,FALSE)</f>
        <v>1</v>
      </c>
    </row>
    <row r="639" spans="1:9" x14ac:dyDescent="0.35">
      <c r="A639" s="6" t="s">
        <v>113</v>
      </c>
      <c r="B639" s="18">
        <v>43925</v>
      </c>
      <c r="C639" s="6" t="s">
        <v>131</v>
      </c>
      <c r="D639" s="6" t="s">
        <v>16</v>
      </c>
      <c r="E639">
        <v>14</v>
      </c>
      <c r="F639">
        <v>18</v>
      </c>
      <c r="G639" s="16" t="s">
        <v>13</v>
      </c>
      <c r="H639" s="6">
        <v>1</v>
      </c>
      <c r="I639" s="6" t="b">
        <f>IF(AND(TableData[[#This Row],[Month]]&gt;=Backend!$C$9,TableData[[#This Row],[Month]]&lt;=Backend!$D$9),TRUE,FALSE)</f>
        <v>1</v>
      </c>
    </row>
    <row r="640" spans="1:9" x14ac:dyDescent="0.35">
      <c r="A640" s="6" t="s">
        <v>114</v>
      </c>
      <c r="B640" s="18">
        <v>43926</v>
      </c>
      <c r="C640" s="6" t="s">
        <v>9</v>
      </c>
      <c r="D640" s="6" t="s">
        <v>17</v>
      </c>
      <c r="E640">
        <v>22</v>
      </c>
      <c r="F640">
        <v>10</v>
      </c>
      <c r="G640" s="16" t="s">
        <v>138</v>
      </c>
      <c r="H640" s="6">
        <v>1</v>
      </c>
      <c r="I640" s="6" t="b">
        <f>IF(AND(TableData[[#This Row],[Month]]&gt;=Backend!$C$9,TableData[[#This Row],[Month]]&lt;=Backend!$D$9),TRUE,FALSE)</f>
        <v>1</v>
      </c>
    </row>
    <row r="641" spans="1:9" x14ac:dyDescent="0.35">
      <c r="A641" s="6" t="s">
        <v>115</v>
      </c>
      <c r="B641" s="18">
        <v>43927</v>
      </c>
      <c r="C641" s="6" t="s">
        <v>7</v>
      </c>
      <c r="D641" s="6" t="s">
        <v>15</v>
      </c>
      <c r="F641">
        <v>39</v>
      </c>
      <c r="G641" s="16" t="s">
        <v>18</v>
      </c>
      <c r="H641" s="6"/>
      <c r="I641" s="6" t="b">
        <f>IF(AND(TableData[[#This Row],[Month]]&gt;=Backend!$C$9,TableData[[#This Row],[Month]]&lt;=Backend!$D$9),TRUE,FALSE)</f>
        <v>1</v>
      </c>
    </row>
    <row r="642" spans="1:9" x14ac:dyDescent="0.35">
      <c r="A642" s="6" t="s">
        <v>116</v>
      </c>
      <c r="B642" s="18">
        <v>43928</v>
      </c>
      <c r="C642" s="6" t="s">
        <v>8</v>
      </c>
      <c r="D642" s="6" t="s">
        <v>16</v>
      </c>
      <c r="F642">
        <v>4</v>
      </c>
      <c r="G642" s="16" t="s">
        <v>18</v>
      </c>
      <c r="H642" s="6"/>
      <c r="I642" s="6" t="b">
        <f>IF(AND(TableData[[#This Row],[Month]]&gt;=Backend!$C$9,TableData[[#This Row],[Month]]&lt;=Backend!$D$9),TRUE,FALSE)</f>
        <v>1</v>
      </c>
    </row>
    <row r="643" spans="1:9" x14ac:dyDescent="0.35">
      <c r="A643" s="6" t="s">
        <v>117</v>
      </c>
      <c r="B643" s="18">
        <v>43929</v>
      </c>
      <c r="C643" s="6" t="s">
        <v>14</v>
      </c>
      <c r="D643" s="6" t="s">
        <v>15</v>
      </c>
      <c r="E643">
        <v>12</v>
      </c>
      <c r="F643">
        <v>5</v>
      </c>
      <c r="G643" s="16" t="s">
        <v>138</v>
      </c>
      <c r="H643" s="6">
        <v>1</v>
      </c>
      <c r="I643" s="6" t="b">
        <f>IF(AND(TableData[[#This Row],[Month]]&gt;=Backend!$C$9,TableData[[#This Row],[Month]]&lt;=Backend!$D$9),TRUE,FALSE)</f>
        <v>1</v>
      </c>
    </row>
    <row r="644" spans="1:9" x14ac:dyDescent="0.35">
      <c r="A644" s="6" t="s">
        <v>118</v>
      </c>
      <c r="B644" s="18">
        <v>43930</v>
      </c>
      <c r="C644" s="6" t="s">
        <v>131</v>
      </c>
      <c r="D644" s="6" t="s">
        <v>16</v>
      </c>
      <c r="E644">
        <v>20</v>
      </c>
      <c r="F644">
        <v>0</v>
      </c>
      <c r="G644" s="16" t="s">
        <v>138</v>
      </c>
      <c r="H644" s="6">
        <v>1</v>
      </c>
      <c r="I644" s="6" t="b">
        <f>IF(AND(TableData[[#This Row],[Month]]&gt;=Backend!$C$9,TableData[[#This Row],[Month]]&lt;=Backend!$D$9),TRUE,FALSE)</f>
        <v>1</v>
      </c>
    </row>
    <row r="645" spans="1:9" x14ac:dyDescent="0.35">
      <c r="A645" s="6" t="s">
        <v>119</v>
      </c>
      <c r="B645" s="18">
        <v>43931</v>
      </c>
      <c r="C645" s="6" t="s">
        <v>9</v>
      </c>
      <c r="D645" s="6" t="s">
        <v>17</v>
      </c>
      <c r="E645">
        <v>16</v>
      </c>
      <c r="F645">
        <v>50</v>
      </c>
      <c r="G645" s="16" t="s">
        <v>138</v>
      </c>
      <c r="H645" s="6">
        <v>1</v>
      </c>
      <c r="I645" s="6" t="b">
        <f>IF(AND(TableData[[#This Row],[Month]]&gt;=Backend!$C$9,TableData[[#This Row],[Month]]&lt;=Backend!$D$9),TRUE,FALSE)</f>
        <v>1</v>
      </c>
    </row>
    <row r="646" spans="1:9" x14ac:dyDescent="0.35">
      <c r="A646" s="6" t="s">
        <v>120</v>
      </c>
      <c r="B646" s="18">
        <v>43932</v>
      </c>
      <c r="C646" s="6" t="s">
        <v>7</v>
      </c>
      <c r="D646" s="6" t="s">
        <v>15</v>
      </c>
      <c r="E646">
        <v>19</v>
      </c>
      <c r="F646">
        <v>4</v>
      </c>
      <c r="G646" s="16" t="s">
        <v>138</v>
      </c>
      <c r="H646" s="6">
        <v>0</v>
      </c>
      <c r="I646" s="6" t="b">
        <f>IF(AND(TableData[[#This Row],[Month]]&gt;=Backend!$C$9,TableData[[#This Row],[Month]]&lt;=Backend!$D$9),TRUE,FALSE)</f>
        <v>1</v>
      </c>
    </row>
    <row r="647" spans="1:9" x14ac:dyDescent="0.35">
      <c r="A647" s="6" t="s">
        <v>121</v>
      </c>
      <c r="B647" s="18">
        <v>43933</v>
      </c>
      <c r="C647" s="6" t="s">
        <v>8</v>
      </c>
      <c r="D647" s="6" t="s">
        <v>16</v>
      </c>
      <c r="E647">
        <v>15</v>
      </c>
      <c r="F647">
        <v>2</v>
      </c>
      <c r="G647" s="16" t="s">
        <v>138</v>
      </c>
      <c r="H647" s="6">
        <v>0</v>
      </c>
      <c r="I647" s="6" t="b">
        <f>IF(AND(TableData[[#This Row],[Month]]&gt;=Backend!$C$9,TableData[[#This Row],[Month]]&lt;=Backend!$D$9),TRUE,FALSE)</f>
        <v>1</v>
      </c>
    </row>
    <row r="648" spans="1:9" x14ac:dyDescent="0.35">
      <c r="A648" s="6" t="s">
        <v>122</v>
      </c>
      <c r="B648" s="18">
        <v>43934</v>
      </c>
      <c r="C648" s="6" t="s">
        <v>14</v>
      </c>
      <c r="D648" s="6" t="s">
        <v>15</v>
      </c>
      <c r="E648">
        <v>21</v>
      </c>
      <c r="F648">
        <v>70</v>
      </c>
      <c r="G648" s="16" t="s">
        <v>138</v>
      </c>
      <c r="H648" s="6">
        <v>0</v>
      </c>
      <c r="I648" s="6" t="b">
        <f>IF(AND(TableData[[#This Row],[Month]]&gt;=Backend!$C$9,TableData[[#This Row],[Month]]&lt;=Backend!$D$9),TRUE,FALSE)</f>
        <v>1</v>
      </c>
    </row>
    <row r="649" spans="1:9" x14ac:dyDescent="0.35">
      <c r="A649" s="6" t="s">
        <v>123</v>
      </c>
      <c r="B649" s="18">
        <v>43935</v>
      </c>
      <c r="C649" s="6" t="s">
        <v>131</v>
      </c>
      <c r="D649" s="6" t="s">
        <v>16</v>
      </c>
      <c r="F649">
        <v>50</v>
      </c>
      <c r="G649" s="16" t="s">
        <v>18</v>
      </c>
      <c r="H649" s="6"/>
      <c r="I649" s="6" t="b">
        <f>IF(AND(TableData[[#This Row],[Month]]&gt;=Backend!$C$9,TableData[[#This Row],[Month]]&lt;=Backend!$D$9),TRUE,FALSE)</f>
        <v>1</v>
      </c>
    </row>
    <row r="650" spans="1:9" x14ac:dyDescent="0.35">
      <c r="A650" s="6" t="s">
        <v>124</v>
      </c>
      <c r="B650" s="18">
        <v>43936</v>
      </c>
      <c r="C650" s="6" t="s">
        <v>9</v>
      </c>
      <c r="D650" s="6" t="s">
        <v>17</v>
      </c>
      <c r="F650">
        <v>12</v>
      </c>
      <c r="G650" s="16" t="s">
        <v>18</v>
      </c>
      <c r="H650" s="6"/>
      <c r="I650" s="6" t="b">
        <f>IF(AND(TableData[[#This Row],[Month]]&gt;=Backend!$C$9,TableData[[#This Row],[Month]]&lt;=Backend!$D$9),TRUE,FALSE)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7"/>
  <sheetViews>
    <sheetView topLeftCell="A98" workbookViewId="0">
      <selection activeCell="A3" sqref="A3"/>
    </sheetView>
  </sheetViews>
  <sheetFormatPr defaultRowHeight="14.5" x14ac:dyDescent="0.35"/>
  <cols>
    <col min="2" max="2" width="16.26953125" style="5" bestFit="1" customWidth="1"/>
    <col min="3" max="4" width="13.81640625" customWidth="1"/>
    <col min="5" max="5" width="15.1796875" customWidth="1"/>
    <col min="6" max="6" width="32.26953125" customWidth="1"/>
    <col min="7" max="7" width="18" customWidth="1"/>
    <col min="8" max="8" width="24" customWidth="1"/>
    <col min="9" max="9" width="16.7265625" customWidth="1"/>
    <col min="10" max="10" width="16.7265625" style="16" customWidth="1"/>
    <col min="11" max="11" width="19.54296875" bestFit="1" customWidth="1"/>
    <col min="12" max="12" width="15.453125" bestFit="1" customWidth="1"/>
    <col min="15" max="15" width="12.81640625" bestFit="1" customWidth="1"/>
  </cols>
  <sheetData>
    <row r="1" spans="1:14" x14ac:dyDescent="0.35">
      <c r="A1" t="s">
        <v>10</v>
      </c>
      <c r="B1" s="5" t="s">
        <v>0</v>
      </c>
      <c r="C1" t="s">
        <v>11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6" t="s">
        <v>139</v>
      </c>
      <c r="K1" t="s">
        <v>12</v>
      </c>
      <c r="L1" s="6" t="s">
        <v>132</v>
      </c>
    </row>
    <row r="2" spans="1:14" x14ac:dyDescent="0.35">
      <c r="A2" t="s">
        <v>19</v>
      </c>
      <c r="B2" s="5">
        <v>43831</v>
      </c>
      <c r="C2" s="4" t="s">
        <v>9</v>
      </c>
      <c r="D2" s="4" t="s">
        <v>17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 s="1">
        <v>2026</v>
      </c>
      <c r="K2">
        <v>1</v>
      </c>
      <c r="L2" s="6" t="b">
        <f>IF(AND(TableData3[[#This Row],[Month]]&gt;=Backend!$C$9,TableData3[[#This Row],[Month]]&lt;=Backend!$D$9),TRUE,FALSE)</f>
        <v>0</v>
      </c>
      <c r="N2" s="15"/>
    </row>
    <row r="3" spans="1:14" x14ac:dyDescent="0.35">
      <c r="A3" t="s">
        <v>20</v>
      </c>
      <c r="B3" s="5">
        <v>43832</v>
      </c>
      <c r="C3" s="4" t="s">
        <v>7</v>
      </c>
      <c r="D3" s="4" t="s">
        <v>15</v>
      </c>
      <c r="E3">
        <v>3898</v>
      </c>
      <c r="F3">
        <v>14</v>
      </c>
      <c r="G3">
        <v>25</v>
      </c>
      <c r="H3">
        <v>0.64</v>
      </c>
      <c r="I3">
        <v>1028</v>
      </c>
      <c r="J3" s="1">
        <v>2728</v>
      </c>
      <c r="K3">
        <v>0</v>
      </c>
      <c r="L3" s="6" t="b">
        <f>IF(AND(TableData3[[#This Row],[Month]]&gt;=Backend!$C$9,TableData3[[#This Row],[Month]]&lt;=Backend!$D$9),TRUE,FALSE)</f>
        <v>0</v>
      </c>
    </row>
    <row r="4" spans="1:14" x14ac:dyDescent="0.35">
      <c r="A4" t="s">
        <v>21</v>
      </c>
      <c r="B4" s="5">
        <v>43833</v>
      </c>
      <c r="C4" s="4" t="s">
        <v>8</v>
      </c>
      <c r="D4" s="4" t="s">
        <v>16</v>
      </c>
      <c r="E4">
        <v>3619</v>
      </c>
      <c r="F4">
        <v>22</v>
      </c>
      <c r="G4">
        <v>48</v>
      </c>
      <c r="H4">
        <v>1.3</v>
      </c>
      <c r="I4">
        <v>1069</v>
      </c>
      <c r="J4" s="1">
        <v>2533</v>
      </c>
      <c r="K4">
        <v>1</v>
      </c>
      <c r="L4" s="6" t="b">
        <f>IF(AND(TableData3[[#This Row],[Month]]&gt;=Backend!$C$9,TableData3[[#This Row],[Month]]&lt;=Backend!$D$9),TRUE,FALSE)</f>
        <v>0</v>
      </c>
    </row>
    <row r="5" spans="1:14" x14ac:dyDescent="0.35">
      <c r="A5" t="s">
        <v>22</v>
      </c>
      <c r="B5" s="5">
        <v>43834</v>
      </c>
      <c r="C5" s="7" t="s">
        <v>14</v>
      </c>
      <c r="D5" s="4" t="s">
        <v>15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 s="1">
        <v>2634</v>
      </c>
      <c r="K5">
        <v>1</v>
      </c>
      <c r="L5" s="6" t="b">
        <f>IF(AND(TableData3[[#This Row],[Month]]&gt;=Backend!$C$9,TableData3[[#This Row],[Month]]&lt;=Backend!$D$9),TRUE,FALSE)</f>
        <v>0</v>
      </c>
    </row>
    <row r="6" spans="1:14" x14ac:dyDescent="0.35">
      <c r="A6" t="s">
        <v>23</v>
      </c>
      <c r="B6" s="5">
        <v>43835</v>
      </c>
      <c r="C6" s="7" t="s">
        <v>131</v>
      </c>
      <c r="D6" s="4" t="s">
        <v>16</v>
      </c>
      <c r="E6">
        <v>3345</v>
      </c>
      <c r="F6">
        <v>14</v>
      </c>
      <c r="G6">
        <v>31</v>
      </c>
      <c r="H6">
        <v>0.9</v>
      </c>
      <c r="I6">
        <v>1319</v>
      </c>
      <c r="J6" s="1">
        <v>2341</v>
      </c>
      <c r="K6">
        <v>1</v>
      </c>
      <c r="L6" s="6" t="b">
        <f>IF(AND(TableData3[[#This Row],[Month]]&gt;=Backend!$C$9,TableData3[[#This Row],[Month]]&lt;=Backend!$D$9),TRUE,FALSE)</f>
        <v>0</v>
      </c>
    </row>
    <row r="7" spans="1:14" x14ac:dyDescent="0.35">
      <c r="A7" t="s">
        <v>24</v>
      </c>
      <c r="B7" s="5">
        <v>43836</v>
      </c>
      <c r="C7" s="4" t="s">
        <v>9</v>
      </c>
      <c r="D7" s="4" t="s">
        <v>17</v>
      </c>
      <c r="E7">
        <v>3659</v>
      </c>
      <c r="F7">
        <v>12</v>
      </c>
      <c r="G7">
        <v>28</v>
      </c>
      <c r="H7">
        <v>0.8</v>
      </c>
      <c r="I7">
        <v>1270</v>
      </c>
      <c r="J7" s="1">
        <v>2561</v>
      </c>
      <c r="K7">
        <v>1</v>
      </c>
      <c r="L7" s="6" t="b">
        <f>IF(AND(TableData3[[#This Row],[Month]]&gt;=Backend!$C$9,TableData3[[#This Row],[Month]]&lt;=Backend!$D$9),TRUE,FALSE)</f>
        <v>0</v>
      </c>
    </row>
    <row r="8" spans="1:14" x14ac:dyDescent="0.35">
      <c r="A8" t="s">
        <v>25</v>
      </c>
      <c r="B8" s="5">
        <v>43837</v>
      </c>
      <c r="C8" s="4" t="s">
        <v>7</v>
      </c>
      <c r="D8" s="4" t="s">
        <v>15</v>
      </c>
      <c r="E8">
        <v>3682</v>
      </c>
      <c r="F8">
        <v>20</v>
      </c>
      <c r="G8">
        <v>37</v>
      </c>
      <c r="H8">
        <v>1</v>
      </c>
      <c r="I8">
        <v>1115</v>
      </c>
      <c r="J8" s="1">
        <v>2577</v>
      </c>
      <c r="K8">
        <v>1</v>
      </c>
      <c r="L8" s="6" t="b">
        <f>IF(AND(TableData3[[#This Row],[Month]]&gt;=Backend!$C$9,TableData3[[#This Row],[Month]]&lt;=Backend!$D$9),TRUE,FALSE)</f>
        <v>0</v>
      </c>
    </row>
    <row r="9" spans="1:14" x14ac:dyDescent="0.35">
      <c r="A9" t="s">
        <v>26</v>
      </c>
      <c r="B9" s="5">
        <v>43838</v>
      </c>
      <c r="C9" s="4" t="s">
        <v>8</v>
      </c>
      <c r="D9" s="4" t="s">
        <v>16</v>
      </c>
      <c r="E9">
        <v>3717</v>
      </c>
      <c r="F9">
        <v>16</v>
      </c>
      <c r="G9">
        <v>30</v>
      </c>
      <c r="H9">
        <v>0.8</v>
      </c>
      <c r="I9">
        <v>1163</v>
      </c>
      <c r="J9" s="1">
        <v>2601</v>
      </c>
      <c r="K9">
        <v>1</v>
      </c>
      <c r="L9" s="6" t="b">
        <f>IF(AND(TableData3[[#This Row],[Month]]&gt;=Backend!$C$9,TableData3[[#This Row],[Month]]&lt;=Backend!$D$9),TRUE,FALSE)</f>
        <v>0</v>
      </c>
    </row>
    <row r="10" spans="1:14" x14ac:dyDescent="0.35">
      <c r="A10" t="s">
        <v>27</v>
      </c>
      <c r="B10" s="5">
        <v>43839</v>
      </c>
      <c r="C10" s="7" t="s">
        <v>14</v>
      </c>
      <c r="D10" s="4" t="s">
        <v>15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 s="1">
        <v>2741</v>
      </c>
      <c r="K10">
        <v>1</v>
      </c>
      <c r="L10" s="6" t="b">
        <f>IF(AND(TableData3[[#This Row],[Month]]&gt;=Backend!$C$9,TableData3[[#This Row],[Month]]&lt;=Backend!$D$9),TRUE,FALSE)</f>
        <v>0</v>
      </c>
    </row>
    <row r="11" spans="1:14" x14ac:dyDescent="0.35">
      <c r="A11" t="s">
        <v>28</v>
      </c>
      <c r="B11" s="5">
        <v>43840</v>
      </c>
      <c r="C11" s="7" t="s">
        <v>131</v>
      </c>
      <c r="D11" s="4" t="s">
        <v>16</v>
      </c>
      <c r="E11">
        <v>5276</v>
      </c>
      <c r="F11">
        <v>15</v>
      </c>
      <c r="G11">
        <v>46</v>
      </c>
      <c r="H11">
        <v>0.9</v>
      </c>
      <c r="I11">
        <v>1190</v>
      </c>
      <c r="J11" s="1">
        <v>3693</v>
      </c>
      <c r="K11">
        <v>1</v>
      </c>
      <c r="L11" s="6" t="b">
        <f>IF(AND(TableData3[[#This Row],[Month]]&gt;=Backend!$C$9,TableData3[[#This Row],[Month]]&lt;=Backend!$D$9),TRUE,FALSE)</f>
        <v>0</v>
      </c>
    </row>
    <row r="12" spans="1:14" x14ac:dyDescent="0.35">
      <c r="A12" t="s">
        <v>29</v>
      </c>
      <c r="B12" s="5">
        <v>43841</v>
      </c>
      <c r="C12" s="4" t="s">
        <v>9</v>
      </c>
      <c r="D12" s="4" t="s">
        <v>17</v>
      </c>
      <c r="E12">
        <v>5837</v>
      </c>
      <c r="F12">
        <v>21</v>
      </c>
      <c r="G12">
        <v>57</v>
      </c>
      <c r="H12">
        <v>1</v>
      </c>
      <c r="I12">
        <v>1038</v>
      </c>
      <c r="J12" s="1">
        <v>4085</v>
      </c>
      <c r="K12">
        <v>1</v>
      </c>
      <c r="L12" s="6" t="b">
        <f>IF(AND(TableData3[[#This Row],[Month]]&gt;=Backend!$C$9,TableData3[[#This Row],[Month]]&lt;=Backend!$D$9),TRUE,FALSE)</f>
        <v>0</v>
      </c>
    </row>
    <row r="13" spans="1:14" x14ac:dyDescent="0.35">
      <c r="A13" t="s">
        <v>30</v>
      </c>
      <c r="B13" s="5">
        <v>43842</v>
      </c>
      <c r="C13" s="4" t="s">
        <v>7</v>
      </c>
      <c r="D13" s="4" t="s">
        <v>15</v>
      </c>
      <c r="E13">
        <v>4193</v>
      </c>
      <c r="F13">
        <v>20</v>
      </c>
      <c r="G13">
        <v>37</v>
      </c>
      <c r="H13">
        <v>0.9</v>
      </c>
      <c r="I13">
        <v>944</v>
      </c>
      <c r="J13" s="1">
        <v>2935</v>
      </c>
      <c r="K13">
        <v>1</v>
      </c>
      <c r="L13" s="6" t="b">
        <f>IF(AND(TableData3[[#This Row],[Month]]&gt;=Backend!$C$9,TableData3[[#This Row],[Month]]&lt;=Backend!$D$9),TRUE,FALSE)</f>
        <v>0</v>
      </c>
    </row>
    <row r="14" spans="1:14" x14ac:dyDescent="0.35">
      <c r="A14" t="s">
        <v>31</v>
      </c>
      <c r="B14" s="5">
        <v>43843</v>
      </c>
      <c r="C14" s="4" t="s">
        <v>8</v>
      </c>
      <c r="D14" s="4" t="s">
        <v>16</v>
      </c>
      <c r="E14">
        <v>11924</v>
      </c>
      <c r="F14">
        <v>28</v>
      </c>
      <c r="G14">
        <v>217</v>
      </c>
      <c r="H14">
        <v>1.79</v>
      </c>
      <c r="I14">
        <v>2158</v>
      </c>
      <c r="J14" s="1">
        <v>8346</v>
      </c>
      <c r="K14">
        <v>1</v>
      </c>
      <c r="L14" s="6" t="b">
        <f>IF(AND(TableData3[[#This Row],[Month]]&gt;=Backend!$C$9,TableData3[[#This Row],[Month]]&lt;=Backend!$D$9),TRUE,FALSE)</f>
        <v>0</v>
      </c>
    </row>
    <row r="15" spans="1:14" x14ac:dyDescent="0.35">
      <c r="A15" t="s">
        <v>32</v>
      </c>
      <c r="B15" s="5">
        <v>43844</v>
      </c>
      <c r="C15" s="7" t="s">
        <v>14</v>
      </c>
      <c r="D15" s="4" t="s">
        <v>15</v>
      </c>
      <c r="E15">
        <v>5205</v>
      </c>
      <c r="F15">
        <v>18</v>
      </c>
      <c r="G15">
        <v>63</v>
      </c>
      <c r="H15">
        <v>1.2</v>
      </c>
      <c r="I15">
        <v>1117</v>
      </c>
      <c r="J15" s="1">
        <v>3643</v>
      </c>
      <c r="K15">
        <v>1</v>
      </c>
      <c r="L15" s="6" t="b">
        <f>IF(AND(TableData3[[#This Row],[Month]]&gt;=Backend!$C$9,TableData3[[#This Row],[Month]]&lt;=Backend!$D$9),TRUE,FALSE)</f>
        <v>0</v>
      </c>
    </row>
    <row r="16" spans="1:14" x14ac:dyDescent="0.35">
      <c r="A16" t="s">
        <v>33</v>
      </c>
      <c r="B16" s="5">
        <v>43845</v>
      </c>
      <c r="C16" s="7" t="s">
        <v>131</v>
      </c>
      <c r="D16" s="4" t="s">
        <v>16</v>
      </c>
      <c r="E16">
        <v>4953</v>
      </c>
      <c r="F16">
        <v>14</v>
      </c>
      <c r="G16">
        <v>37</v>
      </c>
      <c r="H16">
        <v>0.74</v>
      </c>
      <c r="I16">
        <v>1140</v>
      </c>
      <c r="J16" s="1">
        <v>3467</v>
      </c>
      <c r="K16">
        <v>1</v>
      </c>
      <c r="L16" s="6" t="b">
        <f>IF(AND(TableData3[[#This Row],[Month]]&gt;=Backend!$C$9,TableData3[[#This Row],[Month]]&lt;=Backend!$D$9),TRUE,FALSE)</f>
        <v>0</v>
      </c>
    </row>
    <row r="17" spans="1:12" x14ac:dyDescent="0.35">
      <c r="A17" t="s">
        <v>34</v>
      </c>
      <c r="B17" s="5">
        <v>43846</v>
      </c>
      <c r="C17" s="4" t="s">
        <v>9</v>
      </c>
      <c r="D17" s="4" t="s">
        <v>17</v>
      </c>
      <c r="E17">
        <v>4361</v>
      </c>
      <c r="F17">
        <v>13</v>
      </c>
      <c r="G17">
        <v>43</v>
      </c>
      <c r="H17">
        <v>0.98</v>
      </c>
      <c r="I17">
        <v>1004</v>
      </c>
      <c r="J17" s="1">
        <v>3052</v>
      </c>
      <c r="K17">
        <v>1</v>
      </c>
      <c r="L17" s="6" t="b">
        <f>IF(AND(TableData3[[#This Row],[Month]]&gt;=Backend!$C$9,TableData3[[#This Row],[Month]]&lt;=Backend!$D$9),TRUE,FALSE)</f>
        <v>0</v>
      </c>
    </row>
    <row r="18" spans="1:12" x14ac:dyDescent="0.35">
      <c r="A18" t="s">
        <v>35</v>
      </c>
      <c r="B18" s="5">
        <v>43847</v>
      </c>
      <c r="C18" s="4" t="s">
        <v>7</v>
      </c>
      <c r="D18" s="4" t="s">
        <v>15</v>
      </c>
      <c r="E18">
        <v>4507</v>
      </c>
      <c r="F18">
        <v>11</v>
      </c>
      <c r="G18">
        <v>40</v>
      </c>
      <c r="H18">
        <v>0.88</v>
      </c>
      <c r="I18">
        <v>1340</v>
      </c>
      <c r="J18" s="1">
        <v>3154</v>
      </c>
      <c r="K18">
        <v>0</v>
      </c>
      <c r="L18" s="6" t="b">
        <f>IF(AND(TableData3[[#This Row],[Month]]&gt;=Backend!$C$9,TableData3[[#This Row],[Month]]&lt;=Backend!$D$9),TRUE,FALSE)</f>
        <v>0</v>
      </c>
    </row>
    <row r="19" spans="1:12" x14ac:dyDescent="0.35">
      <c r="A19" t="s">
        <v>36</v>
      </c>
      <c r="B19" s="5">
        <v>43848</v>
      </c>
      <c r="C19" s="4" t="s">
        <v>8</v>
      </c>
      <c r="D19" s="4" t="s">
        <v>16</v>
      </c>
      <c r="E19">
        <v>5121</v>
      </c>
      <c r="F19">
        <v>12</v>
      </c>
      <c r="G19">
        <v>50</v>
      </c>
      <c r="H19">
        <v>0.97</v>
      </c>
      <c r="I19">
        <v>1456</v>
      </c>
      <c r="J19" s="1">
        <v>3584</v>
      </c>
      <c r="K19">
        <v>1</v>
      </c>
      <c r="L19" s="6" t="b">
        <f>IF(AND(TableData3[[#This Row],[Month]]&gt;=Backend!$C$9,TableData3[[#This Row],[Month]]&lt;=Backend!$D$9),TRUE,FALSE)</f>
        <v>0</v>
      </c>
    </row>
    <row r="20" spans="1:12" x14ac:dyDescent="0.35">
      <c r="A20" t="s">
        <v>37</v>
      </c>
      <c r="B20" s="5">
        <v>43849</v>
      </c>
      <c r="C20" s="7" t="s">
        <v>14</v>
      </c>
      <c r="D20" s="4" t="s">
        <v>15</v>
      </c>
      <c r="E20">
        <v>4626</v>
      </c>
      <c r="F20">
        <v>11</v>
      </c>
      <c r="G20">
        <v>30</v>
      </c>
      <c r="H20">
        <v>0.64</v>
      </c>
      <c r="I20">
        <v>1256</v>
      </c>
      <c r="J20" s="1">
        <v>3238</v>
      </c>
      <c r="K20">
        <v>1</v>
      </c>
      <c r="L20" s="6" t="b">
        <f>IF(AND(TableData3[[#This Row],[Month]]&gt;=Backend!$C$9,TableData3[[#This Row],[Month]]&lt;=Backend!$D$9),TRUE,FALSE)</f>
        <v>0</v>
      </c>
    </row>
    <row r="21" spans="1:12" x14ac:dyDescent="0.35">
      <c r="A21" t="s">
        <v>38</v>
      </c>
      <c r="B21" s="5">
        <v>43850</v>
      </c>
      <c r="C21" s="7" t="s">
        <v>131</v>
      </c>
      <c r="D21" s="4" t="s">
        <v>16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 s="1">
        <v>2715</v>
      </c>
      <c r="K21">
        <v>1</v>
      </c>
      <c r="L21" s="6" t="b">
        <f>IF(AND(TableData3[[#This Row],[Month]]&gt;=Backend!$C$9,TableData3[[#This Row],[Month]]&lt;=Backend!$D$9),TRUE,FALSE)</f>
        <v>0</v>
      </c>
    </row>
    <row r="22" spans="1:12" x14ac:dyDescent="0.35">
      <c r="A22" t="s">
        <v>39</v>
      </c>
      <c r="B22" s="5">
        <v>43851</v>
      </c>
      <c r="C22" s="4" t="s">
        <v>9</v>
      </c>
      <c r="D22" s="4" t="s">
        <v>17</v>
      </c>
      <c r="E22">
        <v>3754</v>
      </c>
      <c r="F22">
        <v>10</v>
      </c>
      <c r="G22">
        <v>26</v>
      </c>
      <c r="H22">
        <v>0.69</v>
      </c>
      <c r="I22">
        <v>959</v>
      </c>
      <c r="J22" s="1">
        <v>2627</v>
      </c>
      <c r="K22">
        <v>0</v>
      </c>
      <c r="L22" s="6" t="b">
        <f>IF(AND(TableData3[[#This Row],[Month]]&gt;=Backend!$C$9,TableData3[[#This Row],[Month]]&lt;=Backend!$D$9),TRUE,FALSE)</f>
        <v>0</v>
      </c>
    </row>
    <row r="23" spans="1:12" x14ac:dyDescent="0.35">
      <c r="A23" t="s">
        <v>40</v>
      </c>
      <c r="B23" s="5">
        <v>43852</v>
      </c>
      <c r="C23" s="4" t="s">
        <v>7</v>
      </c>
      <c r="D23" s="4" t="s">
        <v>15</v>
      </c>
      <c r="E23">
        <v>5035</v>
      </c>
      <c r="F23">
        <v>16</v>
      </c>
      <c r="G23">
        <v>49</v>
      </c>
      <c r="H23">
        <v>0.96</v>
      </c>
      <c r="I23">
        <v>1259</v>
      </c>
      <c r="J23" s="1">
        <v>3524</v>
      </c>
      <c r="K23">
        <v>0</v>
      </c>
      <c r="L23" s="6" t="b">
        <f>IF(AND(TableData3[[#This Row],[Month]]&gt;=Backend!$C$9,TableData3[[#This Row],[Month]]&lt;=Backend!$D$9),TRUE,FALSE)</f>
        <v>0</v>
      </c>
    </row>
    <row r="24" spans="1:12" x14ac:dyDescent="0.35">
      <c r="A24" t="s">
        <v>41</v>
      </c>
      <c r="B24" s="5">
        <v>43853</v>
      </c>
      <c r="C24" s="4" t="s">
        <v>8</v>
      </c>
      <c r="D24" s="4" t="s">
        <v>16</v>
      </c>
      <c r="E24">
        <v>5478</v>
      </c>
      <c r="F24">
        <v>29</v>
      </c>
      <c r="G24">
        <v>76</v>
      </c>
      <c r="H24">
        <v>1.37</v>
      </c>
      <c r="I24">
        <v>1221</v>
      </c>
      <c r="J24" s="1">
        <v>3834</v>
      </c>
      <c r="K24">
        <v>0</v>
      </c>
      <c r="L24" s="6" t="b">
        <f>IF(AND(TableData3[[#This Row],[Month]]&gt;=Backend!$C$9,TableData3[[#This Row],[Month]]&lt;=Backend!$D$9),TRUE,FALSE)</f>
        <v>0</v>
      </c>
    </row>
    <row r="25" spans="1:12" x14ac:dyDescent="0.35">
      <c r="A25" t="s">
        <v>42</v>
      </c>
      <c r="B25" s="5">
        <v>43854</v>
      </c>
      <c r="C25" s="7" t="s">
        <v>14</v>
      </c>
      <c r="D25" s="4" t="s">
        <v>15</v>
      </c>
      <c r="E25">
        <v>3821</v>
      </c>
      <c r="F25">
        <v>31</v>
      </c>
      <c r="G25">
        <v>64</v>
      </c>
      <c r="H25">
        <v>1.65</v>
      </c>
      <c r="I25">
        <v>996</v>
      </c>
      <c r="J25" s="1">
        <v>2674</v>
      </c>
      <c r="K25">
        <v>1</v>
      </c>
      <c r="L25" s="6" t="b">
        <f>IF(AND(TableData3[[#This Row],[Month]]&gt;=Backend!$C$9,TableData3[[#This Row],[Month]]&lt;=Backend!$D$9),TRUE,FALSE)</f>
        <v>0</v>
      </c>
    </row>
    <row r="26" spans="1:12" x14ac:dyDescent="0.35">
      <c r="A26" t="s">
        <v>43</v>
      </c>
      <c r="B26" s="5">
        <v>43855</v>
      </c>
      <c r="C26" s="7" t="s">
        <v>131</v>
      </c>
      <c r="D26" s="4" t="s">
        <v>16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 s="1">
        <v>7933</v>
      </c>
      <c r="K26">
        <v>1</v>
      </c>
      <c r="L26" s="6" t="b">
        <f>IF(AND(TableData3[[#This Row],[Month]]&gt;=Backend!$C$9,TableData3[[#This Row],[Month]]&lt;=Backend!$D$9),TRUE,FALSE)</f>
        <v>0</v>
      </c>
    </row>
    <row r="27" spans="1:12" x14ac:dyDescent="0.35">
      <c r="A27" t="s">
        <v>44</v>
      </c>
      <c r="B27" s="5">
        <v>43856</v>
      </c>
      <c r="C27" s="4" t="s">
        <v>9</v>
      </c>
      <c r="D27" s="4" t="s">
        <v>17</v>
      </c>
      <c r="E27">
        <v>3495</v>
      </c>
      <c r="F27">
        <v>13</v>
      </c>
      <c r="G27">
        <v>31</v>
      </c>
      <c r="H27">
        <v>0.88</v>
      </c>
      <c r="I27">
        <v>1075</v>
      </c>
      <c r="J27" s="1">
        <v>2446</v>
      </c>
      <c r="K27">
        <v>0</v>
      </c>
      <c r="L27" s="6" t="b">
        <f>IF(AND(TableData3[[#This Row],[Month]]&gt;=Backend!$C$9,TableData3[[#This Row],[Month]]&lt;=Backend!$D$9),TRUE,FALSE)</f>
        <v>0</v>
      </c>
    </row>
    <row r="28" spans="1:12" x14ac:dyDescent="0.35">
      <c r="A28" t="s">
        <v>45</v>
      </c>
      <c r="B28" s="5">
        <v>43857</v>
      </c>
      <c r="C28" s="4" t="s">
        <v>7</v>
      </c>
      <c r="D28" s="4" t="s">
        <v>15</v>
      </c>
      <c r="E28">
        <v>3166</v>
      </c>
      <c r="F28">
        <v>13</v>
      </c>
      <c r="G28">
        <v>25</v>
      </c>
      <c r="H28">
        <v>0.8</v>
      </c>
      <c r="I28">
        <v>982</v>
      </c>
      <c r="J28" s="1">
        <v>2216</v>
      </c>
      <c r="K28">
        <v>1</v>
      </c>
      <c r="L28" s="6" t="b">
        <f>IF(AND(TableData3[[#This Row],[Month]]&gt;=Backend!$C$9,TableData3[[#This Row],[Month]]&lt;=Backend!$D$9),TRUE,FALSE)</f>
        <v>0</v>
      </c>
    </row>
    <row r="29" spans="1:12" x14ac:dyDescent="0.35">
      <c r="A29" t="s">
        <v>46</v>
      </c>
      <c r="B29" s="5">
        <v>43858</v>
      </c>
      <c r="C29" s="4" t="s">
        <v>8</v>
      </c>
      <c r="D29" s="4" t="s">
        <v>16</v>
      </c>
      <c r="E29">
        <v>3282</v>
      </c>
      <c r="F29">
        <v>28</v>
      </c>
      <c r="G29">
        <v>53</v>
      </c>
      <c r="H29">
        <v>1.6</v>
      </c>
      <c r="I29">
        <v>1030</v>
      </c>
      <c r="J29" s="1">
        <v>2297</v>
      </c>
      <c r="K29">
        <v>1</v>
      </c>
      <c r="L29" s="6" t="b">
        <f>IF(AND(TableData3[[#This Row],[Month]]&gt;=Backend!$C$9,TableData3[[#This Row],[Month]]&lt;=Backend!$D$9),TRUE,FALSE)</f>
        <v>0</v>
      </c>
    </row>
    <row r="30" spans="1:12" x14ac:dyDescent="0.35">
      <c r="A30" t="s">
        <v>47</v>
      </c>
      <c r="B30" s="5">
        <v>43859</v>
      </c>
      <c r="C30" s="7" t="s">
        <v>14</v>
      </c>
      <c r="D30" s="4" t="s">
        <v>15</v>
      </c>
      <c r="E30">
        <v>3425</v>
      </c>
      <c r="F30">
        <v>32</v>
      </c>
      <c r="G30">
        <v>65</v>
      </c>
      <c r="H30">
        <v>1.9</v>
      </c>
      <c r="I30">
        <v>1473</v>
      </c>
      <c r="J30" s="1">
        <v>2397</v>
      </c>
      <c r="K30">
        <v>0</v>
      </c>
      <c r="L30" s="6" t="b">
        <f>IF(AND(TableData3[[#This Row],[Month]]&gt;=Backend!$C$9,TableData3[[#This Row],[Month]]&lt;=Backend!$D$9),TRUE,FALSE)</f>
        <v>0</v>
      </c>
    </row>
    <row r="31" spans="1:12" x14ac:dyDescent="0.35">
      <c r="A31" t="s">
        <v>48</v>
      </c>
      <c r="B31" s="5">
        <v>43860</v>
      </c>
      <c r="C31" s="7" t="s">
        <v>131</v>
      </c>
      <c r="D31" s="4" t="s">
        <v>16</v>
      </c>
      <c r="E31">
        <v>3402</v>
      </c>
      <c r="F31">
        <v>16</v>
      </c>
      <c r="G31">
        <v>28</v>
      </c>
      <c r="H31">
        <v>0.8</v>
      </c>
      <c r="I31">
        <v>1359</v>
      </c>
      <c r="J31" s="1">
        <v>2381</v>
      </c>
      <c r="K31">
        <v>1</v>
      </c>
      <c r="L31" s="6" t="b">
        <f>IF(AND(TableData3[[#This Row],[Month]]&gt;=Backend!$C$9,TableData3[[#This Row],[Month]]&lt;=Backend!$D$9),TRUE,FALSE)</f>
        <v>0</v>
      </c>
    </row>
    <row r="32" spans="1:12" x14ac:dyDescent="0.35">
      <c r="A32" t="s">
        <v>49</v>
      </c>
      <c r="B32" s="5">
        <v>43861</v>
      </c>
      <c r="C32" s="4" t="s">
        <v>9</v>
      </c>
      <c r="D32" s="4" t="s">
        <v>17</v>
      </c>
      <c r="E32">
        <v>3084</v>
      </c>
      <c r="F32">
        <v>14</v>
      </c>
      <c r="G32">
        <v>29</v>
      </c>
      <c r="H32">
        <v>0.9</v>
      </c>
      <c r="I32">
        <v>1160</v>
      </c>
      <c r="J32" s="1">
        <v>2158</v>
      </c>
      <c r="K32">
        <v>1</v>
      </c>
      <c r="L32" s="6" t="b">
        <f>IF(AND(TableData3[[#This Row],[Month]]&gt;=Backend!$C$9,TableData3[[#This Row],[Month]]&lt;=Backend!$D$9),TRUE,FALSE)</f>
        <v>0</v>
      </c>
    </row>
    <row r="33" spans="1:12" x14ac:dyDescent="0.35">
      <c r="A33" t="s">
        <v>50</v>
      </c>
      <c r="B33" s="5">
        <v>43862</v>
      </c>
      <c r="C33" s="4" t="s">
        <v>7</v>
      </c>
      <c r="D33" s="4" t="s">
        <v>15</v>
      </c>
      <c r="E33">
        <v>4521</v>
      </c>
      <c r="F33">
        <v>11</v>
      </c>
      <c r="G33">
        <v>33</v>
      </c>
      <c r="H33">
        <v>0.7</v>
      </c>
      <c r="I33">
        <v>1345</v>
      </c>
      <c r="J33" s="1">
        <v>3164</v>
      </c>
      <c r="K33">
        <v>1</v>
      </c>
      <c r="L33" s="6" t="b">
        <f>IF(AND(TableData3[[#This Row],[Month]]&gt;=Backend!$C$9,TableData3[[#This Row],[Month]]&lt;=Backend!$D$9),TRUE,FALSE)</f>
        <v>0</v>
      </c>
    </row>
    <row r="34" spans="1:12" x14ac:dyDescent="0.35">
      <c r="A34" t="s">
        <v>51</v>
      </c>
      <c r="B34" s="5">
        <v>43863</v>
      </c>
      <c r="C34" s="4" t="s">
        <v>8</v>
      </c>
      <c r="D34" s="4" t="s">
        <v>16</v>
      </c>
      <c r="E34">
        <v>4122</v>
      </c>
      <c r="F34">
        <v>16</v>
      </c>
      <c r="G34">
        <v>53</v>
      </c>
      <c r="H34">
        <v>1.3</v>
      </c>
      <c r="I34">
        <v>1098</v>
      </c>
      <c r="J34" s="1">
        <v>2885</v>
      </c>
      <c r="K34">
        <v>1</v>
      </c>
      <c r="L34" s="6" t="b">
        <f>IF(AND(TableData3[[#This Row],[Month]]&gt;=Backend!$C$9,TableData3[[#This Row],[Month]]&lt;=Backend!$D$9),TRUE,FALSE)</f>
        <v>0</v>
      </c>
    </row>
    <row r="35" spans="1:12" x14ac:dyDescent="0.35">
      <c r="A35" t="s">
        <v>52</v>
      </c>
      <c r="B35" s="5">
        <v>43864</v>
      </c>
      <c r="C35" s="7" t="s">
        <v>14</v>
      </c>
      <c r="D35" s="4" t="s">
        <v>15</v>
      </c>
      <c r="E35">
        <v>5438</v>
      </c>
      <c r="F35">
        <v>34</v>
      </c>
      <c r="G35">
        <v>105</v>
      </c>
      <c r="H35">
        <v>1.9</v>
      </c>
      <c r="I35">
        <v>1338</v>
      </c>
      <c r="J35" s="1">
        <v>3806</v>
      </c>
      <c r="K35">
        <v>1</v>
      </c>
      <c r="L35" s="6" t="b">
        <f>IF(AND(TableData3[[#This Row],[Month]]&gt;=Backend!$C$9,TableData3[[#This Row],[Month]]&lt;=Backend!$D$9),TRUE,FALSE)</f>
        <v>0</v>
      </c>
    </row>
    <row r="36" spans="1:12" x14ac:dyDescent="0.35">
      <c r="A36" t="s">
        <v>53</v>
      </c>
      <c r="B36" s="5">
        <v>43865</v>
      </c>
      <c r="C36" s="7" t="s">
        <v>131</v>
      </c>
      <c r="D36" s="4" t="s">
        <v>16</v>
      </c>
      <c r="E36">
        <v>5705</v>
      </c>
      <c r="F36">
        <v>77</v>
      </c>
      <c r="G36">
        <v>340</v>
      </c>
      <c r="H36">
        <v>5.6</v>
      </c>
      <c r="I36">
        <v>1349</v>
      </c>
      <c r="J36" s="1">
        <v>3993</v>
      </c>
      <c r="K36">
        <v>1</v>
      </c>
      <c r="L36" s="6" t="b">
        <f>IF(AND(TableData3[[#This Row],[Month]]&gt;=Backend!$C$9,TableData3[[#This Row],[Month]]&lt;=Backend!$D$9),TRUE,FALSE)</f>
        <v>0</v>
      </c>
    </row>
    <row r="37" spans="1:12" x14ac:dyDescent="0.35">
      <c r="A37" t="s">
        <v>54</v>
      </c>
      <c r="B37" s="5">
        <v>43866</v>
      </c>
      <c r="C37" s="4" t="s">
        <v>9</v>
      </c>
      <c r="D37" s="4" t="s">
        <v>17</v>
      </c>
      <c r="E37">
        <v>4052</v>
      </c>
      <c r="F37">
        <v>28</v>
      </c>
      <c r="G37">
        <v>58</v>
      </c>
      <c r="H37">
        <v>1.4</v>
      </c>
      <c r="I37">
        <v>1212</v>
      </c>
      <c r="J37" s="1">
        <v>2836</v>
      </c>
      <c r="K37">
        <v>1</v>
      </c>
      <c r="L37" s="6" t="b">
        <f>IF(AND(TableData3[[#This Row],[Month]]&gt;=Backend!$C$9,TableData3[[#This Row],[Month]]&lt;=Backend!$D$9),TRUE,FALSE)</f>
        <v>0</v>
      </c>
    </row>
    <row r="38" spans="1:12" x14ac:dyDescent="0.35">
      <c r="A38" t="s">
        <v>55</v>
      </c>
      <c r="B38" s="5">
        <v>43867</v>
      </c>
      <c r="C38" s="4" t="s">
        <v>7</v>
      </c>
      <c r="D38" s="4" t="s">
        <v>15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 s="1">
        <v>6960</v>
      </c>
      <c r="K38">
        <v>1</v>
      </c>
      <c r="L38" s="6" t="b">
        <f>IF(AND(TableData3[[#This Row],[Month]]&gt;=Backend!$C$9,TableData3[[#This Row],[Month]]&lt;=Backend!$D$9),TRUE,FALSE)</f>
        <v>0</v>
      </c>
    </row>
    <row r="39" spans="1:12" x14ac:dyDescent="0.35">
      <c r="A39" t="s">
        <v>56</v>
      </c>
      <c r="B39" s="5">
        <v>43868</v>
      </c>
      <c r="C39" s="4" t="s">
        <v>8</v>
      </c>
      <c r="D39" s="4" t="s">
        <v>16</v>
      </c>
      <c r="E39">
        <v>5012</v>
      </c>
      <c r="F39">
        <v>27</v>
      </c>
      <c r="G39">
        <v>91</v>
      </c>
      <c r="H39">
        <v>1.8</v>
      </c>
      <c r="I39">
        <v>1162</v>
      </c>
      <c r="J39" s="1">
        <v>3508</v>
      </c>
      <c r="K39">
        <v>1</v>
      </c>
      <c r="L39" s="6" t="b">
        <f>IF(AND(TableData3[[#This Row],[Month]]&gt;=Backend!$C$9,TableData3[[#This Row],[Month]]&lt;=Backend!$D$9),TRUE,FALSE)</f>
        <v>0</v>
      </c>
    </row>
    <row r="40" spans="1:12" x14ac:dyDescent="0.35">
      <c r="A40" t="s">
        <v>57</v>
      </c>
      <c r="B40" s="5">
        <v>43869</v>
      </c>
      <c r="C40" s="7" t="s">
        <v>14</v>
      </c>
      <c r="D40" s="4" t="s">
        <v>15</v>
      </c>
      <c r="E40">
        <v>3607</v>
      </c>
      <c r="F40">
        <v>16</v>
      </c>
      <c r="G40">
        <v>34</v>
      </c>
      <c r="H40">
        <v>0.9</v>
      </c>
      <c r="I40">
        <v>1221</v>
      </c>
      <c r="J40" s="1">
        <v>2524</v>
      </c>
      <c r="K40">
        <v>1</v>
      </c>
      <c r="L40" s="6" t="b">
        <f>IF(AND(TableData3[[#This Row],[Month]]&gt;=Backend!$C$9,TableData3[[#This Row],[Month]]&lt;=Backend!$D$9),TRUE,FALSE)</f>
        <v>0</v>
      </c>
    </row>
    <row r="41" spans="1:12" x14ac:dyDescent="0.35">
      <c r="A41" t="s">
        <v>58</v>
      </c>
      <c r="B41" s="5">
        <v>43870</v>
      </c>
      <c r="C41" s="7" t="s">
        <v>131</v>
      </c>
      <c r="D41" s="4" t="s">
        <v>16</v>
      </c>
      <c r="E41">
        <v>3153</v>
      </c>
      <c r="F41">
        <v>25</v>
      </c>
      <c r="G41">
        <v>43</v>
      </c>
      <c r="H41">
        <v>1.3</v>
      </c>
      <c r="I41">
        <v>1028</v>
      </c>
      <c r="J41" s="1">
        <v>2207</v>
      </c>
      <c r="K41">
        <v>1</v>
      </c>
      <c r="L41" s="6" t="b">
        <f>IF(AND(TableData3[[#This Row],[Month]]&gt;=Backend!$C$9,TableData3[[#This Row],[Month]]&lt;=Backend!$D$9),TRUE,FALSE)</f>
        <v>0</v>
      </c>
    </row>
    <row r="42" spans="1:12" x14ac:dyDescent="0.35">
      <c r="A42" t="s">
        <v>59</v>
      </c>
      <c r="B42" s="5">
        <v>43871</v>
      </c>
      <c r="C42" s="4" t="s">
        <v>9</v>
      </c>
      <c r="D42" s="4" t="s">
        <v>17</v>
      </c>
      <c r="E42">
        <v>3552</v>
      </c>
      <c r="F42">
        <v>31</v>
      </c>
      <c r="G42">
        <v>77</v>
      </c>
      <c r="H42">
        <v>2.1</v>
      </c>
      <c r="I42">
        <v>1303</v>
      </c>
      <c r="J42" s="1">
        <v>2486</v>
      </c>
      <c r="K42">
        <v>1</v>
      </c>
      <c r="L42" s="6" t="b">
        <f>IF(AND(TableData3[[#This Row],[Month]]&gt;=Backend!$C$9,TableData3[[#This Row],[Month]]&lt;=Backend!$D$9),TRUE,FALSE)</f>
        <v>0</v>
      </c>
    </row>
    <row r="43" spans="1:12" x14ac:dyDescent="0.35">
      <c r="A43" t="s">
        <v>60</v>
      </c>
      <c r="B43" s="5">
        <v>43872</v>
      </c>
      <c r="C43" s="4" t="s">
        <v>7</v>
      </c>
      <c r="D43" s="4" t="s">
        <v>15</v>
      </c>
      <c r="E43">
        <v>2740</v>
      </c>
      <c r="F43">
        <v>15</v>
      </c>
      <c r="G43">
        <v>25</v>
      </c>
      <c r="H43">
        <v>0.9</v>
      </c>
      <c r="I43">
        <v>1218</v>
      </c>
      <c r="J43" s="1">
        <v>1918</v>
      </c>
      <c r="K43">
        <v>1</v>
      </c>
      <c r="L43" s="6" t="b">
        <f>IF(AND(TableData3[[#This Row],[Month]]&gt;=Backend!$C$9,TableData3[[#This Row],[Month]]&lt;=Backend!$D$9),TRUE,FALSE)</f>
        <v>0</v>
      </c>
    </row>
    <row r="44" spans="1:12" x14ac:dyDescent="0.35">
      <c r="A44" t="s">
        <v>61</v>
      </c>
      <c r="B44" s="5">
        <v>43873</v>
      </c>
      <c r="C44" s="4" t="s">
        <v>8</v>
      </c>
      <c r="D44" s="4" t="s">
        <v>16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 s="1">
        <v>2228</v>
      </c>
      <c r="K44">
        <v>1</v>
      </c>
      <c r="L44" s="6" t="b">
        <f>IF(AND(TableData3[[#This Row],[Month]]&gt;=Backend!$C$9,TableData3[[#This Row],[Month]]&lt;=Backend!$D$9),TRUE,FALSE)</f>
        <v>0</v>
      </c>
    </row>
    <row r="45" spans="1:12" x14ac:dyDescent="0.35">
      <c r="A45" t="s">
        <v>62</v>
      </c>
      <c r="B45" s="5">
        <v>43874</v>
      </c>
      <c r="C45" s="7" t="s">
        <v>14</v>
      </c>
      <c r="D45" s="4" t="s">
        <v>15</v>
      </c>
      <c r="E45">
        <v>3786</v>
      </c>
      <c r="F45">
        <v>14</v>
      </c>
      <c r="G45">
        <v>32</v>
      </c>
      <c r="H45">
        <v>0.8</v>
      </c>
      <c r="I45">
        <v>1302</v>
      </c>
      <c r="J45" s="1">
        <v>2650</v>
      </c>
      <c r="K45">
        <v>0</v>
      </c>
      <c r="L45" s="6" t="b">
        <f>IF(AND(TableData3[[#This Row],[Month]]&gt;=Backend!$C$9,TableData3[[#This Row],[Month]]&lt;=Backend!$D$9),TRUE,FALSE)</f>
        <v>0</v>
      </c>
    </row>
    <row r="46" spans="1:12" x14ac:dyDescent="0.35">
      <c r="A46" t="s">
        <v>63</v>
      </c>
      <c r="B46" s="5">
        <v>43875</v>
      </c>
      <c r="C46" s="7" t="s">
        <v>131</v>
      </c>
      <c r="D46" s="4" t="s">
        <v>16</v>
      </c>
      <c r="E46">
        <v>3695</v>
      </c>
      <c r="F46">
        <v>15</v>
      </c>
      <c r="G46">
        <v>46</v>
      </c>
      <c r="H46">
        <v>1.2</v>
      </c>
      <c r="I46">
        <v>1137</v>
      </c>
      <c r="J46" s="1">
        <v>2586</v>
      </c>
      <c r="K46">
        <v>1</v>
      </c>
      <c r="L46" s="6" t="b">
        <f>IF(AND(TableData3[[#This Row],[Month]]&gt;=Backend!$C$9,TableData3[[#This Row],[Month]]&lt;=Backend!$D$9),TRUE,FALSE)</f>
        <v>0</v>
      </c>
    </row>
    <row r="47" spans="1:12" x14ac:dyDescent="0.35">
      <c r="A47" t="s">
        <v>64</v>
      </c>
      <c r="B47" s="5">
        <v>43876</v>
      </c>
      <c r="C47" s="4" t="s">
        <v>9</v>
      </c>
      <c r="D47" s="4" t="s">
        <v>17</v>
      </c>
      <c r="E47">
        <v>4133</v>
      </c>
      <c r="F47">
        <v>39</v>
      </c>
      <c r="G47">
        <v>140</v>
      </c>
      <c r="H47">
        <v>3.3</v>
      </c>
      <c r="I47">
        <v>1139</v>
      </c>
      <c r="J47" s="1">
        <v>2893</v>
      </c>
      <c r="K47">
        <v>1</v>
      </c>
      <c r="L47" s="6" t="b">
        <f>IF(AND(TableData3[[#This Row],[Month]]&gt;=Backend!$C$9,TableData3[[#This Row],[Month]]&lt;=Backend!$D$9),TRUE,FALSE)</f>
        <v>0</v>
      </c>
    </row>
    <row r="48" spans="1:12" x14ac:dyDescent="0.35">
      <c r="A48" t="s">
        <v>65</v>
      </c>
      <c r="B48" s="5">
        <v>43877</v>
      </c>
      <c r="C48" s="4" t="s">
        <v>7</v>
      </c>
      <c r="D48" s="4" t="s">
        <v>15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 s="1">
        <v>3273</v>
      </c>
      <c r="K48">
        <v>1</v>
      </c>
      <c r="L48" s="6" t="b">
        <f>IF(AND(TableData3[[#This Row],[Month]]&gt;=Backend!$C$9,TableData3[[#This Row],[Month]]&lt;=Backend!$D$9),TRUE,FALSE)</f>
        <v>0</v>
      </c>
    </row>
    <row r="49" spans="1:12" x14ac:dyDescent="0.35">
      <c r="A49" t="s">
        <v>66</v>
      </c>
      <c r="B49" s="5">
        <v>43878</v>
      </c>
      <c r="C49" s="4" t="s">
        <v>8</v>
      </c>
      <c r="D49" s="4" t="s">
        <v>16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 s="1">
        <v>2301</v>
      </c>
      <c r="K49">
        <v>0</v>
      </c>
      <c r="L49" s="6" t="b">
        <f>IF(AND(TableData3[[#This Row],[Month]]&gt;=Backend!$C$9,TableData3[[#This Row],[Month]]&lt;=Backend!$D$9),TRUE,FALSE)</f>
        <v>0</v>
      </c>
    </row>
    <row r="50" spans="1:12" x14ac:dyDescent="0.35">
      <c r="A50" t="s">
        <v>67</v>
      </c>
      <c r="B50" s="5">
        <v>43879</v>
      </c>
      <c r="C50" s="7" t="s">
        <v>14</v>
      </c>
      <c r="D50" s="4" t="s">
        <v>15</v>
      </c>
      <c r="E50">
        <v>7625</v>
      </c>
      <c r="F50">
        <v>28</v>
      </c>
      <c r="G50">
        <v>142</v>
      </c>
      <c r="H50">
        <v>1.8</v>
      </c>
      <c r="I50">
        <v>1737</v>
      </c>
      <c r="J50" s="1">
        <v>5337</v>
      </c>
      <c r="K50">
        <v>0</v>
      </c>
      <c r="L50" s="6" t="b">
        <f>IF(AND(TableData3[[#This Row],[Month]]&gt;=Backend!$C$9,TableData3[[#This Row],[Month]]&lt;=Backend!$D$9),TRUE,FALSE)</f>
        <v>0</v>
      </c>
    </row>
    <row r="51" spans="1:12" x14ac:dyDescent="0.35">
      <c r="A51" t="s">
        <v>68</v>
      </c>
      <c r="B51" s="5">
        <v>43880</v>
      </c>
      <c r="C51" s="7" t="s">
        <v>131</v>
      </c>
      <c r="D51" s="4" t="s">
        <v>16</v>
      </c>
      <c r="E51">
        <v>3715</v>
      </c>
      <c r="F51">
        <v>10</v>
      </c>
      <c r="G51">
        <v>29</v>
      </c>
      <c r="H51">
        <v>0.8</v>
      </c>
      <c r="I51">
        <v>1041</v>
      </c>
      <c r="J51" s="1">
        <v>2600</v>
      </c>
      <c r="K51">
        <v>0</v>
      </c>
      <c r="L51" s="6" t="b">
        <f>IF(AND(TableData3[[#This Row],[Month]]&gt;=Backend!$C$9,TableData3[[#This Row],[Month]]&lt;=Backend!$D$9),TRUE,FALSE)</f>
        <v>0</v>
      </c>
    </row>
    <row r="52" spans="1:12" x14ac:dyDescent="0.35">
      <c r="A52" t="s">
        <v>69</v>
      </c>
      <c r="B52" s="5">
        <v>43881</v>
      </c>
      <c r="C52" s="4" t="s">
        <v>9</v>
      </c>
      <c r="D52" s="4" t="s">
        <v>17</v>
      </c>
      <c r="E52">
        <v>3073</v>
      </c>
      <c r="F52">
        <v>10</v>
      </c>
      <c r="G52">
        <v>21</v>
      </c>
      <c r="H52">
        <v>0.7</v>
      </c>
      <c r="I52">
        <v>1036</v>
      </c>
      <c r="J52" s="1">
        <v>2151</v>
      </c>
      <c r="K52">
        <v>1</v>
      </c>
      <c r="L52" s="6" t="b">
        <f>IF(AND(TableData3[[#This Row],[Month]]&gt;=Backend!$C$9,TableData3[[#This Row],[Month]]&lt;=Backend!$D$9),TRUE,FALSE)</f>
        <v>0</v>
      </c>
    </row>
    <row r="53" spans="1:12" x14ac:dyDescent="0.35">
      <c r="A53" t="s">
        <v>70</v>
      </c>
      <c r="B53" s="5">
        <v>43882</v>
      </c>
      <c r="C53" s="4" t="s">
        <v>7</v>
      </c>
      <c r="D53" s="4" t="s">
        <v>15</v>
      </c>
      <c r="E53">
        <v>3611</v>
      </c>
      <c r="F53">
        <v>7</v>
      </c>
      <c r="G53">
        <v>18</v>
      </c>
      <c r="H53">
        <v>0.5</v>
      </c>
      <c r="I53">
        <v>1296</v>
      </c>
      <c r="J53" s="1">
        <v>2527</v>
      </c>
      <c r="K53">
        <v>1</v>
      </c>
      <c r="L53" s="6" t="b">
        <f>IF(AND(TableData3[[#This Row],[Month]]&gt;=Backend!$C$9,TableData3[[#This Row],[Month]]&lt;=Backend!$D$9),TRUE,FALSE)</f>
        <v>0</v>
      </c>
    </row>
    <row r="54" spans="1:12" x14ac:dyDescent="0.35">
      <c r="A54" t="s">
        <v>71</v>
      </c>
      <c r="B54" s="5">
        <v>43883</v>
      </c>
      <c r="C54" s="4" t="s">
        <v>8</v>
      </c>
      <c r="D54" s="4" t="s">
        <v>16</v>
      </c>
      <c r="E54">
        <v>3361</v>
      </c>
      <c r="F54">
        <v>9</v>
      </c>
      <c r="G54">
        <v>27</v>
      </c>
      <c r="H54">
        <v>0.8</v>
      </c>
      <c r="I54">
        <v>1388</v>
      </c>
      <c r="J54" s="1">
        <v>2352</v>
      </c>
      <c r="K54">
        <v>0</v>
      </c>
      <c r="L54" s="6" t="b">
        <f>IF(AND(TableData3[[#This Row],[Month]]&gt;=Backend!$C$9,TableData3[[#This Row],[Month]]&lt;=Backend!$D$9),TRUE,FALSE)</f>
        <v>0</v>
      </c>
    </row>
    <row r="55" spans="1:12" x14ac:dyDescent="0.35">
      <c r="A55" t="s">
        <v>72</v>
      </c>
      <c r="B55" s="5">
        <v>43884</v>
      </c>
      <c r="C55" s="7" t="s">
        <v>14</v>
      </c>
      <c r="D55" s="4" t="s">
        <v>15</v>
      </c>
      <c r="E55">
        <v>2716</v>
      </c>
      <c r="F55">
        <v>8</v>
      </c>
      <c r="G55">
        <v>9</v>
      </c>
      <c r="H55">
        <v>0.3</v>
      </c>
      <c r="I55">
        <v>1156</v>
      </c>
      <c r="J55" s="1">
        <v>1901</v>
      </c>
      <c r="K55">
        <v>1</v>
      </c>
      <c r="L55" s="6" t="b">
        <f>IF(AND(TableData3[[#This Row],[Month]]&gt;=Backend!$C$9,TableData3[[#This Row],[Month]]&lt;=Backend!$D$9),TRUE,FALSE)</f>
        <v>0</v>
      </c>
    </row>
    <row r="56" spans="1:12" x14ac:dyDescent="0.35">
      <c r="A56" t="s">
        <v>73</v>
      </c>
      <c r="B56" s="5">
        <v>43885</v>
      </c>
      <c r="C56" s="7" t="s">
        <v>131</v>
      </c>
      <c r="D56" s="4" t="s">
        <v>16</v>
      </c>
      <c r="E56">
        <v>3957</v>
      </c>
      <c r="F56">
        <v>8</v>
      </c>
      <c r="G56">
        <v>22</v>
      </c>
      <c r="H56">
        <v>0.6</v>
      </c>
      <c r="I56">
        <v>1243</v>
      </c>
      <c r="J56" s="1">
        <v>2769</v>
      </c>
      <c r="K56">
        <v>1</v>
      </c>
      <c r="L56" s="6" t="b">
        <f>IF(AND(TableData3[[#This Row],[Month]]&gt;=Backend!$C$9,TableData3[[#This Row],[Month]]&lt;=Backend!$D$9),TRUE,FALSE)</f>
        <v>0</v>
      </c>
    </row>
    <row r="57" spans="1:12" x14ac:dyDescent="0.35">
      <c r="A57" t="s">
        <v>74</v>
      </c>
      <c r="B57" s="5">
        <v>43886</v>
      </c>
      <c r="C57" s="4" t="s">
        <v>9</v>
      </c>
      <c r="D57" s="4" t="s">
        <v>17</v>
      </c>
      <c r="E57">
        <v>3298</v>
      </c>
      <c r="F57">
        <v>9</v>
      </c>
      <c r="G57">
        <v>21</v>
      </c>
      <c r="H57">
        <v>0.6</v>
      </c>
      <c r="I57">
        <v>1262</v>
      </c>
      <c r="J57" s="1">
        <v>2308</v>
      </c>
      <c r="K57">
        <v>0</v>
      </c>
      <c r="L57" s="6" t="b">
        <f>IF(AND(TableData3[[#This Row],[Month]]&gt;=Backend!$C$9,TableData3[[#This Row],[Month]]&lt;=Backend!$D$9),TRUE,FALSE)</f>
        <v>0</v>
      </c>
    </row>
    <row r="58" spans="1:12" x14ac:dyDescent="0.35">
      <c r="A58" t="s">
        <v>75</v>
      </c>
      <c r="B58" s="5">
        <v>43887</v>
      </c>
      <c r="C58" s="4" t="s">
        <v>7</v>
      </c>
      <c r="D58" s="4" t="s">
        <v>15</v>
      </c>
      <c r="E58">
        <v>3367</v>
      </c>
      <c r="F58">
        <v>10</v>
      </c>
      <c r="G58">
        <v>23</v>
      </c>
      <c r="H58">
        <v>0.7</v>
      </c>
      <c r="I58">
        <v>1108</v>
      </c>
      <c r="J58" s="1">
        <v>2356</v>
      </c>
      <c r="K58">
        <v>1</v>
      </c>
      <c r="L58" s="6" t="b">
        <f>IF(AND(TableData3[[#This Row],[Month]]&gt;=Backend!$C$9,TableData3[[#This Row],[Month]]&lt;=Backend!$D$9),TRUE,FALSE)</f>
        <v>0</v>
      </c>
    </row>
    <row r="59" spans="1:12" x14ac:dyDescent="0.35">
      <c r="A59" t="s">
        <v>76</v>
      </c>
      <c r="B59" s="5">
        <v>43888</v>
      </c>
      <c r="C59" s="4" t="s">
        <v>8</v>
      </c>
      <c r="D59" s="4" t="s">
        <v>16</v>
      </c>
      <c r="E59">
        <v>5070</v>
      </c>
      <c r="F59">
        <v>13</v>
      </c>
      <c r="G59">
        <v>127</v>
      </c>
      <c r="H59">
        <v>2.4</v>
      </c>
      <c r="I59">
        <v>1335</v>
      </c>
      <c r="J59" s="1">
        <v>3549</v>
      </c>
      <c r="K59">
        <v>1</v>
      </c>
      <c r="L59" s="6" t="b">
        <f>IF(AND(TableData3[[#This Row],[Month]]&gt;=Backend!$C$9,TableData3[[#This Row],[Month]]&lt;=Backend!$D$9),TRUE,FALSE)</f>
        <v>0</v>
      </c>
    </row>
    <row r="60" spans="1:12" x14ac:dyDescent="0.35">
      <c r="A60" t="s">
        <v>77</v>
      </c>
      <c r="B60" s="5">
        <v>43889</v>
      </c>
      <c r="C60" s="7" t="s">
        <v>14</v>
      </c>
      <c r="D60" s="4" t="s">
        <v>15</v>
      </c>
      <c r="E60">
        <v>4403</v>
      </c>
      <c r="F60">
        <v>14</v>
      </c>
      <c r="G60">
        <v>34</v>
      </c>
      <c r="H60">
        <v>0.8</v>
      </c>
      <c r="I60">
        <v>1170</v>
      </c>
      <c r="J60" s="1">
        <v>3082</v>
      </c>
      <c r="K60">
        <v>1</v>
      </c>
      <c r="L60" s="6" t="b">
        <f>IF(AND(TableData3[[#This Row],[Month]]&gt;=Backend!$C$9,TableData3[[#This Row],[Month]]&lt;=Backend!$D$9),TRUE,FALSE)</f>
        <v>0</v>
      </c>
    </row>
    <row r="61" spans="1:12" x14ac:dyDescent="0.35">
      <c r="A61" t="s">
        <v>78</v>
      </c>
      <c r="B61" s="5">
        <v>43890</v>
      </c>
      <c r="C61" s="7" t="s">
        <v>131</v>
      </c>
      <c r="D61" s="4" t="s">
        <v>16</v>
      </c>
      <c r="E61">
        <v>3153</v>
      </c>
      <c r="F61">
        <v>10</v>
      </c>
      <c r="G61">
        <v>21</v>
      </c>
      <c r="H61">
        <v>0.7</v>
      </c>
      <c r="I61">
        <v>942</v>
      </c>
      <c r="J61" s="1">
        <v>2207</v>
      </c>
      <c r="K61">
        <v>1</v>
      </c>
      <c r="L61" s="6" t="b">
        <f>IF(AND(TableData3[[#This Row],[Month]]&gt;=Backend!$C$9,TableData3[[#This Row],[Month]]&lt;=Backend!$D$9),TRUE,FALSE)</f>
        <v>0</v>
      </c>
    </row>
    <row r="62" spans="1:12" x14ac:dyDescent="0.35">
      <c r="A62" t="s">
        <v>79</v>
      </c>
      <c r="B62" s="5">
        <v>43891</v>
      </c>
      <c r="C62" s="4" t="s">
        <v>9</v>
      </c>
      <c r="D62" s="4" t="s">
        <v>17</v>
      </c>
      <c r="E62">
        <v>6674</v>
      </c>
      <c r="F62">
        <v>10</v>
      </c>
      <c r="G62">
        <v>56</v>
      </c>
      <c r="H62">
        <v>0.8</v>
      </c>
      <c r="I62">
        <v>1481</v>
      </c>
      <c r="J62" s="1">
        <v>4671</v>
      </c>
      <c r="K62">
        <v>1</v>
      </c>
      <c r="L62" s="6" t="b">
        <f>IF(AND(TableData3[[#This Row],[Month]]&gt;=Backend!$C$9,TableData3[[#This Row],[Month]]&lt;=Backend!$D$9),TRUE,FALSE)</f>
        <v>0</v>
      </c>
    </row>
    <row r="63" spans="1:12" x14ac:dyDescent="0.35">
      <c r="A63" t="s">
        <v>80</v>
      </c>
      <c r="B63" s="5">
        <v>43892</v>
      </c>
      <c r="C63" s="4" t="s">
        <v>7</v>
      </c>
      <c r="D63" s="4" t="s">
        <v>15</v>
      </c>
      <c r="E63">
        <v>3725</v>
      </c>
      <c r="F63">
        <v>9</v>
      </c>
      <c r="G63">
        <v>13</v>
      </c>
      <c r="H63">
        <v>0.3</v>
      </c>
      <c r="I63">
        <v>1027</v>
      </c>
      <c r="J63" s="1">
        <v>2607</v>
      </c>
      <c r="K63">
        <v>1</v>
      </c>
      <c r="L63" s="6" t="b">
        <f>IF(AND(TableData3[[#This Row],[Month]]&gt;=Backend!$C$9,TableData3[[#This Row],[Month]]&lt;=Backend!$D$9),TRUE,FALSE)</f>
        <v>0</v>
      </c>
    </row>
    <row r="64" spans="1:12" x14ac:dyDescent="0.35">
      <c r="A64" t="s">
        <v>81</v>
      </c>
      <c r="B64" s="5">
        <v>43893</v>
      </c>
      <c r="C64" s="4" t="s">
        <v>8</v>
      </c>
      <c r="D64" s="4" t="s">
        <v>16</v>
      </c>
      <c r="E64">
        <v>3104</v>
      </c>
      <c r="F64">
        <v>12</v>
      </c>
      <c r="G64">
        <v>23</v>
      </c>
      <c r="H64">
        <v>0.7</v>
      </c>
      <c r="I64">
        <v>949</v>
      </c>
      <c r="J64" s="1">
        <v>2172</v>
      </c>
      <c r="K64">
        <v>1</v>
      </c>
      <c r="L64" s="6" t="b">
        <f>IF(AND(TableData3[[#This Row],[Month]]&gt;=Backend!$C$9,TableData3[[#This Row],[Month]]&lt;=Backend!$D$9),TRUE,FALSE)</f>
        <v>0</v>
      </c>
    </row>
    <row r="65" spans="1:16" x14ac:dyDescent="0.35">
      <c r="A65" t="s">
        <v>82</v>
      </c>
      <c r="B65" s="5">
        <v>43894</v>
      </c>
      <c r="C65" s="7" t="s">
        <v>14</v>
      </c>
      <c r="D65" s="4" t="s">
        <v>15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 s="1">
        <v>3194</v>
      </c>
      <c r="K65">
        <v>1</v>
      </c>
      <c r="L65" s="6" t="b">
        <f>IF(AND(TableData3[[#This Row],[Month]]&gt;=Backend!$C$9,TableData3[[#This Row],[Month]]&lt;=Backend!$D$9),TRUE,FALSE)</f>
        <v>0</v>
      </c>
    </row>
    <row r="66" spans="1:16" x14ac:dyDescent="0.35">
      <c r="A66" t="s">
        <v>83</v>
      </c>
      <c r="B66" s="5">
        <v>43895</v>
      </c>
      <c r="C66" s="7" t="s">
        <v>131</v>
      </c>
      <c r="D66" s="4" t="s">
        <v>16</v>
      </c>
      <c r="E66">
        <v>3288</v>
      </c>
      <c r="F66">
        <v>12</v>
      </c>
      <c r="G66">
        <v>17</v>
      </c>
      <c r="H66">
        <v>0.5</v>
      </c>
      <c r="I66">
        <v>1160</v>
      </c>
      <c r="J66" s="1">
        <v>2301</v>
      </c>
      <c r="K66">
        <v>1</v>
      </c>
      <c r="L66" s="6" t="b">
        <f>IF(AND(TableData3[[#This Row],[Month]]&gt;=Backend!$C$9,TableData3[[#This Row],[Month]]&lt;=Backend!$D$9),TRUE,FALSE)</f>
        <v>0</v>
      </c>
    </row>
    <row r="67" spans="1:16" x14ac:dyDescent="0.35">
      <c r="A67" t="s">
        <v>84</v>
      </c>
      <c r="B67" s="5">
        <v>43896</v>
      </c>
      <c r="C67" s="4" t="s">
        <v>9</v>
      </c>
      <c r="D67" s="4" t="s">
        <v>17</v>
      </c>
      <c r="E67">
        <v>2897</v>
      </c>
      <c r="F67">
        <v>10</v>
      </c>
      <c r="G67">
        <v>34</v>
      </c>
      <c r="H67">
        <v>1.2</v>
      </c>
      <c r="I67">
        <v>1045</v>
      </c>
      <c r="J67" s="1">
        <v>2027</v>
      </c>
      <c r="K67">
        <v>1</v>
      </c>
      <c r="L67" s="6" t="b">
        <f>IF(AND(TableData3[[#This Row],[Month]]&gt;=Backend!$C$9,TableData3[[#This Row],[Month]]&lt;=Backend!$D$9),TRUE,FALSE)</f>
        <v>0</v>
      </c>
    </row>
    <row r="68" spans="1:16" x14ac:dyDescent="0.35">
      <c r="A68" t="s">
        <v>85</v>
      </c>
      <c r="B68" s="5">
        <v>43897</v>
      </c>
      <c r="C68" s="4" t="s">
        <v>7</v>
      </c>
      <c r="D68" s="4" t="s">
        <v>15</v>
      </c>
      <c r="E68">
        <v>3535</v>
      </c>
      <c r="F68">
        <v>12</v>
      </c>
      <c r="G68">
        <v>21</v>
      </c>
      <c r="H68">
        <v>0.6</v>
      </c>
      <c r="I68">
        <v>1031</v>
      </c>
      <c r="J68" s="1">
        <v>2474</v>
      </c>
      <c r="K68">
        <v>1</v>
      </c>
      <c r="L68" s="6" t="b">
        <f>IF(AND(TableData3[[#This Row],[Month]]&gt;=Backend!$C$9,TableData3[[#This Row],[Month]]&lt;=Backend!$D$9),TRUE,FALSE)</f>
        <v>0</v>
      </c>
    </row>
    <row r="69" spans="1:16" x14ac:dyDescent="0.35">
      <c r="A69" t="s">
        <v>86</v>
      </c>
      <c r="B69" s="5">
        <v>43898</v>
      </c>
      <c r="C69" s="4" t="s">
        <v>8</v>
      </c>
      <c r="D69" s="4" t="s">
        <v>16</v>
      </c>
      <c r="E69">
        <v>3332</v>
      </c>
      <c r="F69">
        <v>13</v>
      </c>
      <c r="G69">
        <v>39</v>
      </c>
      <c r="H69">
        <v>1.2</v>
      </c>
      <c r="I69">
        <v>899</v>
      </c>
      <c r="J69" s="1">
        <v>2332</v>
      </c>
      <c r="K69">
        <v>1</v>
      </c>
      <c r="L69" s="6" t="b">
        <f>IF(AND(TableData3[[#This Row],[Month]]&gt;=Backend!$C$9,TableData3[[#This Row],[Month]]&lt;=Backend!$D$9),TRUE,FALSE)</f>
        <v>0</v>
      </c>
    </row>
    <row r="70" spans="1:16" x14ac:dyDescent="0.35">
      <c r="A70" t="s">
        <v>87</v>
      </c>
      <c r="B70" s="5">
        <v>43899</v>
      </c>
      <c r="C70" s="7" t="s">
        <v>14</v>
      </c>
      <c r="D70" s="4" t="s">
        <v>15</v>
      </c>
      <c r="E70">
        <v>3187</v>
      </c>
      <c r="F70">
        <v>16</v>
      </c>
      <c r="G70">
        <v>25</v>
      </c>
      <c r="H70">
        <v>0.8</v>
      </c>
      <c r="I70">
        <v>857</v>
      </c>
      <c r="J70" s="1">
        <v>2230</v>
      </c>
      <c r="K70">
        <v>1</v>
      </c>
      <c r="L70" s="6" t="b">
        <f>IF(AND(TableData3[[#This Row],[Month]]&gt;=Backend!$C$9,TableData3[[#This Row],[Month]]&lt;=Backend!$D$9),TRUE,FALSE)</f>
        <v>0</v>
      </c>
    </row>
    <row r="71" spans="1:16" x14ac:dyDescent="0.35">
      <c r="A71" t="s">
        <v>88</v>
      </c>
      <c r="B71" s="5">
        <v>43900</v>
      </c>
      <c r="C71" s="7" t="s">
        <v>131</v>
      </c>
      <c r="D71" s="4" t="s">
        <v>16</v>
      </c>
      <c r="E71">
        <v>4150</v>
      </c>
      <c r="F71">
        <v>13</v>
      </c>
      <c r="G71">
        <v>66</v>
      </c>
      <c r="H71">
        <v>1.6</v>
      </c>
      <c r="I71">
        <v>998</v>
      </c>
      <c r="J71" s="1">
        <v>2905</v>
      </c>
      <c r="K71">
        <v>1</v>
      </c>
      <c r="L71" s="6" t="b">
        <f>IF(AND(TableData3[[#This Row],[Month]]&gt;=Backend!$C$9,TableData3[[#This Row],[Month]]&lt;=Backend!$D$9),TRUE,FALSE)</f>
        <v>0</v>
      </c>
    </row>
    <row r="72" spans="1:16" x14ac:dyDescent="0.35">
      <c r="A72" t="s">
        <v>89</v>
      </c>
      <c r="B72" s="5">
        <v>43901</v>
      </c>
      <c r="C72" s="4" t="s">
        <v>9</v>
      </c>
      <c r="D72" s="4" t="s">
        <v>17</v>
      </c>
      <c r="E72">
        <v>5274</v>
      </c>
      <c r="F72">
        <v>49</v>
      </c>
      <c r="G72">
        <v>210</v>
      </c>
      <c r="H72">
        <v>3.8</v>
      </c>
      <c r="I72">
        <v>1086</v>
      </c>
      <c r="J72" s="1">
        <v>3691</v>
      </c>
      <c r="K72">
        <v>0</v>
      </c>
      <c r="L72" s="6" t="b">
        <f>IF(AND(TableData3[[#This Row],[Month]]&gt;=Backend!$C$9,TableData3[[#This Row],[Month]]&lt;=Backend!$D$9),TRUE,FALSE)</f>
        <v>0</v>
      </c>
    </row>
    <row r="73" spans="1:16" x14ac:dyDescent="0.35">
      <c r="A73" t="s">
        <v>90</v>
      </c>
      <c r="B73" s="5">
        <v>43902</v>
      </c>
      <c r="C73" s="4" t="s">
        <v>7</v>
      </c>
      <c r="D73" s="4" t="s">
        <v>15</v>
      </c>
      <c r="E73">
        <v>4340</v>
      </c>
      <c r="F73">
        <v>20</v>
      </c>
      <c r="G73">
        <v>44</v>
      </c>
      <c r="H73">
        <v>1</v>
      </c>
      <c r="I73">
        <v>995</v>
      </c>
      <c r="J73" s="1">
        <v>3038</v>
      </c>
      <c r="K73">
        <v>1</v>
      </c>
      <c r="L73" s="6" t="b">
        <f>IF(AND(TableData3[[#This Row],[Month]]&gt;=Backend!$C$9,TableData3[[#This Row],[Month]]&lt;=Backend!$D$9),TRUE,FALSE)</f>
        <v>0</v>
      </c>
    </row>
    <row r="74" spans="1:16" x14ac:dyDescent="0.35">
      <c r="A74" t="s">
        <v>91</v>
      </c>
      <c r="B74" s="5">
        <v>43903</v>
      </c>
      <c r="C74" s="4" t="s">
        <v>8</v>
      </c>
      <c r="D74" s="4" t="s">
        <v>16</v>
      </c>
      <c r="E74">
        <v>6452</v>
      </c>
      <c r="F74">
        <v>18</v>
      </c>
      <c r="G74">
        <v>60</v>
      </c>
      <c r="H74">
        <v>0.9</v>
      </c>
      <c r="I74">
        <v>1147</v>
      </c>
      <c r="J74" s="1">
        <v>4516</v>
      </c>
      <c r="K74">
        <v>1</v>
      </c>
      <c r="L74" s="6" t="b">
        <f>IF(AND(TableData3[[#This Row],[Month]]&gt;=Backend!$C$9,TableData3[[#This Row],[Month]]&lt;=Backend!$D$9),TRUE,FALSE)</f>
        <v>0</v>
      </c>
    </row>
    <row r="75" spans="1:16" x14ac:dyDescent="0.35">
      <c r="A75" t="s">
        <v>92</v>
      </c>
      <c r="B75" s="5">
        <v>43904</v>
      </c>
      <c r="C75" s="7" t="s">
        <v>14</v>
      </c>
      <c r="D75" s="4" t="s">
        <v>15</v>
      </c>
      <c r="E75">
        <v>4108</v>
      </c>
      <c r="F75">
        <v>26</v>
      </c>
      <c r="G75">
        <v>57</v>
      </c>
      <c r="H75">
        <v>1.4</v>
      </c>
      <c r="I75">
        <v>755</v>
      </c>
      <c r="J75" s="1">
        <v>2875</v>
      </c>
      <c r="K75">
        <v>1</v>
      </c>
      <c r="L75" s="6" t="b">
        <f>IF(AND(TableData3[[#This Row],[Month]]&gt;=Backend!$C$9,TableData3[[#This Row],[Month]]&lt;=Backend!$D$9),TRUE,FALSE)</f>
        <v>0</v>
      </c>
    </row>
    <row r="76" spans="1:16" x14ac:dyDescent="0.35">
      <c r="A76" t="s">
        <v>93</v>
      </c>
      <c r="B76" s="5">
        <v>43905</v>
      </c>
      <c r="C76" s="7" t="s">
        <v>131</v>
      </c>
      <c r="D76" s="4" t="s">
        <v>16</v>
      </c>
      <c r="E76">
        <v>3138</v>
      </c>
      <c r="F76">
        <v>15</v>
      </c>
      <c r="G76">
        <v>27</v>
      </c>
      <c r="H76">
        <v>0.9</v>
      </c>
      <c r="I76">
        <v>768</v>
      </c>
      <c r="J76" s="1">
        <v>2196</v>
      </c>
      <c r="K76">
        <v>0</v>
      </c>
      <c r="L76" s="6" t="b">
        <f>IF(AND(TableData3[[#This Row],[Month]]&gt;=Backend!$C$9,TableData3[[#This Row],[Month]]&lt;=Backend!$D$9),TRUE,FALSE)</f>
        <v>0</v>
      </c>
    </row>
    <row r="77" spans="1:16" x14ac:dyDescent="0.35">
      <c r="A77" t="s">
        <v>94</v>
      </c>
      <c r="B77" s="5">
        <v>43906</v>
      </c>
      <c r="C77" s="4" t="s">
        <v>9</v>
      </c>
      <c r="D77" s="4" t="s">
        <v>17</v>
      </c>
      <c r="E77">
        <v>3898</v>
      </c>
      <c r="F77">
        <v>20</v>
      </c>
      <c r="G77">
        <v>51</v>
      </c>
      <c r="H77">
        <v>1.3</v>
      </c>
      <c r="I77">
        <v>821</v>
      </c>
      <c r="J77" s="1">
        <v>2728</v>
      </c>
      <c r="K77">
        <v>0</v>
      </c>
      <c r="L77" s="6" t="b">
        <f>IF(AND(TableData3[[#This Row],[Month]]&gt;=Backend!$C$9,TableData3[[#This Row],[Month]]&lt;=Backend!$D$9),TRUE,FALSE)</f>
        <v>0</v>
      </c>
      <c r="O77" s="4"/>
      <c r="P77" s="4"/>
    </row>
    <row r="78" spans="1:16" x14ac:dyDescent="0.35">
      <c r="A78" t="s">
        <v>95</v>
      </c>
      <c r="B78" s="5">
        <v>43907</v>
      </c>
      <c r="C78" s="4" t="s">
        <v>7</v>
      </c>
      <c r="D78" s="4" t="s">
        <v>15</v>
      </c>
      <c r="E78">
        <v>3034</v>
      </c>
      <c r="F78">
        <v>20</v>
      </c>
      <c r="G78">
        <v>30</v>
      </c>
      <c r="H78">
        <v>1</v>
      </c>
      <c r="I78">
        <v>946</v>
      </c>
      <c r="J78" s="1">
        <v>2123</v>
      </c>
      <c r="K78">
        <v>0</v>
      </c>
      <c r="L78" s="6" t="b">
        <f>IF(AND(TableData3[[#This Row],[Month]]&gt;=Backend!$C$9,TableData3[[#This Row],[Month]]&lt;=Backend!$D$9),TRUE,FALSE)</f>
        <v>0</v>
      </c>
      <c r="O78" s="4"/>
      <c r="P78" s="4"/>
    </row>
    <row r="79" spans="1:16" x14ac:dyDescent="0.35">
      <c r="A79" t="s">
        <v>96</v>
      </c>
      <c r="B79" s="5">
        <v>43908</v>
      </c>
      <c r="C79" s="4" t="s">
        <v>8</v>
      </c>
      <c r="D79" s="4" t="s">
        <v>16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 s="1">
        <v>2321</v>
      </c>
      <c r="K79">
        <v>1</v>
      </c>
      <c r="L79" s="6" t="b">
        <f>IF(AND(TableData3[[#This Row],[Month]]&gt;=Backend!$C$9,TableData3[[#This Row],[Month]]&lt;=Backend!$D$9),TRUE,FALSE)</f>
        <v>0</v>
      </c>
      <c r="O79" s="4"/>
      <c r="P79" s="4"/>
    </row>
    <row r="80" spans="1:16" x14ac:dyDescent="0.35">
      <c r="A80" t="s">
        <v>97</v>
      </c>
      <c r="B80" s="5">
        <v>43909</v>
      </c>
      <c r="C80" s="7" t="s">
        <v>14</v>
      </c>
      <c r="D80" s="4" t="s">
        <v>15</v>
      </c>
      <c r="E80">
        <v>3331</v>
      </c>
      <c r="F80">
        <v>20</v>
      </c>
      <c r="G80">
        <v>45</v>
      </c>
      <c r="H80">
        <v>1.3</v>
      </c>
      <c r="I80">
        <v>1025</v>
      </c>
      <c r="J80" s="1">
        <v>2331</v>
      </c>
      <c r="K80">
        <v>1</v>
      </c>
      <c r="L80" s="6" t="b">
        <f>IF(AND(TableData3[[#This Row],[Month]]&gt;=Backend!$C$9,TableData3[[#This Row],[Month]]&lt;=Backend!$D$9),TRUE,FALSE)</f>
        <v>0</v>
      </c>
      <c r="O80" s="7"/>
      <c r="P80" s="4"/>
    </row>
    <row r="81" spans="1:16" x14ac:dyDescent="0.35">
      <c r="A81" t="s">
        <v>98</v>
      </c>
      <c r="B81" s="5">
        <v>43910</v>
      </c>
      <c r="C81" s="7" t="s">
        <v>131</v>
      </c>
      <c r="D81" s="4" t="s">
        <v>16</v>
      </c>
      <c r="E81">
        <v>3926</v>
      </c>
      <c r="F81">
        <v>37</v>
      </c>
      <c r="G81">
        <v>80</v>
      </c>
      <c r="H81">
        <v>2</v>
      </c>
      <c r="I81">
        <v>927</v>
      </c>
      <c r="J81" s="1">
        <v>2748</v>
      </c>
      <c r="K81">
        <v>0</v>
      </c>
      <c r="L81" s="6" t="b">
        <f>IF(AND(TableData3[[#This Row],[Month]]&gt;=Backend!$C$9,TableData3[[#This Row],[Month]]&lt;=Backend!$D$9),TRUE,FALSE)</f>
        <v>0</v>
      </c>
      <c r="O81" s="7"/>
      <c r="P81" s="4"/>
    </row>
    <row r="82" spans="1:16" x14ac:dyDescent="0.35">
      <c r="A82" t="s">
        <v>99</v>
      </c>
      <c r="B82" s="5">
        <v>43911</v>
      </c>
      <c r="C82" s="4" t="s">
        <v>9</v>
      </c>
      <c r="D82" s="4" t="s">
        <v>17</v>
      </c>
      <c r="E82">
        <v>3566</v>
      </c>
      <c r="F82">
        <v>106</v>
      </c>
      <c r="G82">
        <v>271</v>
      </c>
      <c r="H82">
        <v>7</v>
      </c>
      <c r="I82">
        <v>857</v>
      </c>
      <c r="J82" s="1">
        <v>2496</v>
      </c>
      <c r="K82">
        <v>1</v>
      </c>
      <c r="L82" s="6" t="b">
        <f>IF(AND(TableData3[[#This Row],[Month]]&gt;=Backend!$C$9,TableData3[[#This Row],[Month]]&lt;=Backend!$D$9),TRUE,FALSE)</f>
        <v>0</v>
      </c>
    </row>
    <row r="83" spans="1:16" x14ac:dyDescent="0.35">
      <c r="A83" t="s">
        <v>100</v>
      </c>
      <c r="B83" s="5">
        <v>43912</v>
      </c>
      <c r="C83" s="4" t="s">
        <v>7</v>
      </c>
      <c r="D83" s="4" t="s">
        <v>15</v>
      </c>
      <c r="E83">
        <v>6481</v>
      </c>
      <c r="F83">
        <v>224</v>
      </c>
      <c r="G83">
        <v>969</v>
      </c>
      <c r="H83">
        <v>9</v>
      </c>
      <c r="I83">
        <v>1079</v>
      </c>
      <c r="J83" s="1">
        <v>4536</v>
      </c>
      <c r="K83">
        <v>1</v>
      </c>
      <c r="L83" s="6" t="b">
        <f>IF(AND(TableData3[[#This Row],[Month]]&gt;=Backend!$C$9,TableData3[[#This Row],[Month]]&lt;=Backend!$D$9),TRUE,FALSE)</f>
        <v>0</v>
      </c>
    </row>
    <row r="84" spans="1:16" x14ac:dyDescent="0.35">
      <c r="A84" t="s">
        <v>101</v>
      </c>
      <c r="B84" s="5">
        <v>43913</v>
      </c>
      <c r="C84" s="4" t="s">
        <v>8</v>
      </c>
      <c r="D84" s="4" t="s">
        <v>16</v>
      </c>
      <c r="E84">
        <v>3864</v>
      </c>
      <c r="F84">
        <v>80</v>
      </c>
      <c r="G84">
        <v>233</v>
      </c>
      <c r="H84">
        <v>3.8</v>
      </c>
      <c r="I84">
        <v>855</v>
      </c>
      <c r="J84" s="1">
        <v>2704</v>
      </c>
      <c r="K84">
        <v>0</v>
      </c>
      <c r="L84" s="6" t="b">
        <f>IF(AND(TableData3[[#This Row],[Month]]&gt;=Backend!$C$9,TableData3[[#This Row],[Month]]&lt;=Backend!$D$9),TRUE,FALSE)</f>
        <v>0</v>
      </c>
    </row>
    <row r="85" spans="1:16" x14ac:dyDescent="0.35">
      <c r="A85" t="s">
        <v>102</v>
      </c>
      <c r="B85" s="5">
        <v>43914</v>
      </c>
      <c r="C85" s="7" t="s">
        <v>14</v>
      </c>
      <c r="D85" s="4" t="s">
        <v>15</v>
      </c>
      <c r="E85">
        <v>4455</v>
      </c>
      <c r="F85">
        <v>83</v>
      </c>
      <c r="G85">
        <v>219</v>
      </c>
      <c r="H85">
        <v>1</v>
      </c>
      <c r="I85">
        <v>824</v>
      </c>
      <c r="J85" s="1">
        <v>3118</v>
      </c>
      <c r="K85">
        <v>1</v>
      </c>
      <c r="L85" s="6" t="b">
        <f>IF(AND(TableData3[[#This Row],[Month]]&gt;=Backend!$C$9,TableData3[[#This Row],[Month]]&lt;=Backend!$D$9),TRUE,FALSE)</f>
        <v>0</v>
      </c>
    </row>
    <row r="86" spans="1:16" x14ac:dyDescent="0.35">
      <c r="A86" t="s">
        <v>103</v>
      </c>
      <c r="B86" s="5">
        <v>43915</v>
      </c>
      <c r="C86" s="7" t="s">
        <v>131</v>
      </c>
      <c r="D86" s="4" t="s">
        <v>16</v>
      </c>
      <c r="E86">
        <v>6771</v>
      </c>
      <c r="F86">
        <v>28</v>
      </c>
      <c r="G86">
        <v>120</v>
      </c>
      <c r="H86">
        <v>0.9</v>
      </c>
      <c r="I86">
        <v>1464</v>
      </c>
      <c r="J86" s="1">
        <v>4739</v>
      </c>
      <c r="K86">
        <v>1</v>
      </c>
      <c r="L86" s="6" t="b">
        <f>IF(AND(TableData3[[#This Row],[Month]]&gt;=Backend!$C$9,TableData3[[#This Row],[Month]]&lt;=Backend!$D$9),TRUE,FALSE)</f>
        <v>0</v>
      </c>
    </row>
    <row r="87" spans="1:16" x14ac:dyDescent="0.35">
      <c r="A87" t="s">
        <v>104</v>
      </c>
      <c r="B87" s="5">
        <v>43916</v>
      </c>
      <c r="C87" s="4" t="s">
        <v>9</v>
      </c>
      <c r="D87" s="4" t="s">
        <v>17</v>
      </c>
      <c r="E87">
        <v>3153</v>
      </c>
      <c r="F87">
        <v>23</v>
      </c>
      <c r="G87">
        <v>54</v>
      </c>
      <c r="H87">
        <v>1.4</v>
      </c>
      <c r="I87">
        <v>708</v>
      </c>
      <c r="J87" s="1">
        <v>2207</v>
      </c>
      <c r="K87">
        <v>1</v>
      </c>
      <c r="L87" s="6" t="b">
        <f>IF(AND(TableData3[[#This Row],[Month]]&gt;=Backend!$C$9,TableData3[[#This Row],[Month]]&lt;=Backend!$D$9),TRUE,FALSE)</f>
        <v>0</v>
      </c>
    </row>
    <row r="88" spans="1:16" x14ac:dyDescent="0.35">
      <c r="A88" t="s">
        <v>105</v>
      </c>
      <c r="B88" s="5">
        <v>43917</v>
      </c>
      <c r="C88" s="4" t="s">
        <v>7</v>
      </c>
      <c r="D88" s="4" t="s">
        <v>15</v>
      </c>
      <c r="E88">
        <v>3585</v>
      </c>
      <c r="F88">
        <v>24</v>
      </c>
      <c r="G88">
        <v>46</v>
      </c>
      <c r="H88">
        <v>0.9</v>
      </c>
      <c r="I88">
        <v>905</v>
      </c>
      <c r="J88" s="1">
        <v>2509</v>
      </c>
      <c r="K88">
        <v>1</v>
      </c>
      <c r="L88" s="6" t="b">
        <f>IF(AND(TableData3[[#This Row],[Month]]&gt;=Backend!$C$9,TableData3[[#This Row],[Month]]&lt;=Backend!$D$9),TRUE,FALSE)</f>
        <v>0</v>
      </c>
    </row>
    <row r="89" spans="1:16" x14ac:dyDescent="0.35">
      <c r="A89" t="s">
        <v>106</v>
      </c>
      <c r="B89" s="5">
        <v>43918</v>
      </c>
      <c r="C89" s="4" t="s">
        <v>8</v>
      </c>
      <c r="D89" s="4" t="s">
        <v>16</v>
      </c>
      <c r="E89">
        <v>3682</v>
      </c>
      <c r="F89">
        <v>24</v>
      </c>
      <c r="G89">
        <v>67</v>
      </c>
      <c r="H89">
        <v>1.3</v>
      </c>
      <c r="I89">
        <v>921</v>
      </c>
      <c r="J89" s="1">
        <v>2577</v>
      </c>
      <c r="K89">
        <v>1</v>
      </c>
      <c r="L89" s="6" t="b">
        <f>IF(AND(TableData3[[#This Row],[Month]]&gt;=Backend!$C$9,TableData3[[#This Row],[Month]]&lt;=Backend!$D$9),TRUE,FALSE)</f>
        <v>0</v>
      </c>
    </row>
    <row r="90" spans="1:16" x14ac:dyDescent="0.35">
      <c r="A90" t="s">
        <v>107</v>
      </c>
      <c r="B90" s="5">
        <v>43919</v>
      </c>
      <c r="C90" s="7" t="s">
        <v>14</v>
      </c>
      <c r="D90" s="4" t="s">
        <v>15</v>
      </c>
      <c r="E90">
        <v>3242</v>
      </c>
      <c r="F90">
        <v>14</v>
      </c>
      <c r="G90">
        <v>38</v>
      </c>
      <c r="H90">
        <v>1</v>
      </c>
      <c r="I90">
        <v>942</v>
      </c>
      <c r="J90" s="1">
        <v>2269</v>
      </c>
      <c r="K90">
        <v>1</v>
      </c>
      <c r="L90" s="6" t="b">
        <f>IF(AND(TableData3[[#This Row],[Month]]&gt;=Backend!$C$9,TableData3[[#This Row],[Month]]&lt;=Backend!$D$9),TRUE,FALSE)</f>
        <v>0</v>
      </c>
    </row>
    <row r="91" spans="1:16" x14ac:dyDescent="0.35">
      <c r="A91" t="s">
        <v>108</v>
      </c>
      <c r="B91" s="5">
        <v>43920</v>
      </c>
      <c r="C91" s="7" t="s">
        <v>131</v>
      </c>
      <c r="D91" s="4" t="s">
        <v>16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 s="1">
        <v>2327</v>
      </c>
      <c r="K91">
        <v>1</v>
      </c>
      <c r="L91" s="6" t="b">
        <f>IF(AND(TableData3[[#This Row],[Month]]&gt;=Backend!$C$9,TableData3[[#This Row],[Month]]&lt;=Backend!$D$9),TRUE,FALSE)</f>
        <v>0</v>
      </c>
    </row>
    <row r="92" spans="1:16" x14ac:dyDescent="0.35">
      <c r="A92" t="s">
        <v>109</v>
      </c>
      <c r="B92" s="5">
        <v>43921</v>
      </c>
      <c r="C92" s="4" t="s">
        <v>9</v>
      </c>
      <c r="D92" s="4" t="s">
        <v>17</v>
      </c>
      <c r="E92">
        <v>5637</v>
      </c>
      <c r="F92">
        <v>21</v>
      </c>
      <c r="G92">
        <v>102</v>
      </c>
      <c r="H92">
        <v>1.7</v>
      </c>
      <c r="I92">
        <v>1238</v>
      </c>
      <c r="J92" s="1">
        <v>3945</v>
      </c>
      <c r="K92">
        <v>1</v>
      </c>
      <c r="L92" s="6" t="b">
        <f>IF(AND(TableData3[[#This Row],[Month]]&gt;=Backend!$C$9,TableData3[[#This Row],[Month]]&lt;=Backend!$D$9),TRUE,FALSE)</f>
        <v>0</v>
      </c>
    </row>
    <row r="93" spans="1:16" x14ac:dyDescent="0.35">
      <c r="A93" t="s">
        <v>110</v>
      </c>
      <c r="B93" s="5">
        <v>43922</v>
      </c>
      <c r="C93" s="4" t="s">
        <v>7</v>
      </c>
      <c r="D93" s="4" t="s">
        <v>15</v>
      </c>
      <c r="E93">
        <v>3893</v>
      </c>
      <c r="F93">
        <v>29</v>
      </c>
      <c r="G93">
        <v>83</v>
      </c>
      <c r="H93">
        <v>2</v>
      </c>
      <c r="I93">
        <v>798</v>
      </c>
      <c r="J93" s="1">
        <v>2725</v>
      </c>
      <c r="K93">
        <v>1</v>
      </c>
      <c r="L93" s="6" t="b">
        <f>IF(AND(TableData3[[#This Row],[Month]]&gt;=Backend!$C$9,TableData3[[#This Row],[Month]]&lt;=Backend!$D$9),TRUE,FALSE)</f>
        <v>1</v>
      </c>
    </row>
    <row r="94" spans="1:16" x14ac:dyDescent="0.35">
      <c r="A94" t="s">
        <v>111</v>
      </c>
      <c r="B94" s="5">
        <v>43923</v>
      </c>
      <c r="C94" s="4" t="s">
        <v>8</v>
      </c>
      <c r="D94" s="4" t="s">
        <v>16</v>
      </c>
      <c r="E94">
        <v>3117</v>
      </c>
      <c r="F94">
        <v>21</v>
      </c>
      <c r="G94">
        <v>43</v>
      </c>
      <c r="H94">
        <v>1.3</v>
      </c>
      <c r="I94">
        <v>828</v>
      </c>
      <c r="J94" s="1">
        <v>2181</v>
      </c>
      <c r="K94">
        <v>1</v>
      </c>
      <c r="L94" s="6" t="b">
        <f>IF(AND(TableData3[[#This Row],[Month]]&gt;=Backend!$C$9,TableData3[[#This Row],[Month]]&lt;=Backend!$D$9),TRUE,FALSE)</f>
        <v>1</v>
      </c>
    </row>
    <row r="95" spans="1:16" x14ac:dyDescent="0.35">
      <c r="A95" t="s">
        <v>112</v>
      </c>
      <c r="B95" s="5">
        <v>43924</v>
      </c>
      <c r="C95" s="7" t="s">
        <v>14</v>
      </c>
      <c r="D95" s="4" t="s">
        <v>15</v>
      </c>
      <c r="E95">
        <v>2970</v>
      </c>
      <c r="F95">
        <v>17</v>
      </c>
      <c r="G95">
        <v>41</v>
      </c>
      <c r="H95">
        <v>1</v>
      </c>
      <c r="I95">
        <v>840</v>
      </c>
      <c r="J95" s="1">
        <v>2079</v>
      </c>
      <c r="K95">
        <v>1</v>
      </c>
      <c r="L95" s="6" t="b">
        <f>IF(AND(TableData3[[#This Row],[Month]]&gt;=Backend!$C$9,TableData3[[#This Row],[Month]]&lt;=Backend!$D$9),TRUE,FALSE)</f>
        <v>1</v>
      </c>
    </row>
    <row r="96" spans="1:16" x14ac:dyDescent="0.35">
      <c r="A96" t="s">
        <v>113</v>
      </c>
      <c r="B96" s="5">
        <v>43925</v>
      </c>
      <c r="C96" s="7" t="s">
        <v>131</v>
      </c>
      <c r="D96" s="4" t="s">
        <v>16</v>
      </c>
      <c r="E96">
        <v>2584</v>
      </c>
      <c r="F96">
        <v>22</v>
      </c>
      <c r="G96">
        <v>37</v>
      </c>
      <c r="H96">
        <v>5.7</v>
      </c>
      <c r="I96">
        <v>833</v>
      </c>
      <c r="J96" s="1">
        <v>1808</v>
      </c>
      <c r="K96">
        <v>1</v>
      </c>
      <c r="L96" s="6" t="b">
        <f>IF(AND(TableData3[[#This Row],[Month]]&gt;=Backend!$C$9,TableData3[[#This Row],[Month]]&lt;=Backend!$D$9),TRUE,FALSE)</f>
        <v>1</v>
      </c>
    </row>
    <row r="97" spans="1:12" x14ac:dyDescent="0.35">
      <c r="A97" t="s">
        <v>114</v>
      </c>
      <c r="B97" s="5">
        <v>43926</v>
      </c>
      <c r="C97" s="4" t="s">
        <v>9</v>
      </c>
      <c r="D97" s="4" t="s">
        <v>17</v>
      </c>
      <c r="E97">
        <v>2763</v>
      </c>
      <c r="F97">
        <v>21</v>
      </c>
      <c r="G97">
        <v>45</v>
      </c>
      <c r="H97">
        <v>4.7</v>
      </c>
      <c r="I97">
        <v>778</v>
      </c>
      <c r="J97" s="1">
        <v>1934</v>
      </c>
      <c r="K97">
        <v>1</v>
      </c>
      <c r="L97" s="6" t="b">
        <f>IF(AND(TableData3[[#This Row],[Month]]&gt;=Backend!$C$9,TableData3[[#This Row],[Month]]&lt;=Backend!$D$9),TRUE,FALSE)</f>
        <v>1</v>
      </c>
    </row>
    <row r="98" spans="1:12" x14ac:dyDescent="0.35">
      <c r="A98" t="s">
        <v>115</v>
      </c>
      <c r="B98" s="5">
        <v>43927</v>
      </c>
      <c r="C98" s="4" t="s">
        <v>7</v>
      </c>
      <c r="D98" s="4" t="s">
        <v>15</v>
      </c>
      <c r="E98">
        <v>2752</v>
      </c>
      <c r="F98">
        <v>18</v>
      </c>
      <c r="G98">
        <v>40</v>
      </c>
      <c r="H98">
        <v>1.7</v>
      </c>
      <c r="I98">
        <v>841</v>
      </c>
      <c r="J98" s="1">
        <v>1926</v>
      </c>
      <c r="K98">
        <v>1</v>
      </c>
      <c r="L98" s="6" t="b">
        <f>IF(AND(TableData3[[#This Row],[Month]]&gt;=Backend!$C$9,TableData3[[#This Row],[Month]]&lt;=Backend!$D$9),TRUE,FALSE)</f>
        <v>1</v>
      </c>
    </row>
    <row r="99" spans="1:12" x14ac:dyDescent="0.35">
      <c r="A99" t="s">
        <v>116</v>
      </c>
      <c r="B99" s="5">
        <v>43928</v>
      </c>
      <c r="C99" s="4" t="s">
        <v>8</v>
      </c>
      <c r="D99" s="4" t="s">
        <v>16</v>
      </c>
      <c r="E99">
        <v>3101</v>
      </c>
      <c r="F99">
        <v>29</v>
      </c>
      <c r="G99">
        <v>62</v>
      </c>
      <c r="H99">
        <v>1.7</v>
      </c>
      <c r="I99">
        <v>895</v>
      </c>
      <c r="J99" s="1">
        <v>2170</v>
      </c>
      <c r="K99">
        <v>0</v>
      </c>
      <c r="L99" s="6" t="b">
        <f>IF(AND(TableData3[[#This Row],[Month]]&gt;=Backend!$C$9,TableData3[[#This Row],[Month]]&lt;=Backend!$D$9),TRUE,FALSE)</f>
        <v>1</v>
      </c>
    </row>
    <row r="100" spans="1:12" x14ac:dyDescent="0.35">
      <c r="A100" t="s">
        <v>117</v>
      </c>
      <c r="B100" s="5">
        <v>43929</v>
      </c>
      <c r="C100" s="7" t="s">
        <v>14</v>
      </c>
      <c r="D100" s="4" t="s">
        <v>15</v>
      </c>
      <c r="E100">
        <v>3472</v>
      </c>
      <c r="F100">
        <v>44</v>
      </c>
      <c r="G100">
        <v>100</v>
      </c>
      <c r="H100">
        <v>1.3</v>
      </c>
      <c r="I100">
        <v>905</v>
      </c>
      <c r="J100" s="1">
        <v>2430</v>
      </c>
      <c r="K100">
        <v>1</v>
      </c>
      <c r="L100" s="6" t="b">
        <f>IF(AND(TableData3[[#This Row],[Month]]&gt;=Backend!$C$9,TableData3[[#This Row],[Month]]&lt;=Backend!$D$9),TRUE,FALSE)</f>
        <v>1</v>
      </c>
    </row>
    <row r="101" spans="1:12" x14ac:dyDescent="0.35">
      <c r="A101" t="s">
        <v>118</v>
      </c>
      <c r="B101" s="5">
        <v>43930</v>
      </c>
      <c r="C101" s="7" t="s">
        <v>131</v>
      </c>
      <c r="D101" s="4" t="s">
        <v>16</v>
      </c>
      <c r="E101">
        <v>3685</v>
      </c>
      <c r="F101">
        <v>43</v>
      </c>
      <c r="G101">
        <v>82</v>
      </c>
      <c r="H101">
        <v>1.8</v>
      </c>
      <c r="I101">
        <v>935</v>
      </c>
      <c r="J101" s="1">
        <v>2579</v>
      </c>
      <c r="K101">
        <v>1</v>
      </c>
      <c r="L101" s="6" t="b">
        <f>IF(AND(TableData3[[#This Row],[Month]]&gt;=Backend!$C$9,TableData3[[#This Row],[Month]]&lt;=Backend!$D$9),TRUE,FALSE)</f>
        <v>1</v>
      </c>
    </row>
    <row r="102" spans="1:12" x14ac:dyDescent="0.35">
      <c r="A102" t="s">
        <v>119</v>
      </c>
      <c r="B102" s="5">
        <v>43931</v>
      </c>
      <c r="C102" s="4" t="s">
        <v>9</v>
      </c>
      <c r="D102" s="4" t="s">
        <v>17</v>
      </c>
      <c r="E102">
        <v>3790</v>
      </c>
      <c r="F102">
        <v>62</v>
      </c>
      <c r="G102">
        <v>164</v>
      </c>
      <c r="H102">
        <v>1.2</v>
      </c>
      <c r="I102">
        <v>1124</v>
      </c>
      <c r="J102" s="1">
        <v>2653</v>
      </c>
      <c r="K102">
        <v>1</v>
      </c>
      <c r="L102" s="6" t="b">
        <f>IF(AND(TableData3[[#This Row],[Month]]&gt;=Backend!$C$9,TableData3[[#This Row],[Month]]&lt;=Backend!$D$9),TRUE,FALSE)</f>
        <v>1</v>
      </c>
    </row>
    <row r="103" spans="1:12" x14ac:dyDescent="0.35">
      <c r="A103" t="s">
        <v>120</v>
      </c>
      <c r="B103" s="5">
        <v>43932</v>
      </c>
      <c r="C103" s="4" t="s">
        <v>7</v>
      </c>
      <c r="D103" s="4" t="s">
        <v>15</v>
      </c>
      <c r="E103">
        <v>3559</v>
      </c>
      <c r="F103">
        <v>49</v>
      </c>
      <c r="G103">
        <v>130</v>
      </c>
      <c r="H103">
        <v>1.3</v>
      </c>
      <c r="I103">
        <v>996</v>
      </c>
      <c r="J103" s="1">
        <v>2491</v>
      </c>
      <c r="K103">
        <v>0</v>
      </c>
      <c r="L103" s="6" t="b">
        <f>IF(AND(TableData3[[#This Row],[Month]]&gt;=Backend!$C$9,TableData3[[#This Row],[Month]]&lt;=Backend!$D$9),TRUE,FALSE)</f>
        <v>1</v>
      </c>
    </row>
    <row r="104" spans="1:12" x14ac:dyDescent="0.35">
      <c r="A104" t="s">
        <v>121</v>
      </c>
      <c r="B104" s="5">
        <v>43933</v>
      </c>
      <c r="C104" s="4" t="s">
        <v>8</v>
      </c>
      <c r="D104" s="4" t="s">
        <v>16</v>
      </c>
      <c r="E104">
        <v>6009</v>
      </c>
      <c r="F104">
        <v>29</v>
      </c>
      <c r="G104">
        <v>110</v>
      </c>
      <c r="H104">
        <v>1.8</v>
      </c>
      <c r="I104">
        <v>1527</v>
      </c>
      <c r="J104" s="1">
        <v>4206</v>
      </c>
      <c r="K104">
        <v>0</v>
      </c>
      <c r="L104" s="6" t="b">
        <f>IF(AND(TableData3[[#This Row],[Month]]&gt;=Backend!$C$9,TableData3[[#This Row],[Month]]&lt;=Backend!$D$9),TRUE,FALSE)</f>
        <v>1</v>
      </c>
    </row>
    <row r="105" spans="1:12" x14ac:dyDescent="0.35">
      <c r="A105" t="s">
        <v>122</v>
      </c>
      <c r="B105" s="5">
        <v>43934</v>
      </c>
      <c r="C105" s="7" t="s">
        <v>14</v>
      </c>
      <c r="D105" s="4" t="s">
        <v>15</v>
      </c>
      <c r="E105">
        <v>4379</v>
      </c>
      <c r="F105">
        <v>29</v>
      </c>
      <c r="G105">
        <v>72</v>
      </c>
      <c r="H105">
        <v>2.1</v>
      </c>
      <c r="I105">
        <v>820</v>
      </c>
      <c r="J105" s="1">
        <v>3065</v>
      </c>
      <c r="K105">
        <v>0</v>
      </c>
      <c r="L105" s="6" t="b">
        <f>IF(AND(TableData3[[#This Row],[Month]]&gt;=Backend!$C$9,TableData3[[#This Row],[Month]]&lt;=Backend!$D$9),TRUE,FALSE)</f>
        <v>1</v>
      </c>
    </row>
    <row r="106" spans="1:12" x14ac:dyDescent="0.35">
      <c r="A106" t="s">
        <v>123</v>
      </c>
      <c r="B106" s="5">
        <v>43935</v>
      </c>
      <c r="C106" s="7" t="s">
        <v>131</v>
      </c>
      <c r="D106" s="4" t="s">
        <v>16</v>
      </c>
      <c r="E106">
        <v>2520</v>
      </c>
      <c r="F106">
        <v>18</v>
      </c>
      <c r="G106">
        <v>30</v>
      </c>
      <c r="H106">
        <v>1.4</v>
      </c>
      <c r="I106">
        <v>676</v>
      </c>
      <c r="J106" s="1">
        <v>1764</v>
      </c>
      <c r="K106">
        <v>1</v>
      </c>
      <c r="L106" s="6" t="b">
        <f>IF(AND(TableData3[[#This Row],[Month]]&gt;=Backend!$C$9,TableData3[[#This Row],[Month]]&lt;=Backend!$D$9),TRUE,FALSE)</f>
        <v>1</v>
      </c>
    </row>
    <row r="107" spans="1:12" x14ac:dyDescent="0.35">
      <c r="A107" t="s">
        <v>124</v>
      </c>
      <c r="B107" s="5">
        <v>43936</v>
      </c>
      <c r="C107" s="4" t="s">
        <v>9</v>
      </c>
      <c r="D107" s="4" t="s">
        <v>17</v>
      </c>
      <c r="E107">
        <v>3171</v>
      </c>
      <c r="F107">
        <v>25</v>
      </c>
      <c r="G107">
        <v>45</v>
      </c>
      <c r="H107">
        <v>1.4</v>
      </c>
      <c r="I107">
        <v>862</v>
      </c>
      <c r="J107" s="1">
        <v>2219</v>
      </c>
      <c r="K107">
        <v>1</v>
      </c>
      <c r="L107" s="6" t="b">
        <f>IF(AND(TableData3[[#This Row],[Month]]&gt;=Backend!$C$9,TableData3[[#This Row],[Month]]&lt;=Backend!$D$9),TRUE,FALSE)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Backend</vt:lpstr>
      <vt:lpstr>Datasource</vt:lpstr>
      <vt:lpstr>Datasource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Subashini</cp:lastModifiedBy>
  <dcterms:created xsi:type="dcterms:W3CDTF">2020-11-29T00:19:45Z</dcterms:created>
  <dcterms:modified xsi:type="dcterms:W3CDTF">2022-02-16T17:13:49Z</dcterms:modified>
</cp:coreProperties>
</file>