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Calcs-1" sheetId="3" r:id="rId6"/>
    <sheet state="visible" name="Sales" sheetId="4" r:id="rId7"/>
    <sheet state="visible" name="Purchases" sheetId="5" r:id="rId8"/>
    <sheet state="visible" name="COGS" sheetId="6" r:id="rId9"/>
    <sheet state="visible" name="Expenses" sheetId="7" r:id="rId10"/>
    <sheet state="visible" name="FAR" sheetId="8" r:id="rId11"/>
    <sheet state="visible" name="Fixed Asset Balance" sheetId="9" r:id="rId12"/>
    <sheet state="visible" name="Depreciation" sheetId="10" r:id="rId13"/>
    <sheet state="visible" name="Stocks" sheetId="11" r:id="rId14"/>
    <sheet state="visible" name="Equity" sheetId="12" r:id="rId15"/>
    <sheet state="visible" name="Loan" sheetId="13" r:id="rId16"/>
    <sheet state="visible" name="Profit and loss" sheetId="14" r:id="rId17"/>
    <sheet state="visible" name="Cash details" sheetId="15" r:id="rId18"/>
    <sheet state="visible" name="Balance sheet" sheetId="16" r:id="rId19"/>
    <sheet state="visible" name="Quarterly Sales" sheetId="17" r:id="rId20"/>
    <sheet state="visible" name="Quarterly Purchase" sheetId="18" r:id="rId21"/>
    <sheet state="visible" name="Quaterly Profit and loss" sheetId="19" r:id="rId22"/>
    <sheet state="visible" name="Quarterly Balance sheet" sheetId="20" r:id="rId23"/>
    <sheet state="visible" name="Liquidity Ratio" sheetId="21" r:id="rId24"/>
    <sheet state="visible" name="Turnover Ratio" sheetId="22" r:id="rId25"/>
    <sheet state="visible" name="Profitability ratio" sheetId="23" r:id="rId26"/>
    <sheet state="visible" name="Risk ratio" sheetId="24" r:id="rId27"/>
    <sheet state="visible" name="Dupont analysis" sheetId="25" r:id="rId28"/>
    <sheet state="visible" name="Market Ratio" sheetId="26" r:id="rId29"/>
    <sheet state="visible" name="Dividend Ratio" sheetId="27" r:id="rId30"/>
    <sheet state="visible" name="Vertical analysis" sheetId="28" r:id="rId31"/>
    <sheet state="visible" name="Horizontal analysis" sheetId="29" r:id="rId32"/>
    <sheet state="visible" name="Assumption - Forecasting" sheetId="30" r:id="rId33"/>
    <sheet state="visible" name="Forecasted - calcs 1" sheetId="31" r:id="rId34"/>
    <sheet state="visible" name="Forecasting-calcs 2" sheetId="32" r:id="rId35"/>
    <sheet state="visible" name="Forecasted Equity Statement" sheetId="33" r:id="rId36"/>
    <sheet state="visible" name="Forecasted cash detail" sheetId="34" r:id="rId37"/>
    <sheet state="visible" name="Forecasted Quaterly Profit and " sheetId="35" r:id="rId38"/>
    <sheet state="visible" name="Forecasted Quarterly Balance sh" sheetId="36" r:id="rId39"/>
  </sheets>
  <definedNames/>
  <calcPr/>
</workbook>
</file>

<file path=xl/sharedStrings.xml><?xml version="1.0" encoding="utf-8"?>
<sst xmlns="http://schemas.openxmlformats.org/spreadsheetml/2006/main" count="1323" uniqueCount="537">
  <si>
    <t>Description</t>
  </si>
  <si>
    <t>Venus Chocolates sells two types of chocolates- Milk chocolate and Dark chocolate. They sell one milk chocolate for Rs.30 and one dark chocolate for Rs.50. They purchase one milk chocolate for Rs.25 and dark chocolate for Rs.40.</t>
  </si>
  <si>
    <t>The selling price of milk chocolates increases by 0.5% and dark chocolates increases by 1.5% every month from Month 2. The purchase price of milk chocolates increases by 0% and dark chocolates increases by 2% every month from Month 2.</t>
  </si>
  <si>
    <t>Venus chocolates purchases 1200000 milk chocolates and 1000000 dark chocolates in Month 1. The purchase quantity of milk chocolates increases by 2% every month from Month 2 and that of dark chocolate increases by 0.5% every month from Month 2</t>
  </si>
  <si>
    <t>Payment for purchase of milk chocolates is made after 2 months. The payment for purchases of dark chocolates is made every 2 months and the balance is made 0.</t>
  </si>
  <si>
    <t>Venus Chocolates sells 1000000 milk chocolates and 1000000 dark chocolates in Month 1. The sales quantity of milk chocolates increases by 2.5% every month from Month 2 and dark chocolates increases by 0.5% every month from Month 2.</t>
  </si>
  <si>
    <t>Milk Chocolate sales mix and collection details-</t>
  </si>
  <si>
    <t xml:space="preserve"> -18% of the company's milk chocolate sales is made to Customer1 who pays the company every 3 months and makes balance 0.</t>
  </si>
  <si>
    <t xml:space="preserve"> -36% of the company's milk chocolate sales is made to Customer2 who makes the payment after 1 month.</t>
  </si>
  <si>
    <t xml:space="preserve"> -46% of the company's milk chocolate sales is made to Customer3 who makes the payment in cash.</t>
  </si>
  <si>
    <t>Dark Chocolate sales mix and collection details-</t>
  </si>
  <si>
    <t xml:space="preserve"> -20% of the company's dark chocolate sales is made to Customer1 who pays the company every 3 months and makes balance 0.</t>
  </si>
  <si>
    <t xml:space="preserve"> -54% of the company's dark chocolate sales is made to Customer2 who makes the payment after 1 month.</t>
  </si>
  <si>
    <t xml:space="preserve"> -26% of the company's dark chocolate sales is made to Customer3 who makes the payment in cash.</t>
  </si>
  <si>
    <t>Venus Chocolates incurs rent of Rs. 153660, for which it makes the payment in the same month. It incurs an electricity bill of Rs. 50963 every month, the payment for which is made after 2 months. It also incurs security charges of Rs. 10540 every month, for which it makes payment every 2 months and makes the balance 0.</t>
  </si>
  <si>
    <t>The company also incurs a salary expense of Rs. 202104 every month, for which it makes the payment after 1 month.</t>
  </si>
  <si>
    <t>The company issued 3425 shares of Rs. 9 each in Month 1 and 5674 shares of Rs. 13 each in Month 20 to its shareholders who paid for it in cash</t>
  </si>
  <si>
    <t>The company paid dividend of Rs. 8.5 per share in Month 12 and Rs. 6 per share in Month 24</t>
  </si>
  <si>
    <t>In the Month 3 the company took a 13 months term loan of Rs. 4756030 from BOI with interest rate of 9.54% Per Annum. They are paying the Interest on a monthly basis at the end of the month. Loan is repaid in the beginning of the repayment month.</t>
  </si>
  <si>
    <t>In the Month 5 the company took a 15 months term loan of Rs. 3658790 from HDFC with interest rate of 11.27% Per Annum. They are paying the Interest on a monthly basis at the end of the month. Loan is repaid in the beginning of the repayment month.</t>
  </si>
  <si>
    <t>The company purchased a Blender machine (BLD435) for Rs. 1600000 in Month 1, which has a life of 13 months. It purchased another Blender Machine (BLD435) for Rs. 1600000 in Month 14 with the same life.</t>
  </si>
  <si>
    <t>They purchased a Motor cycle (MTR760) for Rs. 150000 in Month 1, which has a life of 16 months. It purchased another Motor cycle (MTR760) for the same cost and life as the first one in Month 7 and Month 23 respectively.</t>
  </si>
  <si>
    <t>They purchased a Computer (CPT500) for Rs. 100000 in Month 2, which has a life of 14 months. It purchased another Computer (CPT500) with the same cost and life as the first one in Month 5, Month 10 and Month 24 respectively.</t>
  </si>
  <si>
    <t>They paid 26.4% tax on the profit after interest.Update the previous model with Profit and Loss tab for 24 months.</t>
  </si>
  <si>
    <t>Update the previous model with Sales , Receivables , Purchases , COGS, Expenses , Stock , Depreciation, Asset Balance, Capital, Loan Balance and Interest , Profit and loss , Cash detail , Balance Sheet tab for 24 months.</t>
  </si>
  <si>
    <t>Prepare Quarterly Consolidated Profit &amp; Loss and Balance Sheet Also.</t>
  </si>
  <si>
    <t>Calculate 3 Liquidity Ratios- Current Ratio, Quick Ratio and Cash Ratio based on the Consolidated Statements.</t>
  </si>
  <si>
    <t>Calculate the following Turnover Ratios based on the Consolidated Statements-</t>
  </si>
  <si>
    <t>Receivable Turnover Ratio</t>
  </si>
  <si>
    <t>Days' Receivable</t>
  </si>
  <si>
    <t>Payable Turnover Ratio</t>
  </si>
  <si>
    <t>Days' Payable</t>
  </si>
  <si>
    <t>Stock Turnover Ratio</t>
  </si>
  <si>
    <t>Days' Stock</t>
  </si>
  <si>
    <t>Total Asset Turnover Ratio</t>
  </si>
  <si>
    <t>Fixed Asset Turnover Ratio</t>
  </si>
  <si>
    <t>- Assume that there are 90 days in a Quarter.</t>
  </si>
  <si>
    <t>Calculate the following Profitability Ratios based on the Consolidated Statements-</t>
  </si>
  <si>
    <t>Gross Profit Margin</t>
  </si>
  <si>
    <t>Net Profit Margin</t>
  </si>
  <si>
    <t>Operating Profit Margin</t>
  </si>
  <si>
    <t>Return on Investment</t>
  </si>
  <si>
    <t>Return on Equity</t>
  </si>
  <si>
    <t>Earning per share</t>
  </si>
  <si>
    <t>Calculate the following Risk Ratios based on the Consolidated Statements-</t>
  </si>
  <si>
    <t>Debt to Capital Ratio</t>
  </si>
  <si>
    <t>Debt to Equity Ratio</t>
  </si>
  <si>
    <t>Interest Coverage Ratio</t>
  </si>
  <si>
    <t>Total Asset to Equity Ratio</t>
  </si>
  <si>
    <t>Equity Multiplier</t>
  </si>
  <si>
    <t>Calculate the Return on Equity through DuPont Analysis based on the ratios calculated by you in the previous parts.</t>
  </si>
  <si>
    <t>Closing Market price per share</t>
  </si>
  <si>
    <t>Y1-Q1 = 15004.65</t>
  </si>
  <si>
    <t>Y1-Q2 = 19506.45</t>
  </si>
  <si>
    <t>Y1-Q3 = 25357.8</t>
  </si>
  <si>
    <t>Y1-Q4 = 32965.25</t>
  </si>
  <si>
    <t>Y2-Q1 = 42854.75</t>
  </si>
  <si>
    <t>Y2-Q2 = 55711.25</t>
  </si>
  <si>
    <t>Y2-Q3 = 53023.4</t>
  </si>
  <si>
    <t>Y2-Q4 = 62765</t>
  </si>
  <si>
    <t>Calculate the following Ratios for Venus Chocolates for each quarter ending-</t>
  </si>
  <si>
    <t>Market Ratios</t>
  </si>
  <si>
    <t>Book value per share</t>
  </si>
  <si>
    <t>Market to Book Ratio</t>
  </si>
  <si>
    <t>Price Earning Ratio</t>
  </si>
  <si>
    <t>Market Capitalization</t>
  </si>
  <si>
    <t>Price to Book Ratio</t>
  </si>
  <si>
    <t>Enterprise value</t>
  </si>
  <si>
    <t>Enterprise value multiple</t>
  </si>
  <si>
    <t>Note- Market value and book value of loan are same in all the quarters.</t>
  </si>
  <si>
    <t>Calculate the Dividend Ratios-</t>
  </si>
  <si>
    <t>Dividend payout ratio</t>
  </si>
  <si>
    <t>Retention Ratio</t>
  </si>
  <si>
    <t>You have Quarterly Profit and loss and Quarterly balance sheet of Venus chocolate . Prepare the Vertical Analysis table and Horizontal Analysis table of Quarterly Profit and Loss of Saturn Cookies</t>
  </si>
  <si>
    <t>Further, Vens Chocolate wants to forecast its financial statements Profit and Loss for the next 2 quarters.</t>
  </si>
  <si>
    <t>For this, it has provided the following instructions-</t>
  </si>
  <si>
    <t>Calculate the average growth rate of sales of the last 3 quarters (Y2-Q2, Y2-Q3, Y2-Q4). Use this average growth rate to forecast the quarterly sales for the next 2 quarters. The average growth rate will be applied on the previous quarter sales.</t>
  </si>
  <si>
    <t>Cost of goods Sold (COGS) will be calculated as a percentage of Sales. The percentage used will be calculated by averaging the COGS as a percentage of sales of the last 2 quarters (Y2-Q3, Y2-Q4). This will be used to forecast the COGS of both the forecasted quarters.</t>
  </si>
  <si>
    <t>Operating cost is calculated as a percentage of Sales. The percentage used will be calculated by averaging the Operating cost as a percentage of sales of the last 2 quarters (Y2-Q3, Y2-Q4). This will be used to forecast the Operating Cost of both the forecasted quarters.</t>
  </si>
  <si>
    <t>Complete the Forecasted Profit and loss for the next 2 quarters based on the below data.</t>
  </si>
  <si>
    <t>Fixed Assets worth Rs. 20,000,000 are purchased in the beginning of Forecasted Quarter 1. The Fixed assets have a life of 25 months.</t>
  </si>
  <si>
    <t>It is estimated that opening balance as on F-Q1 of the old asset will be equally depreciated over the next 12 month period.</t>
  </si>
  <si>
    <t>Loan worth Rs. 3,000,000 was availed in the beginning of Forecasted Quarter 1 for a period of 24 months. Interest is charged at 11.53% P.A.</t>
  </si>
  <si>
    <t>None of the old loan will be paid off and the interest will remain same as in the last quarter of Year 2.</t>
  </si>
  <si>
    <t>Tax rate is 26.40%</t>
  </si>
  <si>
    <t>Use the above information to prepare Forecasted Balance Sheet for the next 2 quarter</t>
  </si>
  <si>
    <t>Calculate stock as a percentage of COGS in Y2-Q4. Use this percentage to calculate stock based on the COGS of that particular forecasted quarter.</t>
  </si>
  <si>
    <t>Calculate receivables as a percentage of Sales in Y2-Q4. Use this percentage to calculate receivables based on the Sales of that particular forecasted quarter</t>
  </si>
  <si>
    <t>Calculate payables as a percentage of COGS in Y2-Q4. Use this percentage to calculate payables based on the COGS of that particular forecasted quarter</t>
  </si>
  <si>
    <t>Calculate outstanding expenses as a percentage of Operating expenses in Y2-Q4. Use this percentage to calculate outstanding expenses based on the Operating expenses of that particular forecasted quarter</t>
  </si>
  <si>
    <t>Saturn Cookies had 9099 shares in the beginning of Forecasted Quarter 1. It issued 11058 new shares of Rs. 4683 each in the beginning of Forecasted Quarter 1.</t>
  </si>
  <si>
    <t>At the end of Forecasted Quarter 1, dividend was paid at Rs. 895 for each outstanding share.</t>
  </si>
  <si>
    <t>Prepare Forecasted Cash Details and complete Forecasted Balance Sheet for the next 2 quarters.</t>
  </si>
  <si>
    <t>Sales details</t>
  </si>
  <si>
    <t>Quantity</t>
  </si>
  <si>
    <t>Growth % quantity</t>
  </si>
  <si>
    <t>Selling price</t>
  </si>
  <si>
    <t>Growth % of seling price</t>
  </si>
  <si>
    <t>Milk chocolate</t>
  </si>
  <si>
    <t>Dark chocolate</t>
  </si>
  <si>
    <t xml:space="preserve"> </t>
  </si>
  <si>
    <t>Collection details</t>
  </si>
  <si>
    <t>Milk chcolate</t>
  </si>
  <si>
    <t>Dark Chocolate</t>
  </si>
  <si>
    <t>Collection</t>
  </si>
  <si>
    <t>Customer 1</t>
  </si>
  <si>
    <t>Every 3 month make balance 0</t>
  </si>
  <si>
    <t>Customer 2</t>
  </si>
  <si>
    <t>After 1 month</t>
  </si>
  <si>
    <t>Customer 3</t>
  </si>
  <si>
    <t>Cash</t>
  </si>
  <si>
    <t>Purchases Details</t>
  </si>
  <si>
    <t>Purchases price</t>
  </si>
  <si>
    <t>Growth % of purchase pice</t>
  </si>
  <si>
    <t>Payment</t>
  </si>
  <si>
    <t>after 2 month</t>
  </si>
  <si>
    <t>Every 2 months make the balance  0</t>
  </si>
  <si>
    <t>Operating costs</t>
  </si>
  <si>
    <t>Amount  (in Rs)</t>
  </si>
  <si>
    <t>Rent</t>
  </si>
  <si>
    <t>Same month</t>
  </si>
  <si>
    <t>Electricity</t>
  </si>
  <si>
    <t>After 2 month</t>
  </si>
  <si>
    <t>Security</t>
  </si>
  <si>
    <t>Every 2 month and make balance 0</t>
  </si>
  <si>
    <t>Salary</t>
  </si>
  <si>
    <t>after 1 month</t>
  </si>
  <si>
    <t>Share issues</t>
  </si>
  <si>
    <t>Month 1</t>
  </si>
  <si>
    <t>Month 20</t>
  </si>
  <si>
    <t>Issue price</t>
  </si>
  <si>
    <t>Number of shares</t>
  </si>
  <si>
    <t>Dividend details</t>
  </si>
  <si>
    <t>Month 12</t>
  </si>
  <si>
    <t>Month 24</t>
  </si>
  <si>
    <t>per share (in Rs)</t>
  </si>
  <si>
    <t>Loan</t>
  </si>
  <si>
    <t>Loan taken month</t>
  </si>
  <si>
    <t>Loan Amount</t>
  </si>
  <si>
    <t>yearly interest</t>
  </si>
  <si>
    <t>Interest Payment Month</t>
  </si>
  <si>
    <t xml:space="preserve">Loan Period </t>
  </si>
  <si>
    <t>Repayment Method</t>
  </si>
  <si>
    <t>13-month term loan-BOI</t>
  </si>
  <si>
    <t>Monthly</t>
  </si>
  <si>
    <t>15-month term loan-HDFC</t>
  </si>
  <si>
    <t>Tax</t>
  </si>
  <si>
    <t>On Profit After interests</t>
  </si>
  <si>
    <t>Market Price per share</t>
  </si>
  <si>
    <t>Y1-Q1</t>
  </si>
  <si>
    <t>Y1-Q2</t>
  </si>
  <si>
    <t>Y1-Q3</t>
  </si>
  <si>
    <t>Y1-Q4</t>
  </si>
  <si>
    <t>Y2-Q1</t>
  </si>
  <si>
    <t>Y2-Q2</t>
  </si>
  <si>
    <t>Y2-Q3</t>
  </si>
  <si>
    <t>Y2-Q4</t>
  </si>
  <si>
    <t>Closing Market Price per share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</si>
  <si>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</si>
  <si>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</si>
  <si>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</si>
  <si>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</si>
  <si>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</si>
  <si>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</si>
  <si>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</si>
  <si>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</si>
  <si>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</si>
  <si>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</si>
  <si>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</si>
  <si>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</si>
  <si>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</si>
  <si>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</si>
  <si>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</si>
  <si>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</si>
  <si>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</si>
  <si>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</si>
  <si>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</si>
  <si>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</si>
  <si>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</si>
  <si>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</si>
  <si>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</si>
  <si>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</si>
  <si>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Sales (Qty)</t>
  </si>
  <si>
    <t>Selling price (in Rs)</t>
  </si>
  <si>
    <t>Purchases (Qty)</t>
  </si>
  <si>
    <t>Purchases price (in Rs)</t>
  </si>
  <si>
    <t>Sales (in rs)</t>
  </si>
  <si>
    <t xml:space="preserve">Total </t>
  </si>
  <si>
    <t>Total</t>
  </si>
  <si>
    <t>Total sales</t>
  </si>
  <si>
    <t>Collections</t>
  </si>
  <si>
    <t>Cash to be collected (Receivable)</t>
  </si>
  <si>
    <t>Amount (in Rs)</t>
  </si>
  <si>
    <t xml:space="preserve">Purchases </t>
  </si>
  <si>
    <t xml:space="preserve">Payment for purchases </t>
  </si>
  <si>
    <t>payments outstanding for purchases (payable)</t>
  </si>
  <si>
    <t>Purchases price per chocolate (Rs)</t>
  </si>
  <si>
    <t>Cost of good solds (Rs)</t>
  </si>
  <si>
    <t>Amount (in rs)</t>
  </si>
  <si>
    <t>Expenses</t>
  </si>
  <si>
    <t>Payment For Expenses</t>
  </si>
  <si>
    <t>Outstanding expenses</t>
  </si>
  <si>
    <t>Item Code</t>
  </si>
  <si>
    <t>Item Type</t>
  </si>
  <si>
    <t>Item Detail</t>
  </si>
  <si>
    <t>Month of Purchases</t>
  </si>
  <si>
    <t>Purchases Amount (Rs.)</t>
  </si>
  <si>
    <t>Life of Asset (in months)</t>
  </si>
  <si>
    <t>Disposal Month</t>
  </si>
  <si>
    <t>FAS001</t>
  </si>
  <si>
    <t>Blender machine</t>
  </si>
  <si>
    <t>BLD435</t>
  </si>
  <si>
    <t>FAS002</t>
  </si>
  <si>
    <t>Motor cycle</t>
  </si>
  <si>
    <t>MTR760</t>
  </si>
  <si>
    <t>computer</t>
  </si>
  <si>
    <t>CPT500</t>
  </si>
  <si>
    <t>FAS003</t>
  </si>
  <si>
    <t>FAS004</t>
  </si>
  <si>
    <t>FAS005</t>
  </si>
  <si>
    <t>Computer</t>
  </si>
  <si>
    <t>FAS006</t>
  </si>
  <si>
    <t>FAS007</t>
  </si>
  <si>
    <t>FAS008</t>
  </si>
  <si>
    <t>Opening Balances</t>
  </si>
  <si>
    <t>Purchases</t>
  </si>
  <si>
    <t>Disposal</t>
  </si>
  <si>
    <t>Closing balances</t>
  </si>
  <si>
    <t>Deprecition For the Month</t>
  </si>
  <si>
    <t>Accumulated Depreciation in Disposal</t>
  </si>
  <si>
    <t xml:space="preserve">Opening stock (in qty) </t>
  </si>
  <si>
    <t xml:space="preserve">change in stock (in qty) </t>
  </si>
  <si>
    <t xml:space="preserve">closing stock (in qty) </t>
  </si>
  <si>
    <t>closing stock (in Rs)</t>
  </si>
  <si>
    <t>Equity Share issue</t>
  </si>
  <si>
    <t xml:space="preserve">Issue price </t>
  </si>
  <si>
    <t>Equity Shares Issued (in number)</t>
  </si>
  <si>
    <t>Opening number of shares</t>
  </si>
  <si>
    <t xml:space="preserve">Number of shares issued </t>
  </si>
  <si>
    <t>Closing number of shares</t>
  </si>
  <si>
    <t>Equity shares capital (In Rs)</t>
  </si>
  <si>
    <t>Opening balance</t>
  </si>
  <si>
    <t>Equity Share capital issued</t>
  </si>
  <si>
    <t>Closing balance</t>
  </si>
  <si>
    <t>Dividend Per Share (in Rs)</t>
  </si>
  <si>
    <t>Dividend paid (In Rs)</t>
  </si>
  <si>
    <t>Loans</t>
  </si>
  <si>
    <t>Opening Balance</t>
  </si>
  <si>
    <t>Loan Taken</t>
  </si>
  <si>
    <t>Loan Repaid</t>
  </si>
  <si>
    <t>Closing Balance</t>
  </si>
  <si>
    <t>Interest Paid</t>
  </si>
  <si>
    <t>Sales</t>
  </si>
  <si>
    <t>Cost of good solds</t>
  </si>
  <si>
    <t>Gross profit</t>
  </si>
  <si>
    <t>Operating expenses</t>
  </si>
  <si>
    <t>(EBITDA) Earning before Intersest,Tax and Depriciation</t>
  </si>
  <si>
    <t>Depreciation</t>
  </si>
  <si>
    <t>(EBIT) Earning before interset and tax- (operating profit)</t>
  </si>
  <si>
    <t>Interest expenses</t>
  </si>
  <si>
    <t>(PBT) Profit Before taxes</t>
  </si>
  <si>
    <t>Tax expenses</t>
  </si>
  <si>
    <t>(PAT) Profit After tax - Net profit</t>
  </si>
  <si>
    <t xml:space="preserve">Cash inflow </t>
  </si>
  <si>
    <t>Collection from customer</t>
  </si>
  <si>
    <t>Equity share capital issued</t>
  </si>
  <si>
    <t xml:space="preserve">Cash outflow </t>
  </si>
  <si>
    <t>Payment for purchases</t>
  </si>
  <si>
    <t>Payment for Expenses</t>
  </si>
  <si>
    <t>Fixed Assets purchased</t>
  </si>
  <si>
    <t>Dividend</t>
  </si>
  <si>
    <t>Tax Paid</t>
  </si>
  <si>
    <t>Cash generated for the period</t>
  </si>
  <si>
    <t>Cash in Hand</t>
  </si>
  <si>
    <t>Opening Cash</t>
  </si>
  <si>
    <t>closing cash</t>
  </si>
  <si>
    <t>Assets</t>
  </si>
  <si>
    <t>Non current assets</t>
  </si>
  <si>
    <t>Fixed assets</t>
  </si>
  <si>
    <t>Total non current assets</t>
  </si>
  <si>
    <t>Current assets</t>
  </si>
  <si>
    <t>Stock</t>
  </si>
  <si>
    <t>Receivable</t>
  </si>
  <si>
    <t>Cash in hand</t>
  </si>
  <si>
    <t>Total current assets</t>
  </si>
  <si>
    <t>Total assets</t>
  </si>
  <si>
    <t>Equity</t>
  </si>
  <si>
    <t>Equity share capital</t>
  </si>
  <si>
    <t>Accumulated Profit</t>
  </si>
  <si>
    <t>(PAT) Profit After tax</t>
  </si>
  <si>
    <t xml:space="preserve">Dividend Paid </t>
  </si>
  <si>
    <t>Total Equity</t>
  </si>
  <si>
    <t>Liabilities</t>
  </si>
  <si>
    <t>Non current liabilities</t>
  </si>
  <si>
    <t>Long term loan</t>
  </si>
  <si>
    <t>Total non-current liabilities</t>
  </si>
  <si>
    <t>current liabilities</t>
  </si>
  <si>
    <t>Payables</t>
  </si>
  <si>
    <t>Total current liabilities</t>
  </si>
  <si>
    <t>Total liabilities</t>
  </si>
  <si>
    <t>Total equity and liabilities</t>
  </si>
  <si>
    <t>Differences</t>
  </si>
  <si>
    <t>Quaterly Balance sheet</t>
  </si>
  <si>
    <t xml:space="preserve">Total Equity </t>
  </si>
  <si>
    <t xml:space="preserve">Liquidity Ratio </t>
  </si>
  <si>
    <t>Current Ratio (Current asset / Current Liabilities)</t>
  </si>
  <si>
    <t>Current asset</t>
  </si>
  <si>
    <t>Total current asset</t>
  </si>
  <si>
    <t>Current liabilities</t>
  </si>
  <si>
    <t>Current Ratio in time</t>
  </si>
  <si>
    <t>Quick Ratio (Quick Asset / Current Libilities)</t>
  </si>
  <si>
    <t>Quick Asset  (receivable+Cash in hand)</t>
  </si>
  <si>
    <t>Total Quick asset</t>
  </si>
  <si>
    <t>Quick Ratio in time</t>
  </si>
  <si>
    <t>Cash Ratio (Cash in hand / Current Liabilities)</t>
  </si>
  <si>
    <t>Current Liabilities</t>
  </si>
  <si>
    <t>Cash Ratio in time</t>
  </si>
  <si>
    <t>Turnover Ratios</t>
  </si>
  <si>
    <t>Receivable Turn over Ratio (Credit Sales for the period / Average Receivable)</t>
  </si>
  <si>
    <t>Credit Sales</t>
  </si>
  <si>
    <t>Sales to customer 1</t>
  </si>
  <si>
    <t>Sales to customer 2</t>
  </si>
  <si>
    <t>Total Credit sales</t>
  </si>
  <si>
    <t>Average Receivables (opening Receivable+closing Receivable) / 2</t>
  </si>
  <si>
    <t>Opening Receivable</t>
  </si>
  <si>
    <t>Closing Receivable</t>
  </si>
  <si>
    <t>Average Receivable</t>
  </si>
  <si>
    <t>Receivable Turn over Ratio (in time)</t>
  </si>
  <si>
    <t>Days' Receivables (No of days in given Period/Receivable Turnover Ratio)</t>
  </si>
  <si>
    <t>Days in a Quarter</t>
  </si>
  <si>
    <t>Receivable Turnover Ratio (in times)</t>
  </si>
  <si>
    <t>Days' Receivables</t>
  </si>
  <si>
    <t>Payable Turnover Ratio (credit Purchase for the period /  Average Payable</t>
  </si>
  <si>
    <t>Credit Purchases</t>
  </si>
  <si>
    <t>Credit Purchases of Milk Chocolates</t>
  </si>
  <si>
    <t>Credit Purchases of Dark Chocolates</t>
  </si>
  <si>
    <t>Total Credit Purchases</t>
  </si>
  <si>
    <t>Average Paybles (Opening Payables+Closing payables) / 2</t>
  </si>
  <si>
    <t>Opening Payables</t>
  </si>
  <si>
    <t>Closing Payables</t>
  </si>
  <si>
    <t xml:space="preserve">Average Paybles </t>
  </si>
  <si>
    <t>Payable Turnover Ratio (in time)</t>
  </si>
  <si>
    <t>Days' Payables (No. of days in given Period / Receivable Turnover Ratio)</t>
  </si>
  <si>
    <t>Payable Turnover Ratio (in times)</t>
  </si>
  <si>
    <t xml:space="preserve">Days' Payables </t>
  </si>
  <si>
    <t>Stock Turnover ratio (COGS / Average Stocks)</t>
  </si>
  <si>
    <t>COGS</t>
  </si>
  <si>
    <t>Average Stocks (Opening stocks + Closing stocks) / 2</t>
  </si>
  <si>
    <t>Opening stocks</t>
  </si>
  <si>
    <t>Closing stocks</t>
  </si>
  <si>
    <t>Average stocks</t>
  </si>
  <si>
    <t>Stock Turnover ratio in times</t>
  </si>
  <si>
    <t>Days' stock (No. of Days in given Period / Stock Turnover Ratio )</t>
  </si>
  <si>
    <t>Total asset Turnover Ratio (sales / average total assets )</t>
  </si>
  <si>
    <t xml:space="preserve">Sales </t>
  </si>
  <si>
    <t>Average Total Assets (Opening Assets + Closing Assets) / 2</t>
  </si>
  <si>
    <t>Opening Total assets</t>
  </si>
  <si>
    <t>Closing Total assets</t>
  </si>
  <si>
    <t>Average Total Assets</t>
  </si>
  <si>
    <t>Total asset Turnover Ratio in times</t>
  </si>
  <si>
    <t>Fixed asset Turnover Ratio (sales / Average Fixed assets )</t>
  </si>
  <si>
    <t>Average Fixed Assets (Opening Fixed Assets + Closing Fixed Assets) / 2</t>
  </si>
  <si>
    <t>Opening Fixed assets</t>
  </si>
  <si>
    <t>Closing Fixed assets</t>
  </si>
  <si>
    <t>Average Fixed Assets</t>
  </si>
  <si>
    <t>Fixed asset Turnover Ratio (in times)</t>
  </si>
  <si>
    <t>Profitability Ratio</t>
  </si>
  <si>
    <t xml:space="preserve">Gross Margin (Gross Profit / Sales) </t>
  </si>
  <si>
    <t>Gross profit Margin (in percentage)</t>
  </si>
  <si>
    <t>Net Profit Margin (Net Profit / Sales)</t>
  </si>
  <si>
    <t>Net Profit</t>
  </si>
  <si>
    <t>Net Profit Margin (in percentage)</t>
  </si>
  <si>
    <t>Operating Profit Margin (Operating Profit / sales)</t>
  </si>
  <si>
    <t xml:space="preserve">Operating Profit </t>
  </si>
  <si>
    <t>Operating Profit Margin (in percentage)</t>
  </si>
  <si>
    <t>Return On investment (operating Profit / average Total assets</t>
  </si>
  <si>
    <t>Operating Profit</t>
  </si>
  <si>
    <t>Average Total Assets (Opening Total Assets + Closing Total Assets) / 2</t>
  </si>
  <si>
    <t>Opening total Assets</t>
  </si>
  <si>
    <t>Closing total assets</t>
  </si>
  <si>
    <t>Average Total assets</t>
  </si>
  <si>
    <t>Return On investment (RoI) (in Percentage)</t>
  </si>
  <si>
    <t>Return on Equity (Net profit / Average Total Equity)</t>
  </si>
  <si>
    <t>Net profit</t>
  </si>
  <si>
    <t>Average Total Equity (Opening Total Equity / Closing Total Equity)</t>
  </si>
  <si>
    <t>Opening Total equity</t>
  </si>
  <si>
    <t>Closing Total equity</t>
  </si>
  <si>
    <t xml:space="preserve">Average Total Equity </t>
  </si>
  <si>
    <t>Return on Equity (ROE) ( In percentage)</t>
  </si>
  <si>
    <t>Earning per share (Net profit available to equity share holder / Number of equity Shares)</t>
  </si>
  <si>
    <t>Number of Equity shares</t>
  </si>
  <si>
    <t>Earning per shares in Rs. (EPS)</t>
  </si>
  <si>
    <t>Risk ratios</t>
  </si>
  <si>
    <t>Debt to capital Ratio (Total Liabilities / (Total Liabilities+Total equity)</t>
  </si>
  <si>
    <t>Debt (Total Liabilities)</t>
  </si>
  <si>
    <t>Total Liability + Total equity</t>
  </si>
  <si>
    <t>Debt to capital Ratio ( In times)</t>
  </si>
  <si>
    <t>Debt to equity Ratio (Total Liabilities / Total Equity)</t>
  </si>
  <si>
    <t>Debt (Total liabilities)</t>
  </si>
  <si>
    <t>(Total equity)</t>
  </si>
  <si>
    <t>Debt to equity Ratio (in times)</t>
  </si>
  <si>
    <t>Interest Coverage Ratio ( Operating Profit / Interest )</t>
  </si>
  <si>
    <t xml:space="preserve">Interest </t>
  </si>
  <si>
    <t>Interest Coverage Ratio (in times)</t>
  </si>
  <si>
    <t>-</t>
  </si>
  <si>
    <t>Total Asset To Equity Ratio (Total Asset/Total Equity)</t>
  </si>
  <si>
    <t>Total Asset</t>
  </si>
  <si>
    <t>Total Asset To Equity Ratio (in times)</t>
  </si>
  <si>
    <t>Equity Multiplier (Average total asset / Average Total equity )</t>
  </si>
  <si>
    <t>Average Total Asset</t>
  </si>
  <si>
    <t>Opening total asset</t>
  </si>
  <si>
    <t>Closing total asset</t>
  </si>
  <si>
    <t>Average Total Equity</t>
  </si>
  <si>
    <t>Opening Total Equity</t>
  </si>
  <si>
    <t>Equity multiplier (in time )</t>
  </si>
  <si>
    <t>Dupont analysis</t>
  </si>
  <si>
    <t>ROE (Net Profit Margin * Asset Turnover Ratio * Equity Multiplier)</t>
  </si>
  <si>
    <t>Total Asset Turnover Ratio in times</t>
  </si>
  <si>
    <t>Equity multiplier (in times)</t>
  </si>
  <si>
    <t>Return on Equity (in Percentge)</t>
  </si>
  <si>
    <t>Market Ratio</t>
  </si>
  <si>
    <t>Book Value Per Share (Total Equity / Equity Share Outstanding)</t>
  </si>
  <si>
    <t>Equity Share Outstanding</t>
  </si>
  <si>
    <t>Book Value Per Share (in Rs)</t>
  </si>
  <si>
    <t>Market to Book Ratio ( Market Price per share / Book Value per Share)</t>
  </si>
  <si>
    <t>Market Price per Share</t>
  </si>
  <si>
    <t>Book Value per share</t>
  </si>
  <si>
    <t>Market to Book Ratio ( in Rs)</t>
  </si>
  <si>
    <t>Price Earning Ratio (Market Price per Share/Earning per share)</t>
  </si>
  <si>
    <t>Earning Per Share (EPS) = Net income / Shares outstanding</t>
  </si>
  <si>
    <t>Price Earning Ratio (in times)</t>
  </si>
  <si>
    <t>Market Capitalization (market price per Share * Number of Share Outstanding )</t>
  </si>
  <si>
    <t>Market Capitalization (market Cap)  (in Rs)</t>
  </si>
  <si>
    <t>Price to Book Ratio (Market capitalization / Total equity)</t>
  </si>
  <si>
    <t xml:space="preserve">Market Capitalization </t>
  </si>
  <si>
    <t>Price to Book Ratio (in Times)</t>
  </si>
  <si>
    <t>Enterprise value (market capitalization+Market value of loan- Cash in hand)</t>
  </si>
  <si>
    <t>Market value of loan</t>
  </si>
  <si>
    <t>Enterprise value (EV) (in Rs)</t>
  </si>
  <si>
    <t>Enterprise Value Multiple (Enterprise Value (EV) / EBITDA )</t>
  </si>
  <si>
    <t xml:space="preserve">Enterprise value (EV) </t>
  </si>
  <si>
    <t>EBITDA</t>
  </si>
  <si>
    <t>Enterprise Value Multiple (in times)</t>
  </si>
  <si>
    <t>Dividend Ratio</t>
  </si>
  <si>
    <t>Dividend Payout Ratio (Total dividend Paid in the Period / Net Income For the period)</t>
  </si>
  <si>
    <t xml:space="preserve">Total Dividend Paid </t>
  </si>
  <si>
    <t>Net Income</t>
  </si>
  <si>
    <t>Dividend Payout Ratio (in Percentage)</t>
  </si>
  <si>
    <t>Retention Ratio (1-Dividend Payout Ratio)</t>
  </si>
  <si>
    <t>Dividend Payout Ratio</t>
  </si>
  <si>
    <t>Retention Ratio (in percentage)</t>
  </si>
  <si>
    <t>Vertical analysis (VA)</t>
  </si>
  <si>
    <t>Horizontal analysis (HA)</t>
  </si>
  <si>
    <t>Trend Assumption</t>
  </si>
  <si>
    <t>Items</t>
  </si>
  <si>
    <t>Analysis Tables</t>
  </si>
  <si>
    <t xml:space="preserve">Trend </t>
  </si>
  <si>
    <t>Rate</t>
  </si>
  <si>
    <t>HA</t>
  </si>
  <si>
    <t>Average Growth Rate of last 3 given Quarter</t>
  </si>
  <si>
    <t>VA</t>
  </si>
  <si>
    <t>% of sales - Average of last 2 Given quarter</t>
  </si>
  <si>
    <t>Operating cost</t>
  </si>
  <si>
    <t>stock</t>
  </si>
  <si>
    <t>Quarterly statement</t>
  </si>
  <si>
    <t>% of COGS of last given quarter Y2-Q4</t>
  </si>
  <si>
    <t>% of sales of last given quarter Y2-Q4</t>
  </si>
  <si>
    <t>Payable</t>
  </si>
  <si>
    <t>% of operating expenses of last given quarter Y2-Q4</t>
  </si>
  <si>
    <t>Fixed asset</t>
  </si>
  <si>
    <t>Purchases month</t>
  </si>
  <si>
    <t>Price (in Rs)</t>
  </si>
  <si>
    <t>Life of asset (in month)</t>
  </si>
  <si>
    <t>F-Q1-M1</t>
  </si>
  <si>
    <t>Old Asset</t>
  </si>
  <si>
    <t>Depriciated over next 12 months equally</t>
  </si>
  <si>
    <t>Month</t>
  </si>
  <si>
    <t>Loan amount (in RS)</t>
  </si>
  <si>
    <t>Interest rate (per annum)</t>
  </si>
  <si>
    <t>Loan period (in month)</t>
  </si>
  <si>
    <t>Tax rate</t>
  </si>
  <si>
    <t>New share issued</t>
  </si>
  <si>
    <t>Q1- Begining</t>
  </si>
  <si>
    <t>Dividend Paid per share</t>
  </si>
  <si>
    <t>Q1-End</t>
  </si>
  <si>
    <t>Fixed asset (FA) and depreciation</t>
  </si>
  <si>
    <t>F-Q1</t>
  </si>
  <si>
    <t>F-Q2</t>
  </si>
  <si>
    <t>loans and interest</t>
  </si>
  <si>
    <t>FA opening balances</t>
  </si>
  <si>
    <t>loan opening balance</t>
  </si>
  <si>
    <t>old asset</t>
  </si>
  <si>
    <t xml:space="preserve">old loan </t>
  </si>
  <si>
    <t>new asset</t>
  </si>
  <si>
    <t>new loan</t>
  </si>
  <si>
    <t>Addition to loan</t>
  </si>
  <si>
    <t>New asset</t>
  </si>
  <si>
    <t>closing balance</t>
  </si>
  <si>
    <t>Depreciation opening balance</t>
  </si>
  <si>
    <t>Interest for the Period</t>
  </si>
  <si>
    <t>Depreciation for the period</t>
  </si>
  <si>
    <t>Depreciation closing balance</t>
  </si>
  <si>
    <t>Amount ( in Rs)</t>
  </si>
  <si>
    <t>opening receivables</t>
  </si>
  <si>
    <t>Closing receivables</t>
  </si>
  <si>
    <t>opening Payables</t>
  </si>
  <si>
    <t>Closing payables</t>
  </si>
  <si>
    <t>opening stocks</t>
  </si>
  <si>
    <t>Payment for expenses</t>
  </si>
  <si>
    <t>opening outstanding expenses</t>
  </si>
  <si>
    <t>Expenses for the period</t>
  </si>
  <si>
    <t>closing outstanding expenses</t>
  </si>
  <si>
    <t>Equity, accumulated profit and dividend</t>
  </si>
  <si>
    <t>number of shares</t>
  </si>
  <si>
    <t>opening number of shares</t>
  </si>
  <si>
    <t>Share issued</t>
  </si>
  <si>
    <t>Closing number of share</t>
  </si>
  <si>
    <t>opening capital</t>
  </si>
  <si>
    <t>Closing Balances</t>
  </si>
  <si>
    <t>Accumulated Profits</t>
  </si>
  <si>
    <t>Opening balances</t>
  </si>
  <si>
    <t>PAT(profit after Tax)</t>
  </si>
  <si>
    <t>Dividend paid</t>
  </si>
  <si>
    <t>Amount (in Rs.)</t>
  </si>
  <si>
    <t>Cash inflow</t>
  </si>
  <si>
    <t>Collection from customers</t>
  </si>
  <si>
    <t>Equity shares issued</t>
  </si>
  <si>
    <t>Loan taken</t>
  </si>
  <si>
    <t>Cash outflow</t>
  </si>
  <si>
    <t>Fixed asset purchased</t>
  </si>
  <si>
    <t>Interest paid</t>
  </si>
  <si>
    <t>Tax paid</t>
  </si>
  <si>
    <t>opening cash</t>
  </si>
  <si>
    <t>Closing cash</t>
  </si>
  <si>
    <t>Y2 - Q4</t>
  </si>
  <si>
    <t>F - Q1</t>
  </si>
  <si>
    <t>F - Q2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</si>
</sst>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1">
    <font>
      <sz val="10.0"/>
      <color rgb="FF000000"/>
      <name val="Arial"/>
      <scheme val="minor"/>
    </font>
    <font>
      <b/>
      <sz val="12.0"/>
      <color theme="1"/>
      <name val="Arial"/>
    </font>
    <font>
      <sz val="12.0"/>
      <color theme="1"/>
      <name val="Arial"/>
    </font>
    <font>
      <sz val="12.0"/>
      <color theme="1"/>
      <name val="Arial"/>
      <scheme val="minor"/>
    </font>
    <font>
      <b/>
      <sz val="12.0"/>
      <color theme="1"/>
      <name val="Arial"/>
      <scheme val="minor"/>
    </font>
    <font>
      <sz val="11.0"/>
      <color theme="1"/>
      <name val="Arial"/>
    </font>
    <font>
      <color theme="1"/>
      <name val="Arial"/>
    </font>
    <font>
      <b/>
      <color theme="1"/>
      <name val="Arial"/>
    </font>
    <font>
      <color rgb="FF1F1F1F"/>
      <name val="Arial"/>
    </font>
    <font>
      <b/>
      <sz val="11.0"/>
      <color theme="1"/>
      <name val="Arial"/>
    </font>
    <font>
      <color theme="1"/>
      <name val="Arial"/>
      <scheme val="minor"/>
    </font>
    <font>
      <b/>
      <sz val="11.0"/>
      <color theme="1"/>
      <name val="Arial"/>
      <scheme val="minor"/>
    </font>
    <font>
      <b/>
      <color rgb="FF980000"/>
      <name val="Arial"/>
    </font>
    <font>
      <b/>
      <color rgb="FF980000"/>
      <name val="Arial"/>
      <scheme val="minor"/>
    </font>
    <font>
      <b/>
      <color theme="1"/>
      <name val="Arial"/>
      <scheme val="minor"/>
    </font>
    <font>
      <b/>
      <sz val="10.0"/>
      <color theme="1"/>
      <name val="Arial"/>
      <scheme val="minor"/>
    </font>
    <font>
      <b/>
      <sz val="10.0"/>
      <color rgb="FF000000"/>
      <name val="&quot;Google Sans&quot;"/>
    </font>
    <font>
      <b/>
      <sz val="10.0"/>
      <color rgb="FF980000"/>
      <name val="&quot;Google Sans&quot;"/>
    </font>
    <font>
      <b/>
      <sz val="9.0"/>
      <color rgb="FF000000"/>
      <name val="Arial"/>
    </font>
    <font>
      <sz val="10.0"/>
      <color theme="1"/>
      <name val="Arial"/>
    </font>
    <font>
      <b/>
      <color rgb="FF000000"/>
      <name val="Arial"/>
    </font>
  </fonts>
  <fills count="8">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s>
  <borders count="1">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0" xfId="0" applyAlignment="1" applyFont="1">
      <alignment vertical="bottom"/>
    </xf>
    <xf borderId="0" fillId="0" fontId="6" numFmtId="0" xfId="0" applyAlignment="1" applyFont="1">
      <alignment vertical="bottom"/>
    </xf>
    <xf borderId="0" fillId="0" fontId="6" numFmtId="0" xfId="0" applyAlignment="1" applyFont="1">
      <alignment horizontal="right" vertical="bottom"/>
    </xf>
    <xf borderId="0" fillId="0" fontId="4" numFmtId="0" xfId="0" applyAlignment="1" applyFont="1">
      <alignment readingOrder="0" shrinkToFit="0" wrapText="1"/>
    </xf>
    <xf borderId="0" fillId="0" fontId="1" numFmtId="0" xfId="0" applyAlignment="1" applyFont="1">
      <alignment readingOrder="0" vertical="bottom"/>
    </xf>
    <xf borderId="0" fillId="0" fontId="2" numFmtId="0" xfId="0" applyAlignment="1" applyFont="1">
      <alignment vertical="bottom"/>
    </xf>
    <xf borderId="0" fillId="0" fontId="3" numFmtId="0" xfId="0" applyFont="1"/>
    <xf borderId="0" fillId="2" fontId="7" numFmtId="0" xfId="0" applyAlignment="1" applyFont="1">
      <alignment vertical="bottom"/>
    </xf>
    <xf borderId="0" fillId="0" fontId="6" numFmtId="0" xfId="0" applyAlignment="1" applyFont="1">
      <alignment horizontal="center" vertical="bottom"/>
    </xf>
    <xf borderId="0" fillId="0" fontId="7" numFmtId="0" xfId="0" applyAlignment="1" applyFont="1">
      <alignment horizontal="center" vertical="bottom"/>
    </xf>
    <xf borderId="0" fillId="0" fontId="7" numFmtId="0" xfId="0" applyAlignment="1" applyFont="1">
      <alignment horizontal="center" readingOrder="0" vertical="bottom"/>
    </xf>
    <xf borderId="0" fillId="2" fontId="8" numFmtId="0" xfId="0" applyAlignment="1" applyFont="1">
      <alignment horizontal="center" vertical="bottom"/>
    </xf>
    <xf borderId="0" fillId="0" fontId="6" numFmtId="10" xfId="0" applyAlignment="1" applyFont="1" applyNumberFormat="1">
      <alignment horizontal="center" vertical="bottom"/>
    </xf>
    <xf borderId="0" fillId="0" fontId="6" numFmtId="0" xfId="0" applyAlignment="1" applyFont="1">
      <alignment horizontal="center" readingOrder="0" vertical="bottom"/>
    </xf>
    <xf borderId="0" fillId="0" fontId="7" numFmtId="10" xfId="0" applyAlignment="1" applyFont="1" applyNumberFormat="1">
      <alignment horizontal="center" vertical="bottom"/>
    </xf>
    <xf borderId="0" fillId="0" fontId="6" numFmtId="9" xfId="0" applyAlignment="1" applyFont="1" applyNumberFormat="1">
      <alignment horizontal="center" vertical="bottom"/>
    </xf>
    <xf borderId="0" fillId="0" fontId="6" numFmtId="0" xfId="0" applyAlignment="1" applyFont="1">
      <alignment horizontal="left" vertical="bottom"/>
    </xf>
    <xf borderId="0" fillId="0" fontId="6" numFmtId="0" xfId="0" applyAlignment="1" applyFont="1">
      <alignment horizontal="left" readingOrder="0" vertical="bottom"/>
    </xf>
    <xf borderId="0" fillId="0" fontId="6" numFmtId="0" xfId="0" applyAlignment="1" applyFont="1">
      <alignment readingOrder="0" vertical="bottom"/>
    </xf>
    <xf borderId="0" fillId="3" fontId="6" numFmtId="1" xfId="0" applyAlignment="1" applyFill="1" applyFont="1" applyNumberFormat="1">
      <alignment vertical="bottom"/>
    </xf>
    <xf borderId="0" fillId="4" fontId="7" numFmtId="1" xfId="0" applyAlignment="1" applyFill="1" applyFont="1" applyNumberFormat="1">
      <alignment vertical="bottom"/>
    </xf>
    <xf borderId="0" fillId="0" fontId="9" numFmtId="1" xfId="0" applyAlignment="1" applyFont="1" applyNumberFormat="1">
      <alignment vertical="bottom"/>
    </xf>
    <xf borderId="0" fillId="0" fontId="6" numFmtId="1" xfId="0" applyAlignment="1" applyFont="1" applyNumberFormat="1">
      <alignment vertical="bottom"/>
    </xf>
    <xf borderId="0" fillId="0" fontId="5" numFmtId="1" xfId="0" applyAlignment="1" applyFont="1" applyNumberFormat="1">
      <alignment vertical="bottom"/>
    </xf>
    <xf borderId="0" fillId="0" fontId="6" numFmtId="1" xfId="0" applyAlignment="1" applyFont="1" applyNumberFormat="1">
      <alignment horizontal="right" vertical="bottom"/>
    </xf>
    <xf borderId="0" fillId="0" fontId="9" numFmtId="1" xfId="0" applyAlignment="1" applyFont="1" applyNumberFormat="1">
      <alignment readingOrder="0" vertical="bottom"/>
    </xf>
    <xf borderId="0" fillId="0" fontId="5" numFmtId="0" xfId="0" applyAlignment="1" applyFont="1">
      <alignment vertical="bottom"/>
    </xf>
    <xf borderId="0" fillId="0" fontId="6" numFmtId="164" xfId="0" applyAlignment="1" applyFont="1" applyNumberFormat="1">
      <alignment horizontal="right" vertical="bottom"/>
    </xf>
    <xf borderId="0" fillId="0" fontId="10" numFmtId="1" xfId="0" applyFont="1" applyNumberFormat="1"/>
    <xf borderId="0" fillId="0" fontId="9" numFmtId="0" xfId="0" applyAlignment="1" applyFont="1">
      <alignment vertical="bottom"/>
    </xf>
    <xf borderId="0" fillId="0" fontId="9" numFmtId="0" xfId="0" applyAlignment="1" applyFont="1">
      <alignment readingOrder="0" vertical="bottom"/>
    </xf>
    <xf borderId="0" fillId="3" fontId="7" numFmtId="1" xfId="0" applyAlignment="1" applyFont="1" applyNumberFormat="1">
      <alignment horizontal="center" readingOrder="0" vertical="bottom"/>
    </xf>
    <xf borderId="0" fillId="3" fontId="9" numFmtId="1" xfId="0" applyAlignment="1" applyFont="1" applyNumberFormat="1">
      <alignment vertical="bottom"/>
    </xf>
    <xf borderId="0" fillId="0" fontId="11" numFmtId="0" xfId="0" applyAlignment="1" applyFont="1">
      <alignment readingOrder="0"/>
    </xf>
    <xf borderId="0" fillId="0" fontId="9" numFmtId="0" xfId="0" applyAlignment="1" applyFont="1">
      <alignment horizontal="center" readingOrder="0" vertical="bottom"/>
    </xf>
    <xf borderId="0" fillId="0" fontId="9" numFmtId="0" xfId="0" applyAlignment="1" applyFont="1">
      <alignment horizontal="center" vertical="bottom"/>
    </xf>
    <xf borderId="0" fillId="0" fontId="5" numFmtId="0" xfId="0" applyAlignment="1" applyFont="1">
      <alignment horizontal="center" vertical="bottom"/>
    </xf>
    <xf borderId="0" fillId="0" fontId="5" numFmtId="0" xfId="0" applyAlignment="1" applyFont="1">
      <alignment horizontal="center" readingOrder="0" vertical="bottom"/>
    </xf>
    <xf borderId="0" fillId="0" fontId="5" numFmtId="3" xfId="0" applyAlignment="1" applyFont="1" applyNumberFormat="1">
      <alignment horizontal="center" vertical="bottom"/>
    </xf>
    <xf borderId="0" fillId="4" fontId="6" numFmtId="3" xfId="0" applyAlignment="1" applyFont="1" applyNumberFormat="1">
      <alignment vertical="bottom"/>
    </xf>
    <xf borderId="0" fillId="4" fontId="7" numFmtId="3" xfId="0" applyAlignment="1" applyFont="1" applyNumberFormat="1">
      <alignment vertical="bottom"/>
    </xf>
    <xf borderId="0" fillId="0" fontId="6" numFmtId="3" xfId="0" applyAlignment="1" applyFont="1" applyNumberFormat="1">
      <alignment horizontal="right" vertical="bottom"/>
    </xf>
    <xf borderId="0" fillId="4" fontId="5" numFmtId="1" xfId="0" applyAlignment="1" applyFont="1" applyNumberFormat="1">
      <alignment vertical="bottom"/>
    </xf>
    <xf borderId="0" fillId="0" fontId="5" numFmtId="0" xfId="0" applyAlignment="1" applyFont="1">
      <alignment readingOrder="0" vertical="bottom"/>
    </xf>
    <xf borderId="0" fillId="0" fontId="6" numFmtId="164" xfId="0" applyAlignment="1" applyFont="1" applyNumberFormat="1">
      <alignment vertical="bottom"/>
    </xf>
    <xf borderId="0" fillId="4" fontId="6" numFmtId="1" xfId="0" applyAlignment="1" applyFont="1" applyNumberFormat="1">
      <alignment vertical="bottom"/>
    </xf>
    <xf borderId="0" fillId="3" fontId="7" numFmtId="1" xfId="0" applyAlignment="1" applyFont="1" applyNumberFormat="1">
      <alignment readingOrder="0" vertical="bottom"/>
    </xf>
    <xf borderId="0" fillId="0" fontId="7" numFmtId="0" xfId="0" applyAlignment="1" applyFont="1">
      <alignment vertical="bottom"/>
    </xf>
    <xf borderId="0" fillId="0" fontId="7" numFmtId="0" xfId="0" applyAlignment="1" applyFont="1">
      <alignment readingOrder="0" vertical="bottom"/>
    </xf>
    <xf borderId="0" fillId="4" fontId="9" numFmtId="1" xfId="0" applyAlignment="1" applyFont="1" applyNumberFormat="1">
      <alignment readingOrder="0" vertical="bottom"/>
    </xf>
    <xf borderId="0" fillId="0" fontId="5" numFmtId="1" xfId="0" applyAlignment="1" applyFont="1" applyNumberFormat="1">
      <alignment readingOrder="0" vertical="bottom"/>
    </xf>
    <xf borderId="0" fillId="4" fontId="7" numFmtId="1" xfId="0" applyAlignment="1" applyFont="1" applyNumberFormat="1">
      <alignment readingOrder="0" vertical="bottom"/>
    </xf>
    <xf borderId="0" fillId="0" fontId="6" numFmtId="3" xfId="0" applyAlignment="1" applyFont="1" applyNumberFormat="1">
      <alignment vertical="bottom"/>
    </xf>
    <xf borderId="0" fillId="0" fontId="7" numFmtId="3" xfId="0" applyAlignment="1" applyFont="1" applyNumberFormat="1">
      <alignment readingOrder="0" vertical="bottom"/>
    </xf>
    <xf borderId="0" fillId="0" fontId="6" numFmtId="3" xfId="0" applyAlignment="1" applyFont="1" applyNumberFormat="1">
      <alignment readingOrder="0" vertical="bottom"/>
    </xf>
    <xf borderId="0" fillId="0" fontId="7" numFmtId="3" xfId="0" applyAlignment="1" applyFont="1" applyNumberFormat="1">
      <alignment vertical="bottom"/>
    </xf>
    <xf borderId="0" fillId="4" fontId="7" numFmtId="1" xfId="0" applyAlignment="1" applyFont="1" applyNumberFormat="1">
      <alignment horizontal="center" readingOrder="0" vertical="bottom"/>
    </xf>
    <xf borderId="0" fillId="5" fontId="7" numFmtId="1" xfId="0" applyAlignment="1" applyFill="1" applyFont="1" applyNumberFormat="1">
      <alignment readingOrder="0" vertical="bottom"/>
    </xf>
    <xf borderId="0" fillId="5" fontId="7" numFmtId="1" xfId="0" applyAlignment="1" applyFont="1" applyNumberFormat="1">
      <alignment horizontal="center" readingOrder="0" vertical="bottom"/>
    </xf>
    <xf borderId="0" fillId="2" fontId="12" numFmtId="0" xfId="0" applyAlignment="1" applyFont="1">
      <alignment vertical="bottom"/>
    </xf>
    <xf borderId="0" fillId="0" fontId="6" numFmtId="3" xfId="0" applyAlignment="1" applyFont="1" applyNumberFormat="1">
      <alignment horizontal="right" readingOrder="0" vertical="bottom"/>
    </xf>
    <xf borderId="0" fillId="6" fontId="7" numFmtId="0" xfId="0" applyAlignment="1" applyFill="1" applyFont="1">
      <alignment vertical="bottom"/>
    </xf>
    <xf borderId="0" fillId="6" fontId="7" numFmtId="0" xfId="0" applyAlignment="1" applyFont="1">
      <alignment readingOrder="0" vertical="bottom"/>
    </xf>
    <xf borderId="0" fillId="2" fontId="12" numFmtId="0" xfId="0" applyAlignment="1" applyFont="1">
      <alignment readingOrder="0" vertical="bottom"/>
    </xf>
    <xf borderId="0" fillId="2" fontId="6" numFmtId="0" xfId="0" applyAlignment="1" applyFont="1">
      <alignment vertical="bottom"/>
    </xf>
    <xf borderId="0" fillId="0" fontId="13" numFmtId="0" xfId="0" applyFont="1"/>
    <xf borderId="0" fillId="7" fontId="7" numFmtId="0" xfId="0" applyAlignment="1" applyFill="1" applyFont="1">
      <alignment horizontal="center" readingOrder="0" vertical="bottom"/>
    </xf>
    <xf borderId="0" fillId="0" fontId="6" numFmtId="3" xfId="0" applyAlignment="1" applyFont="1" applyNumberFormat="1">
      <alignment horizontal="center" vertical="bottom"/>
    </xf>
    <xf borderId="0" fillId="0" fontId="12" numFmtId="0" xfId="0" applyAlignment="1" applyFont="1">
      <alignment readingOrder="0" vertical="bottom"/>
    </xf>
    <xf borderId="0" fillId="2" fontId="7" numFmtId="0" xfId="0" applyAlignment="1" applyFont="1">
      <alignment readingOrder="0" vertical="bottom"/>
    </xf>
    <xf borderId="0" fillId="6" fontId="7" numFmtId="3" xfId="0" applyAlignment="1" applyFont="1" applyNumberFormat="1">
      <alignment horizontal="center" vertical="bottom"/>
    </xf>
    <xf borderId="0" fillId="7" fontId="7" numFmtId="0" xfId="0" applyAlignment="1" applyFont="1">
      <alignment horizontal="center" vertical="bottom"/>
    </xf>
    <xf borderId="0" fillId="0" fontId="6" numFmtId="1" xfId="0" applyAlignment="1" applyFont="1" applyNumberFormat="1">
      <alignment horizontal="center" vertical="bottom"/>
    </xf>
    <xf borderId="0" fillId="6" fontId="7" numFmtId="3" xfId="0" applyAlignment="1" applyFont="1" applyNumberFormat="1">
      <alignment readingOrder="0" vertical="bottom"/>
    </xf>
    <xf borderId="0" fillId="6" fontId="7" numFmtId="1" xfId="0" applyAlignment="1" applyFont="1" applyNumberFormat="1">
      <alignment horizontal="center" vertical="bottom"/>
    </xf>
    <xf borderId="0" fillId="7" fontId="7" numFmtId="3" xfId="0" applyAlignment="1" applyFont="1" applyNumberFormat="1">
      <alignment horizontal="center" vertical="bottom"/>
    </xf>
    <xf borderId="0" fillId="2" fontId="7" numFmtId="3" xfId="0" applyAlignment="1" applyFont="1" applyNumberFormat="1">
      <alignment vertical="bottom"/>
    </xf>
    <xf borderId="0" fillId="2" fontId="12" numFmtId="3" xfId="0" applyAlignment="1" applyFont="1" applyNumberFormat="1">
      <alignment readingOrder="0" vertical="bottom"/>
    </xf>
    <xf borderId="0" fillId="2" fontId="12" numFmtId="3" xfId="0" applyAlignment="1" applyFont="1" applyNumberFormat="1">
      <alignment vertical="bottom"/>
    </xf>
    <xf borderId="0" fillId="7" fontId="7" numFmtId="0" xfId="0" applyAlignment="1" applyFont="1">
      <alignment readingOrder="0" vertical="bottom"/>
    </xf>
    <xf borderId="0" fillId="7" fontId="7" numFmtId="0" xfId="0" applyAlignment="1" applyFont="1">
      <alignment vertical="bottom"/>
    </xf>
    <xf borderId="0" fillId="5" fontId="12" numFmtId="1" xfId="0" applyAlignment="1" applyFont="1" applyNumberFormat="1">
      <alignment readingOrder="0" vertical="bottom"/>
    </xf>
    <xf borderId="0" fillId="5" fontId="14" numFmtId="0" xfId="0" applyAlignment="1" applyFont="1">
      <alignment horizontal="center" readingOrder="0"/>
    </xf>
    <xf borderId="0" fillId="0" fontId="10" numFmtId="0" xfId="0" applyAlignment="1" applyFont="1">
      <alignment horizontal="center"/>
    </xf>
    <xf borderId="0" fillId="7" fontId="14" numFmtId="0" xfId="0" applyAlignment="1" applyFont="1">
      <alignment readingOrder="0"/>
    </xf>
    <xf borderId="0" fillId="2" fontId="14" numFmtId="0" xfId="0" applyAlignment="1" applyFont="1">
      <alignment readingOrder="0"/>
    </xf>
    <xf borderId="0" fillId="0" fontId="10" numFmtId="3" xfId="0" applyAlignment="1" applyFont="1" applyNumberFormat="1">
      <alignment horizontal="center"/>
    </xf>
    <xf borderId="0" fillId="0" fontId="13" numFmtId="0" xfId="0" applyAlignment="1" applyFont="1">
      <alignment readingOrder="0"/>
    </xf>
    <xf borderId="0" fillId="0" fontId="10" numFmtId="1" xfId="0" applyAlignment="1" applyFont="1" applyNumberFormat="1">
      <alignment horizontal="center"/>
    </xf>
    <xf borderId="0" fillId="0" fontId="12" numFmtId="3" xfId="0" applyAlignment="1" applyFont="1" applyNumberFormat="1">
      <alignment vertical="bottom"/>
    </xf>
    <xf borderId="0" fillId="6" fontId="14" numFmtId="0" xfId="0" applyAlignment="1" applyFont="1">
      <alignment readingOrder="0"/>
    </xf>
    <xf borderId="0" fillId="6" fontId="14" numFmtId="2" xfId="0" applyAlignment="1" applyFont="1" applyNumberFormat="1">
      <alignment horizontal="center"/>
    </xf>
    <xf borderId="0" fillId="0" fontId="10" numFmtId="0" xfId="0" applyAlignment="1" applyFont="1">
      <alignment readingOrder="0"/>
    </xf>
    <xf borderId="0" fillId="6" fontId="14" numFmtId="2" xfId="0" applyAlignment="1" applyFont="1" applyNumberFormat="1">
      <alignment readingOrder="0"/>
    </xf>
    <xf borderId="0" fillId="7" fontId="14" numFmtId="0" xfId="0" applyAlignment="1" applyFont="1">
      <alignment horizontal="center" readingOrder="0"/>
    </xf>
    <xf borderId="0" fillId="0" fontId="10" numFmtId="0" xfId="0" applyAlignment="1" applyFont="1">
      <alignment horizontal="left" readingOrder="0"/>
    </xf>
    <xf borderId="0" fillId="0" fontId="10" numFmtId="0" xfId="0" applyAlignment="1" applyFont="1">
      <alignment horizontal="center" readingOrder="0"/>
    </xf>
    <xf borderId="0" fillId="0" fontId="13" numFmtId="0" xfId="0" applyAlignment="1" applyFont="1">
      <alignment horizontal="left" readingOrder="0"/>
    </xf>
    <xf borderId="0" fillId="0" fontId="10" numFmtId="2" xfId="0" applyAlignment="1" applyFont="1" applyNumberFormat="1">
      <alignment horizontal="center"/>
    </xf>
    <xf borderId="0" fillId="2" fontId="13" numFmtId="0" xfId="0" applyAlignment="1" applyFont="1">
      <alignment readingOrder="0"/>
    </xf>
    <xf borderId="0" fillId="2" fontId="14" numFmtId="0" xfId="0" applyAlignment="1" applyFont="1">
      <alignment horizontal="center" readingOrder="0"/>
    </xf>
    <xf borderId="0" fillId="6" fontId="14" numFmtId="10" xfId="0" applyAlignment="1" applyFont="1" applyNumberFormat="1">
      <alignment horizontal="center"/>
    </xf>
    <xf borderId="0" fillId="6" fontId="14" numFmtId="4" xfId="0" applyAlignment="1" applyFont="1" applyNumberFormat="1">
      <alignment horizontal="center"/>
    </xf>
    <xf borderId="0" fillId="6" fontId="14" numFmtId="0" xfId="0" applyAlignment="1" applyFont="1">
      <alignment horizontal="center" readingOrder="0"/>
    </xf>
    <xf borderId="0" fillId="0" fontId="10" numFmtId="10" xfId="0" applyAlignment="1" applyFont="1" applyNumberFormat="1">
      <alignment horizontal="center"/>
    </xf>
    <xf borderId="0" fillId="0" fontId="14" numFmtId="0" xfId="0" applyFont="1"/>
    <xf borderId="0" fillId="7" fontId="15" numFmtId="0" xfId="0" applyAlignment="1" applyFont="1">
      <alignment readingOrder="0"/>
    </xf>
    <xf borderId="0" fillId="0" fontId="10" numFmtId="4" xfId="0" applyAlignment="1" applyFont="1" applyNumberFormat="1">
      <alignment horizontal="center"/>
    </xf>
    <xf borderId="0" fillId="6" fontId="16" numFmtId="0" xfId="0" applyAlignment="1" applyFont="1">
      <alignment readingOrder="0"/>
    </xf>
    <xf borderId="0" fillId="6" fontId="14" numFmtId="3" xfId="0" applyAlignment="1" applyFont="1" applyNumberFormat="1">
      <alignment horizontal="center"/>
    </xf>
    <xf borderId="0" fillId="2" fontId="17" numFmtId="0" xfId="0" applyAlignment="1" applyFont="1">
      <alignment readingOrder="0"/>
    </xf>
    <xf borderId="0" fillId="0" fontId="10" numFmtId="164" xfId="0" applyAlignment="1" applyFont="1" applyNumberFormat="1">
      <alignment horizontal="center"/>
    </xf>
    <xf borderId="0" fillId="2" fontId="10" numFmtId="0" xfId="0" applyFont="1"/>
    <xf borderId="0" fillId="0" fontId="10" numFmtId="10" xfId="0" applyFont="1" applyNumberFormat="1"/>
    <xf borderId="0" fillId="4" fontId="11" numFmtId="0" xfId="0" applyAlignment="1" applyFont="1">
      <alignment horizontal="center" readingOrder="0"/>
    </xf>
    <xf borderId="0" fillId="0" fontId="14" numFmtId="0" xfId="0" applyAlignment="1" applyFont="1">
      <alignment horizontal="left" readingOrder="0"/>
    </xf>
    <xf borderId="0" fillId="0" fontId="14" numFmtId="0" xfId="0" applyAlignment="1" applyFont="1">
      <alignment horizontal="center" readingOrder="0"/>
    </xf>
    <xf borderId="0" fillId="2" fontId="18" numFmtId="0" xfId="0" applyAlignment="1" applyFont="1">
      <alignment horizontal="center" readingOrder="0"/>
    </xf>
    <xf borderId="0" fillId="0" fontId="6" numFmtId="0" xfId="0" applyAlignment="1" applyFont="1">
      <alignment vertical="bottom"/>
    </xf>
    <xf borderId="0" fillId="0" fontId="6" numFmtId="10" xfId="0" applyAlignment="1" applyFont="1" applyNumberFormat="1">
      <alignment vertical="bottom"/>
    </xf>
    <xf borderId="0" fillId="2" fontId="19" numFmtId="10" xfId="0" applyAlignment="1" applyFont="1" applyNumberFormat="1">
      <alignment horizontal="right" vertical="bottom"/>
    </xf>
    <xf borderId="0" fillId="2" fontId="9" numFmtId="0" xfId="0" applyAlignment="1" applyFont="1">
      <alignment horizontal="center" vertical="bottom"/>
    </xf>
    <xf borderId="0" fillId="4" fontId="9" numFmtId="0" xfId="0" applyAlignment="1" applyFont="1">
      <alignment horizontal="center" vertical="bottom"/>
    </xf>
    <xf borderId="0" fillId="0" fontId="7" numFmtId="0" xfId="0" applyAlignment="1" applyFont="1">
      <alignment horizontal="left" vertical="bottom"/>
    </xf>
    <xf borderId="0" fillId="0" fontId="6" numFmtId="4" xfId="0" applyAlignment="1" applyFont="1" applyNumberFormat="1">
      <alignment horizontal="center" vertical="bottom"/>
    </xf>
    <xf borderId="0" fillId="4" fontId="7" numFmtId="0" xfId="0" applyAlignment="1" applyFont="1">
      <alignment horizontal="center" vertical="bottom"/>
    </xf>
    <xf borderId="0" fillId="4" fontId="7" numFmtId="0" xfId="0" applyAlignment="1" applyFont="1">
      <alignment vertical="bottom"/>
    </xf>
    <xf borderId="0" fillId="3" fontId="7" numFmtId="0" xfId="0" applyAlignment="1" applyFont="1">
      <alignment vertical="bottom"/>
    </xf>
    <xf borderId="0" fillId="0" fontId="10" numFmtId="3" xfId="0" applyAlignment="1" applyFont="1" applyNumberFormat="1">
      <alignment readingOrder="0"/>
    </xf>
    <xf borderId="0" fillId="0" fontId="10" numFmtId="3" xfId="0" applyFont="1" applyNumberFormat="1"/>
    <xf borderId="0" fillId="5" fontId="7" numFmtId="0" xfId="0" applyAlignment="1" applyFont="1">
      <alignment readingOrder="0" vertical="bottom"/>
    </xf>
    <xf borderId="0" fillId="5" fontId="7" numFmtId="0" xfId="0" applyAlignment="1" applyFont="1">
      <alignment vertical="bottom"/>
    </xf>
    <xf borderId="0" fillId="6" fontId="14" numFmtId="3" xfId="0" applyFont="1" applyNumberFormat="1"/>
    <xf borderId="0" fillId="0" fontId="12" numFmtId="0" xfId="0" applyAlignment="1" applyFont="1">
      <alignment vertical="bottom"/>
    </xf>
    <xf borderId="0" fillId="5" fontId="20" numFmtId="1" xfId="0" applyAlignment="1" applyFont="1" applyNumberFormat="1">
      <alignment vertical="bottom"/>
    </xf>
    <xf borderId="0" fillId="7" fontId="7" numFmtId="0" xfId="0" applyAlignment="1" applyFont="1">
      <alignment vertical="bottom"/>
    </xf>
    <xf borderId="0" fillId="2" fontId="10" numFmtId="3" xfId="0" applyFont="1" applyNumberFormat="1"/>
    <xf borderId="0" fillId="6" fontId="7"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4.75"/>
  </cols>
  <sheetData>
    <row r="1">
      <c r="A1" s="1" t="s">
        <v>0</v>
      </c>
    </row>
    <row r="2">
      <c r="A2" s="2" t="s">
        <v>1</v>
      </c>
    </row>
    <row r="3">
      <c r="A3" s="2" t="s">
        <v>2</v>
      </c>
    </row>
    <row r="4">
      <c r="A4" s="3" t="s">
        <v>3</v>
      </c>
    </row>
    <row r="5">
      <c r="A5" s="3" t="s">
        <v>4</v>
      </c>
    </row>
    <row r="6">
      <c r="A6" s="3" t="s">
        <v>5</v>
      </c>
    </row>
    <row r="7">
      <c r="A7" s="3" t="s">
        <v>6</v>
      </c>
    </row>
    <row r="8">
      <c r="A8" s="3" t="s">
        <v>7</v>
      </c>
    </row>
    <row r="9">
      <c r="A9" s="3" t="s">
        <v>8</v>
      </c>
    </row>
    <row r="10">
      <c r="A10" s="3" t="s">
        <v>9</v>
      </c>
    </row>
    <row r="11">
      <c r="A11" s="3" t="s">
        <v>10</v>
      </c>
    </row>
    <row r="12">
      <c r="A12" s="3" t="s">
        <v>11</v>
      </c>
    </row>
    <row r="13">
      <c r="A13" s="3" t="s">
        <v>12</v>
      </c>
    </row>
    <row r="14">
      <c r="A14" s="3" t="s">
        <v>13</v>
      </c>
    </row>
    <row r="15">
      <c r="A15" s="4" t="s">
        <v>14</v>
      </c>
    </row>
    <row r="16">
      <c r="A16" s="5" t="s">
        <v>15</v>
      </c>
    </row>
    <row r="17">
      <c r="A17" s="4" t="s">
        <v>16</v>
      </c>
    </row>
    <row r="18">
      <c r="A18" s="4" t="s">
        <v>17</v>
      </c>
    </row>
    <row r="19">
      <c r="A19" s="4" t="s">
        <v>18</v>
      </c>
    </row>
    <row r="20">
      <c r="A20" s="4" t="s">
        <v>19</v>
      </c>
    </row>
    <row r="21">
      <c r="A21" s="4" t="s">
        <v>20</v>
      </c>
    </row>
    <row r="22">
      <c r="A22" s="4" t="s">
        <v>21</v>
      </c>
    </row>
    <row r="23">
      <c r="A23" s="4" t="s">
        <v>22</v>
      </c>
    </row>
    <row r="24">
      <c r="A24" s="5" t="s">
        <v>23</v>
      </c>
    </row>
    <row r="25">
      <c r="A25" s="5" t="s">
        <v>24</v>
      </c>
    </row>
    <row r="26">
      <c r="A26" s="5" t="s">
        <v>25</v>
      </c>
    </row>
    <row r="27">
      <c r="A27" s="5"/>
    </row>
    <row r="28">
      <c r="A28" s="6" t="s">
        <v>26</v>
      </c>
    </row>
    <row r="29">
      <c r="A29" s="6" t="s">
        <v>27</v>
      </c>
    </row>
    <row r="30">
      <c r="A30" s="6" t="s">
        <v>28</v>
      </c>
    </row>
    <row r="31">
      <c r="A31" s="5" t="s">
        <v>29</v>
      </c>
    </row>
    <row r="32">
      <c r="A32" s="5" t="s">
        <v>30</v>
      </c>
    </row>
    <row r="33">
      <c r="A33" s="5" t="s">
        <v>31</v>
      </c>
    </row>
    <row r="34">
      <c r="A34" s="5" t="s">
        <v>32</v>
      </c>
    </row>
    <row r="35">
      <c r="A35" s="5" t="s">
        <v>33</v>
      </c>
    </row>
    <row r="36">
      <c r="A36" s="5" t="s">
        <v>34</v>
      </c>
    </row>
    <row r="37">
      <c r="A37" s="5" t="s">
        <v>35</v>
      </c>
    </row>
    <row r="38">
      <c r="A38" s="5" t="s">
        <v>36</v>
      </c>
    </row>
    <row r="39">
      <c r="A39" s="7"/>
    </row>
    <row r="40">
      <c r="A40" s="6" t="s">
        <v>37</v>
      </c>
    </row>
    <row r="41">
      <c r="A41" s="5" t="s">
        <v>38</v>
      </c>
    </row>
    <row r="42">
      <c r="A42" s="5" t="s">
        <v>39</v>
      </c>
    </row>
    <row r="43">
      <c r="A43" s="5" t="s">
        <v>40</v>
      </c>
    </row>
    <row r="44">
      <c r="A44" s="5" t="s">
        <v>41</v>
      </c>
    </row>
    <row r="45">
      <c r="A45" s="5" t="s">
        <v>42</v>
      </c>
    </row>
    <row r="46">
      <c r="A46" s="5" t="s">
        <v>43</v>
      </c>
    </row>
    <row r="47">
      <c r="A47" s="8"/>
    </row>
    <row r="48">
      <c r="A48" s="6" t="s">
        <v>44</v>
      </c>
    </row>
    <row r="49">
      <c r="A49" s="5" t="s">
        <v>45</v>
      </c>
    </row>
    <row r="50">
      <c r="A50" s="5" t="s">
        <v>46</v>
      </c>
    </row>
    <row r="51">
      <c r="A51" s="5" t="s">
        <v>47</v>
      </c>
    </row>
    <row r="52">
      <c r="A52" s="5" t="s">
        <v>48</v>
      </c>
    </row>
    <row r="53">
      <c r="A53" s="5" t="s">
        <v>49</v>
      </c>
    </row>
    <row r="54">
      <c r="A54" s="6" t="s">
        <v>50</v>
      </c>
    </row>
    <row r="55">
      <c r="A55" s="7"/>
    </row>
    <row r="56">
      <c r="A56" s="6" t="s">
        <v>51</v>
      </c>
    </row>
    <row r="57">
      <c r="A57" s="5" t="s">
        <v>52</v>
      </c>
    </row>
    <row r="58">
      <c r="A58" s="5" t="s">
        <v>53</v>
      </c>
    </row>
    <row r="59">
      <c r="A59" s="5" t="s">
        <v>54</v>
      </c>
    </row>
    <row r="60">
      <c r="A60" s="5" t="s">
        <v>55</v>
      </c>
    </row>
    <row r="61">
      <c r="A61" s="5" t="s">
        <v>56</v>
      </c>
    </row>
    <row r="62">
      <c r="A62" s="5" t="s">
        <v>57</v>
      </c>
    </row>
    <row r="63">
      <c r="A63" s="5" t="s">
        <v>58</v>
      </c>
    </row>
    <row r="64">
      <c r="A64" s="5" t="s">
        <v>59</v>
      </c>
    </row>
    <row r="65">
      <c r="A65" s="6" t="s">
        <v>60</v>
      </c>
    </row>
    <row r="66">
      <c r="A66" s="6" t="s">
        <v>61</v>
      </c>
    </row>
    <row r="67">
      <c r="A67" s="5" t="s">
        <v>62</v>
      </c>
    </row>
    <row r="68">
      <c r="A68" s="5" t="s">
        <v>63</v>
      </c>
    </row>
    <row r="69">
      <c r="A69" s="5" t="s">
        <v>64</v>
      </c>
    </row>
    <row r="70">
      <c r="A70" s="5" t="s">
        <v>65</v>
      </c>
    </row>
    <row r="71">
      <c r="A71" s="5" t="s">
        <v>66</v>
      </c>
    </row>
    <row r="72">
      <c r="A72" s="5" t="s">
        <v>67</v>
      </c>
    </row>
    <row r="73">
      <c r="A73" s="5" t="s">
        <v>68</v>
      </c>
    </row>
    <row r="74">
      <c r="A74" s="5" t="s">
        <v>69</v>
      </c>
    </row>
    <row r="75">
      <c r="A75" s="5"/>
    </row>
    <row r="76">
      <c r="A76" s="6" t="s">
        <v>70</v>
      </c>
    </row>
    <row r="77">
      <c r="A77" s="5" t="s">
        <v>71</v>
      </c>
      <c r="B77" s="9"/>
      <c r="C77" s="10"/>
      <c r="D77" s="9"/>
    </row>
    <row r="78">
      <c r="A78" s="5" t="s">
        <v>72</v>
      </c>
      <c r="B78" s="9"/>
      <c r="C78" s="10"/>
      <c r="D78" s="9"/>
    </row>
    <row r="79">
      <c r="A79" s="7"/>
    </row>
    <row r="80">
      <c r="A80" s="6"/>
    </row>
    <row r="81">
      <c r="A81" s="6"/>
    </row>
    <row r="82">
      <c r="A82" s="6"/>
    </row>
    <row r="83">
      <c r="A83" s="6" t="s">
        <v>73</v>
      </c>
    </row>
    <row r="84">
      <c r="A84" s="6" t="s">
        <v>74</v>
      </c>
    </row>
    <row r="85">
      <c r="A85" s="11" t="s">
        <v>75</v>
      </c>
    </row>
    <row r="86">
      <c r="A86" s="4" t="s">
        <v>76</v>
      </c>
    </row>
    <row r="87">
      <c r="A87" s="4" t="s">
        <v>77</v>
      </c>
    </row>
    <row r="88">
      <c r="A88" s="4" t="s">
        <v>78</v>
      </c>
    </row>
    <row r="90">
      <c r="A90" s="12" t="s">
        <v>79</v>
      </c>
    </row>
    <row r="91">
      <c r="A91" s="11" t="s">
        <v>75</v>
      </c>
    </row>
    <row r="92">
      <c r="A92" s="13" t="s">
        <v>80</v>
      </c>
    </row>
    <row r="93">
      <c r="A93" s="13" t="s">
        <v>81</v>
      </c>
    </row>
    <row r="94">
      <c r="A94" s="13" t="s">
        <v>82</v>
      </c>
    </row>
    <row r="95">
      <c r="A95" s="13" t="s">
        <v>83</v>
      </c>
    </row>
    <row r="96">
      <c r="A96" s="13" t="s">
        <v>84</v>
      </c>
    </row>
    <row r="97">
      <c r="A97" s="5"/>
    </row>
    <row r="98">
      <c r="A98" s="6" t="s">
        <v>85</v>
      </c>
    </row>
    <row r="99">
      <c r="A99" s="11" t="s">
        <v>75</v>
      </c>
    </row>
    <row r="100">
      <c r="A100" s="5" t="s">
        <v>86</v>
      </c>
    </row>
    <row r="101">
      <c r="A101" s="5" t="s">
        <v>87</v>
      </c>
    </row>
    <row r="102">
      <c r="A102" s="5" t="s">
        <v>88</v>
      </c>
    </row>
    <row r="103">
      <c r="A103" s="5" t="s">
        <v>89</v>
      </c>
    </row>
    <row r="104">
      <c r="A104" s="5" t="s">
        <v>90</v>
      </c>
    </row>
    <row r="105">
      <c r="A105" s="5" t="s">
        <v>91</v>
      </c>
    </row>
    <row r="107">
      <c r="A107" s="6" t="s">
        <v>92</v>
      </c>
    </row>
    <row r="108">
      <c r="A108" s="14"/>
    </row>
  </sheetData>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4.38"/>
    <col customWidth="1" min="2" max="25" width="13.88"/>
  </cols>
  <sheetData>
    <row r="1">
      <c r="A1" s="50"/>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29" t="s">
        <v>224</v>
      </c>
      <c r="B2" s="30"/>
      <c r="C2" s="30"/>
      <c r="D2" s="30"/>
      <c r="E2" s="30"/>
      <c r="F2" s="30"/>
      <c r="G2" s="30"/>
      <c r="H2" s="30"/>
      <c r="I2" s="30"/>
      <c r="J2" s="30"/>
      <c r="K2" s="30"/>
      <c r="L2" s="30"/>
      <c r="M2" s="30"/>
      <c r="N2" s="30"/>
      <c r="O2" s="30"/>
      <c r="P2" s="30"/>
      <c r="Q2" s="30"/>
      <c r="R2" s="30"/>
      <c r="S2" s="30"/>
      <c r="T2" s="30"/>
      <c r="U2" s="30"/>
      <c r="V2" s="30"/>
      <c r="W2" s="30"/>
      <c r="X2" s="30"/>
      <c r="Y2" s="30"/>
      <c r="Z2" s="9"/>
    </row>
    <row r="3">
      <c r="A3" s="34" t="s">
        <v>210</v>
      </c>
      <c r="B3" s="32">
        <v>0.0</v>
      </c>
      <c r="C3" s="32">
        <f t="shared" ref="C3:Y3" si="1">B21</f>
        <v>123076.9231</v>
      </c>
      <c r="D3" s="32">
        <f t="shared" si="1"/>
        <v>246153.8462</v>
      </c>
      <c r="E3" s="32">
        <f t="shared" si="1"/>
        <v>369230.7692</v>
      </c>
      <c r="F3" s="32">
        <f t="shared" si="1"/>
        <v>492307.6923</v>
      </c>
      <c r="G3" s="32">
        <f t="shared" si="1"/>
        <v>615384.6154</v>
      </c>
      <c r="H3" s="32">
        <f t="shared" si="1"/>
        <v>738461.5385</v>
      </c>
      <c r="I3" s="32">
        <f t="shared" si="1"/>
        <v>861538.4615</v>
      </c>
      <c r="J3" s="32">
        <f t="shared" si="1"/>
        <v>984615.3846</v>
      </c>
      <c r="K3" s="32">
        <f t="shared" si="1"/>
        <v>1107692.308</v>
      </c>
      <c r="L3" s="32">
        <f t="shared" si="1"/>
        <v>1230769.231</v>
      </c>
      <c r="M3" s="32">
        <f t="shared" si="1"/>
        <v>1353846.154</v>
      </c>
      <c r="N3" s="32">
        <f t="shared" si="1"/>
        <v>1476923.077</v>
      </c>
      <c r="O3" s="32">
        <f t="shared" si="1"/>
        <v>1600000</v>
      </c>
      <c r="P3" s="32">
        <f t="shared" si="1"/>
        <v>123076.9231</v>
      </c>
      <c r="Q3" s="32">
        <f t="shared" si="1"/>
        <v>246153.8462</v>
      </c>
      <c r="R3" s="32">
        <f t="shared" si="1"/>
        <v>369230.7692</v>
      </c>
      <c r="S3" s="32">
        <f t="shared" si="1"/>
        <v>492307.6923</v>
      </c>
      <c r="T3" s="32">
        <f t="shared" si="1"/>
        <v>615384.6154</v>
      </c>
      <c r="U3" s="32">
        <f t="shared" si="1"/>
        <v>738461.5385</v>
      </c>
      <c r="V3" s="32">
        <f t="shared" si="1"/>
        <v>861538.4615</v>
      </c>
      <c r="W3" s="32">
        <f t="shared" si="1"/>
        <v>984615.3846</v>
      </c>
      <c r="X3" s="32">
        <f t="shared" si="1"/>
        <v>1107692.308</v>
      </c>
      <c r="Y3" s="32">
        <f t="shared" si="1"/>
        <v>1230769.231</v>
      </c>
      <c r="Z3" s="9"/>
    </row>
    <row r="4">
      <c r="A4" s="34" t="s">
        <v>213</v>
      </c>
      <c r="B4" s="32">
        <v>0.0</v>
      </c>
      <c r="C4" s="32">
        <f t="shared" ref="C4:Y4" si="2">B22</f>
        <v>9375</v>
      </c>
      <c r="D4" s="32">
        <f t="shared" si="2"/>
        <v>18750</v>
      </c>
      <c r="E4" s="32">
        <f t="shared" si="2"/>
        <v>28125</v>
      </c>
      <c r="F4" s="32">
        <f t="shared" si="2"/>
        <v>37500</v>
      </c>
      <c r="G4" s="32">
        <f t="shared" si="2"/>
        <v>46875</v>
      </c>
      <c r="H4" s="32">
        <f t="shared" si="2"/>
        <v>56250</v>
      </c>
      <c r="I4" s="32">
        <f t="shared" si="2"/>
        <v>75000</v>
      </c>
      <c r="J4" s="32">
        <f t="shared" si="2"/>
        <v>93750</v>
      </c>
      <c r="K4" s="32">
        <f t="shared" si="2"/>
        <v>112500</v>
      </c>
      <c r="L4" s="32">
        <f t="shared" si="2"/>
        <v>131250</v>
      </c>
      <c r="M4" s="32">
        <f t="shared" si="2"/>
        <v>150000</v>
      </c>
      <c r="N4" s="32">
        <f t="shared" si="2"/>
        <v>168750</v>
      </c>
      <c r="O4" s="32">
        <f t="shared" si="2"/>
        <v>187500</v>
      </c>
      <c r="P4" s="32">
        <f t="shared" si="2"/>
        <v>206250</v>
      </c>
      <c r="Q4" s="32">
        <f t="shared" si="2"/>
        <v>225000</v>
      </c>
      <c r="R4" s="32">
        <f t="shared" si="2"/>
        <v>243750</v>
      </c>
      <c r="S4" s="32">
        <f t="shared" si="2"/>
        <v>103125</v>
      </c>
      <c r="T4" s="32">
        <f t="shared" si="2"/>
        <v>112500</v>
      </c>
      <c r="U4" s="32">
        <f t="shared" si="2"/>
        <v>121875</v>
      </c>
      <c r="V4" s="32">
        <f t="shared" si="2"/>
        <v>131250</v>
      </c>
      <c r="W4" s="32">
        <f t="shared" si="2"/>
        <v>140625</v>
      </c>
      <c r="X4" s="32">
        <f t="shared" si="2"/>
        <v>150000</v>
      </c>
      <c r="Y4" s="32">
        <f t="shared" si="2"/>
        <v>9375</v>
      </c>
      <c r="Z4" s="9"/>
    </row>
    <row r="5">
      <c r="A5" s="34" t="s">
        <v>215</v>
      </c>
      <c r="B5" s="32">
        <v>0.0</v>
      </c>
      <c r="C5" s="32">
        <f t="shared" ref="C5:Y5" si="3">B23</f>
        <v>0</v>
      </c>
      <c r="D5" s="32">
        <f t="shared" si="3"/>
        <v>7142.857143</v>
      </c>
      <c r="E5" s="32">
        <f t="shared" si="3"/>
        <v>14285.71429</v>
      </c>
      <c r="F5" s="32">
        <f t="shared" si="3"/>
        <v>21428.57143</v>
      </c>
      <c r="G5" s="32">
        <f t="shared" si="3"/>
        <v>35714.28571</v>
      </c>
      <c r="H5" s="32">
        <f t="shared" si="3"/>
        <v>50000</v>
      </c>
      <c r="I5" s="32">
        <f t="shared" si="3"/>
        <v>64285.71429</v>
      </c>
      <c r="J5" s="32">
        <f t="shared" si="3"/>
        <v>78571.42857</v>
      </c>
      <c r="K5" s="32">
        <f t="shared" si="3"/>
        <v>92857.14286</v>
      </c>
      <c r="L5" s="32">
        <f t="shared" si="3"/>
        <v>114285.7143</v>
      </c>
      <c r="M5" s="32">
        <f t="shared" si="3"/>
        <v>135714.2857</v>
      </c>
      <c r="N5" s="32">
        <f t="shared" si="3"/>
        <v>157142.8571</v>
      </c>
      <c r="O5" s="32">
        <f t="shared" si="3"/>
        <v>178571.4286</v>
      </c>
      <c r="P5" s="32">
        <f t="shared" si="3"/>
        <v>200000</v>
      </c>
      <c r="Q5" s="32">
        <f t="shared" si="3"/>
        <v>221428.5714</v>
      </c>
      <c r="R5" s="32">
        <f t="shared" si="3"/>
        <v>135714.2857</v>
      </c>
      <c r="S5" s="32">
        <f t="shared" si="3"/>
        <v>150000</v>
      </c>
      <c r="T5" s="32">
        <f t="shared" si="3"/>
        <v>164285.7143</v>
      </c>
      <c r="U5" s="32">
        <f t="shared" si="3"/>
        <v>71428.57143</v>
      </c>
      <c r="V5" s="32">
        <f t="shared" si="3"/>
        <v>78571.42857</v>
      </c>
      <c r="W5" s="32">
        <f t="shared" si="3"/>
        <v>85714.28571</v>
      </c>
      <c r="X5" s="32">
        <f t="shared" si="3"/>
        <v>92857.14286</v>
      </c>
      <c r="Y5" s="32">
        <f t="shared" si="3"/>
        <v>100000</v>
      </c>
      <c r="Z5" s="9"/>
    </row>
    <row r="6">
      <c r="A6" s="31" t="s">
        <v>188</v>
      </c>
      <c r="B6" s="32">
        <f>sum(B3:B5)</f>
        <v>0</v>
      </c>
      <c r="C6" s="32">
        <f t="shared" ref="C6:Y6" si="4">SUM(C3:C5)</f>
        <v>132451.9231</v>
      </c>
      <c r="D6" s="32">
        <f t="shared" si="4"/>
        <v>272046.7033</v>
      </c>
      <c r="E6" s="32">
        <f t="shared" si="4"/>
        <v>411641.4835</v>
      </c>
      <c r="F6" s="32">
        <f t="shared" si="4"/>
        <v>551236.2637</v>
      </c>
      <c r="G6" s="32">
        <f t="shared" si="4"/>
        <v>697973.9011</v>
      </c>
      <c r="H6" s="32">
        <f t="shared" si="4"/>
        <v>844711.5385</v>
      </c>
      <c r="I6" s="32">
        <f t="shared" si="4"/>
        <v>1000824.176</v>
      </c>
      <c r="J6" s="32">
        <f t="shared" si="4"/>
        <v>1156936.813</v>
      </c>
      <c r="K6" s="32">
        <f t="shared" si="4"/>
        <v>1313049.451</v>
      </c>
      <c r="L6" s="32">
        <f t="shared" si="4"/>
        <v>1476304.945</v>
      </c>
      <c r="M6" s="32">
        <f t="shared" si="4"/>
        <v>1639560.44</v>
      </c>
      <c r="N6" s="32">
        <f t="shared" si="4"/>
        <v>1802815.934</v>
      </c>
      <c r="O6" s="32">
        <f t="shared" si="4"/>
        <v>1966071.429</v>
      </c>
      <c r="P6" s="32">
        <f t="shared" si="4"/>
        <v>529326.9231</v>
      </c>
      <c r="Q6" s="32">
        <f t="shared" si="4"/>
        <v>692582.4176</v>
      </c>
      <c r="R6" s="32">
        <f t="shared" si="4"/>
        <v>748695.0549</v>
      </c>
      <c r="S6" s="32">
        <f t="shared" si="4"/>
        <v>745432.6923</v>
      </c>
      <c r="T6" s="32">
        <f t="shared" si="4"/>
        <v>892170.3297</v>
      </c>
      <c r="U6" s="32">
        <f t="shared" si="4"/>
        <v>931765.1099</v>
      </c>
      <c r="V6" s="32">
        <f t="shared" si="4"/>
        <v>1071359.89</v>
      </c>
      <c r="W6" s="32">
        <f t="shared" si="4"/>
        <v>1210954.67</v>
      </c>
      <c r="X6" s="32">
        <f t="shared" si="4"/>
        <v>1350549.451</v>
      </c>
      <c r="Y6" s="32">
        <f t="shared" si="4"/>
        <v>1340144.231</v>
      </c>
      <c r="Z6" s="9"/>
    </row>
    <row r="7">
      <c r="A7" s="31"/>
      <c r="B7" s="30"/>
      <c r="C7" s="30"/>
      <c r="D7" s="30"/>
      <c r="E7" s="30"/>
      <c r="F7" s="30"/>
      <c r="G7" s="30"/>
      <c r="H7" s="30"/>
      <c r="I7" s="30"/>
      <c r="J7" s="30"/>
      <c r="K7" s="30"/>
      <c r="L7" s="30"/>
      <c r="M7" s="30"/>
      <c r="N7" s="30"/>
      <c r="O7" s="30"/>
      <c r="P7" s="30"/>
      <c r="Q7" s="30"/>
      <c r="R7" s="30"/>
      <c r="S7" s="30"/>
      <c r="T7" s="30"/>
      <c r="U7" s="30"/>
      <c r="V7" s="30"/>
      <c r="W7" s="30"/>
      <c r="X7" s="30"/>
      <c r="Y7" s="30"/>
      <c r="Z7" s="9"/>
    </row>
    <row r="8">
      <c r="A8" s="29" t="s">
        <v>228</v>
      </c>
      <c r="B8" s="30"/>
      <c r="C8" s="30"/>
      <c r="D8" s="30"/>
      <c r="E8" s="30"/>
      <c r="F8" s="30"/>
      <c r="G8" s="30"/>
      <c r="H8" s="30"/>
      <c r="I8" s="30"/>
      <c r="J8" s="30"/>
      <c r="K8" s="30"/>
      <c r="L8" s="30"/>
      <c r="M8" s="30"/>
      <c r="N8" s="30"/>
      <c r="O8" s="30"/>
      <c r="P8" s="30"/>
      <c r="Q8" s="30"/>
      <c r="R8" s="30"/>
      <c r="S8" s="30"/>
      <c r="T8" s="30"/>
      <c r="U8" s="30"/>
      <c r="V8" s="30"/>
      <c r="W8" s="30"/>
      <c r="X8" s="30"/>
      <c r="Y8" s="30"/>
      <c r="Z8" s="9"/>
    </row>
    <row r="9">
      <c r="A9" s="34" t="s">
        <v>210</v>
      </c>
      <c r="B9" s="32">
        <f>'Fixed Asset Balance'!B21/FAR!$F$2</f>
        <v>123076.9231</v>
      </c>
      <c r="C9" s="32">
        <f>'Fixed Asset Balance'!C21/FAR!$F$2</f>
        <v>123076.9231</v>
      </c>
      <c r="D9" s="32">
        <f>'Fixed Asset Balance'!D21/FAR!$F$2</f>
        <v>123076.9231</v>
      </c>
      <c r="E9" s="32">
        <f>'Fixed Asset Balance'!E21/FAR!$F$2</f>
        <v>123076.9231</v>
      </c>
      <c r="F9" s="32">
        <f>'Fixed Asset Balance'!F21/FAR!$F$2</f>
        <v>123076.9231</v>
      </c>
      <c r="G9" s="32">
        <f>'Fixed Asset Balance'!G21/FAR!$F$2</f>
        <v>123076.9231</v>
      </c>
      <c r="H9" s="32">
        <f>'Fixed Asset Balance'!H21/FAR!$F$2</f>
        <v>123076.9231</v>
      </c>
      <c r="I9" s="32">
        <f>'Fixed Asset Balance'!I21/FAR!$F$2</f>
        <v>123076.9231</v>
      </c>
      <c r="J9" s="32">
        <f>'Fixed Asset Balance'!J21/FAR!$F$2</f>
        <v>123076.9231</v>
      </c>
      <c r="K9" s="32">
        <f>'Fixed Asset Balance'!K21/FAR!$F$2</f>
        <v>123076.9231</v>
      </c>
      <c r="L9" s="32">
        <f>'Fixed Asset Balance'!L21/FAR!$F$2</f>
        <v>123076.9231</v>
      </c>
      <c r="M9" s="32">
        <f>'Fixed Asset Balance'!M21/FAR!$F$2</f>
        <v>123076.9231</v>
      </c>
      <c r="N9" s="32">
        <f>'Fixed Asset Balance'!N21/FAR!$F$2</f>
        <v>123076.9231</v>
      </c>
      <c r="O9" s="32">
        <f>'Fixed Asset Balance'!O21/FAR!$F$2</f>
        <v>123076.9231</v>
      </c>
      <c r="P9" s="32">
        <f>'Fixed Asset Balance'!P21/FAR!$F$2</f>
        <v>123076.9231</v>
      </c>
      <c r="Q9" s="32">
        <f>'Fixed Asset Balance'!Q21/FAR!$F$2</f>
        <v>123076.9231</v>
      </c>
      <c r="R9" s="32">
        <f>'Fixed Asset Balance'!R21/FAR!$F$2</f>
        <v>123076.9231</v>
      </c>
      <c r="S9" s="32">
        <f>'Fixed Asset Balance'!S21/FAR!$F$2</f>
        <v>123076.9231</v>
      </c>
      <c r="T9" s="32">
        <f>'Fixed Asset Balance'!T21/FAR!$F$2</f>
        <v>123076.9231</v>
      </c>
      <c r="U9" s="32">
        <f>'Fixed Asset Balance'!U21/FAR!$F$2</f>
        <v>123076.9231</v>
      </c>
      <c r="V9" s="32">
        <f>'Fixed Asset Balance'!V21/FAR!$F$2</f>
        <v>123076.9231</v>
      </c>
      <c r="W9" s="32">
        <f>'Fixed Asset Balance'!W21/FAR!$F$2</f>
        <v>123076.9231</v>
      </c>
      <c r="X9" s="32">
        <f>'Fixed Asset Balance'!X21/FAR!$F$2</f>
        <v>123076.9231</v>
      </c>
      <c r="Y9" s="32">
        <f>'Fixed Asset Balance'!Y21/FAR!$F$2</f>
        <v>123076.9231</v>
      </c>
      <c r="Z9" s="9"/>
    </row>
    <row r="10">
      <c r="A10" s="34" t="s">
        <v>213</v>
      </c>
      <c r="B10" s="32">
        <f>'Fixed Asset Balance'!B22/FAR!$F$3</f>
        <v>9375</v>
      </c>
      <c r="C10" s="32">
        <f>'Fixed Asset Balance'!C22/FAR!$F$3</f>
        <v>9375</v>
      </c>
      <c r="D10" s="32">
        <f>'Fixed Asset Balance'!D22/FAR!$F$3</f>
        <v>9375</v>
      </c>
      <c r="E10" s="32">
        <f>'Fixed Asset Balance'!E22/FAR!$F$3</f>
        <v>9375</v>
      </c>
      <c r="F10" s="32">
        <f>'Fixed Asset Balance'!F22/FAR!$F$3</f>
        <v>9375</v>
      </c>
      <c r="G10" s="32">
        <f>'Fixed Asset Balance'!G22/FAR!$F$3</f>
        <v>9375</v>
      </c>
      <c r="H10" s="32">
        <f>'Fixed Asset Balance'!H22/FAR!$F$3</f>
        <v>18750</v>
      </c>
      <c r="I10" s="32">
        <f>'Fixed Asset Balance'!I22/FAR!$F$3</f>
        <v>18750</v>
      </c>
      <c r="J10" s="32">
        <f>'Fixed Asset Balance'!J22/FAR!$F$3</f>
        <v>18750</v>
      </c>
      <c r="K10" s="32">
        <f>'Fixed Asset Balance'!K22/FAR!$F$3</f>
        <v>18750</v>
      </c>
      <c r="L10" s="32">
        <f>'Fixed Asset Balance'!L22/FAR!$F$3</f>
        <v>18750</v>
      </c>
      <c r="M10" s="32">
        <f>'Fixed Asset Balance'!M22/FAR!$F$3</f>
        <v>18750</v>
      </c>
      <c r="N10" s="32">
        <f>'Fixed Asset Balance'!N22/FAR!$F$3</f>
        <v>18750</v>
      </c>
      <c r="O10" s="32">
        <f>'Fixed Asset Balance'!O22/FAR!$F$3</f>
        <v>18750</v>
      </c>
      <c r="P10" s="32">
        <f>'Fixed Asset Balance'!P22/FAR!$F$3</f>
        <v>18750</v>
      </c>
      <c r="Q10" s="32">
        <f>'Fixed Asset Balance'!Q22/FAR!$F$3</f>
        <v>18750</v>
      </c>
      <c r="R10" s="32">
        <f>'Fixed Asset Balance'!R22/FAR!$F$3</f>
        <v>9375</v>
      </c>
      <c r="S10" s="32">
        <f>'Fixed Asset Balance'!S22/FAR!$F$3</f>
        <v>9375</v>
      </c>
      <c r="T10" s="32">
        <f>'Fixed Asset Balance'!T22/FAR!$F$3</f>
        <v>9375</v>
      </c>
      <c r="U10" s="32">
        <f>'Fixed Asset Balance'!U22/FAR!$F$3</f>
        <v>9375</v>
      </c>
      <c r="V10" s="32">
        <f>'Fixed Asset Balance'!V22/FAR!$F$3</f>
        <v>9375</v>
      </c>
      <c r="W10" s="32">
        <f>'Fixed Asset Balance'!W22/FAR!$F$3</f>
        <v>9375</v>
      </c>
      <c r="X10" s="32">
        <f>'Fixed Asset Balance'!X22/FAR!$F$3</f>
        <v>9375</v>
      </c>
      <c r="Y10" s="32">
        <f>'Fixed Asset Balance'!Y22/FAR!$F$3</f>
        <v>9375</v>
      </c>
      <c r="Z10" s="9"/>
    </row>
    <row r="11">
      <c r="A11" s="34" t="s">
        <v>215</v>
      </c>
      <c r="B11" s="32">
        <f>'Fixed Asset Balance'!B23/FAR!$F$4</f>
        <v>0</v>
      </c>
      <c r="C11" s="32">
        <f>'Fixed Asset Balance'!C23/FAR!$F$4</f>
        <v>7142.857143</v>
      </c>
      <c r="D11" s="32">
        <f>'Fixed Asset Balance'!D23/FAR!$F$4</f>
        <v>7142.857143</v>
      </c>
      <c r="E11" s="32">
        <f>'Fixed Asset Balance'!E23/FAR!$F$4</f>
        <v>7142.857143</v>
      </c>
      <c r="F11" s="32">
        <f>'Fixed Asset Balance'!F23/FAR!$F$4</f>
        <v>14285.71429</v>
      </c>
      <c r="G11" s="32">
        <f>'Fixed Asset Balance'!G23/FAR!$F$4</f>
        <v>14285.71429</v>
      </c>
      <c r="H11" s="32">
        <f>'Fixed Asset Balance'!H23/FAR!$F$4</f>
        <v>14285.71429</v>
      </c>
      <c r="I11" s="32">
        <f>'Fixed Asset Balance'!I23/FAR!$F$4</f>
        <v>14285.71429</v>
      </c>
      <c r="J11" s="32">
        <f>'Fixed Asset Balance'!J23/FAR!$F$4</f>
        <v>14285.71429</v>
      </c>
      <c r="K11" s="32">
        <f>'Fixed Asset Balance'!K23/FAR!$F$4</f>
        <v>21428.57143</v>
      </c>
      <c r="L11" s="32">
        <f>'Fixed Asset Balance'!L23/FAR!$F$4</f>
        <v>21428.57143</v>
      </c>
      <c r="M11" s="32">
        <f>'Fixed Asset Balance'!M23/FAR!$F$4</f>
        <v>21428.57143</v>
      </c>
      <c r="N11" s="32">
        <f>'Fixed Asset Balance'!N23/FAR!$F$4</f>
        <v>21428.57143</v>
      </c>
      <c r="O11" s="32">
        <f>'Fixed Asset Balance'!O23/FAR!$F$4</f>
        <v>21428.57143</v>
      </c>
      <c r="P11" s="32">
        <f>'Fixed Asset Balance'!P23/FAR!$F$4</f>
        <v>21428.57143</v>
      </c>
      <c r="Q11" s="32">
        <f>'Fixed Asset Balance'!Q23/FAR!$F$4</f>
        <v>14285.71429</v>
      </c>
      <c r="R11" s="32">
        <f>'Fixed Asset Balance'!R23/FAR!$F$4</f>
        <v>14285.71429</v>
      </c>
      <c r="S11" s="32">
        <f>'Fixed Asset Balance'!S23/FAR!$F$4</f>
        <v>14285.71429</v>
      </c>
      <c r="T11" s="32">
        <f>'Fixed Asset Balance'!T23/FAR!$F$4</f>
        <v>7142.857143</v>
      </c>
      <c r="U11" s="32">
        <f>'Fixed Asset Balance'!U23/FAR!$F$4</f>
        <v>7142.857143</v>
      </c>
      <c r="V11" s="32">
        <f>'Fixed Asset Balance'!V23/FAR!$F$4</f>
        <v>7142.857143</v>
      </c>
      <c r="W11" s="32">
        <f>'Fixed Asset Balance'!W23/FAR!$F$4</f>
        <v>7142.857143</v>
      </c>
      <c r="X11" s="32">
        <f>'Fixed Asset Balance'!X23/FAR!$F$4</f>
        <v>7142.857143</v>
      </c>
      <c r="Y11" s="32">
        <f>'Fixed Asset Balance'!Y23/FAR!$F$4</f>
        <v>7142.857143</v>
      </c>
      <c r="Z11" s="9"/>
    </row>
    <row r="12">
      <c r="A12" s="31" t="s">
        <v>188</v>
      </c>
      <c r="B12" s="32">
        <f t="shared" ref="B12:Y12" si="5">SUM(B9:B11)</f>
        <v>132451.9231</v>
      </c>
      <c r="C12" s="32">
        <f t="shared" si="5"/>
        <v>139594.7802</v>
      </c>
      <c r="D12" s="32">
        <f t="shared" si="5"/>
        <v>139594.7802</v>
      </c>
      <c r="E12" s="32">
        <f t="shared" si="5"/>
        <v>139594.7802</v>
      </c>
      <c r="F12" s="32">
        <f t="shared" si="5"/>
        <v>146737.6374</v>
      </c>
      <c r="G12" s="32">
        <f t="shared" si="5"/>
        <v>146737.6374</v>
      </c>
      <c r="H12" s="32">
        <f t="shared" si="5"/>
        <v>156112.6374</v>
      </c>
      <c r="I12" s="32">
        <f t="shared" si="5"/>
        <v>156112.6374</v>
      </c>
      <c r="J12" s="32">
        <f t="shared" si="5"/>
        <v>156112.6374</v>
      </c>
      <c r="K12" s="32">
        <f t="shared" si="5"/>
        <v>163255.4945</v>
      </c>
      <c r="L12" s="32">
        <f t="shared" si="5"/>
        <v>163255.4945</v>
      </c>
      <c r="M12" s="32">
        <f t="shared" si="5"/>
        <v>163255.4945</v>
      </c>
      <c r="N12" s="32">
        <f t="shared" si="5"/>
        <v>163255.4945</v>
      </c>
      <c r="O12" s="32">
        <f t="shared" si="5"/>
        <v>163255.4945</v>
      </c>
      <c r="P12" s="32">
        <f t="shared" si="5"/>
        <v>163255.4945</v>
      </c>
      <c r="Q12" s="32">
        <f t="shared" si="5"/>
        <v>156112.6374</v>
      </c>
      <c r="R12" s="32">
        <f t="shared" si="5"/>
        <v>146737.6374</v>
      </c>
      <c r="S12" s="32">
        <f t="shared" si="5"/>
        <v>146737.6374</v>
      </c>
      <c r="T12" s="32">
        <f t="shared" si="5"/>
        <v>139594.7802</v>
      </c>
      <c r="U12" s="32">
        <f t="shared" si="5"/>
        <v>139594.7802</v>
      </c>
      <c r="V12" s="32">
        <f t="shared" si="5"/>
        <v>139594.7802</v>
      </c>
      <c r="W12" s="32">
        <f t="shared" si="5"/>
        <v>139594.7802</v>
      </c>
      <c r="X12" s="32">
        <f t="shared" si="5"/>
        <v>139594.7802</v>
      </c>
      <c r="Y12" s="32">
        <f t="shared" si="5"/>
        <v>139594.7802</v>
      </c>
      <c r="Z12" s="9"/>
    </row>
    <row r="13">
      <c r="A13" s="31"/>
      <c r="B13" s="30"/>
      <c r="C13" s="30"/>
      <c r="D13" s="30"/>
      <c r="E13" s="30"/>
      <c r="F13" s="30"/>
      <c r="G13" s="30"/>
      <c r="H13" s="30"/>
      <c r="I13" s="30"/>
      <c r="J13" s="30"/>
      <c r="K13" s="30"/>
      <c r="L13" s="30"/>
      <c r="M13" s="30"/>
      <c r="N13" s="30"/>
      <c r="O13" s="30"/>
      <c r="P13" s="30"/>
      <c r="Q13" s="30"/>
      <c r="R13" s="30"/>
      <c r="S13" s="30"/>
      <c r="T13" s="30"/>
      <c r="U13" s="30"/>
      <c r="V13" s="30"/>
      <c r="W13" s="30"/>
      <c r="X13" s="30"/>
      <c r="Y13" s="30"/>
      <c r="Z13" s="9"/>
    </row>
    <row r="14">
      <c r="A14" s="33" t="s">
        <v>229</v>
      </c>
      <c r="B14" s="30"/>
      <c r="C14" s="30"/>
      <c r="D14" s="30"/>
      <c r="E14" s="30"/>
      <c r="F14" s="30"/>
      <c r="G14" s="30"/>
      <c r="H14" s="30"/>
      <c r="I14" s="30"/>
      <c r="J14" s="30"/>
      <c r="K14" s="30"/>
      <c r="L14" s="30"/>
      <c r="M14" s="30"/>
      <c r="N14" s="30"/>
      <c r="O14" s="30"/>
      <c r="P14" s="30"/>
      <c r="Q14" s="30"/>
      <c r="R14" s="30"/>
      <c r="S14" s="30"/>
      <c r="T14" s="30"/>
      <c r="U14" s="30"/>
      <c r="V14" s="30"/>
      <c r="W14" s="30"/>
      <c r="X14" s="30"/>
      <c r="Y14" s="30"/>
      <c r="Z14" s="9"/>
    </row>
    <row r="15">
      <c r="A15" s="34" t="s">
        <v>210</v>
      </c>
      <c r="B15" s="10">
        <v>0.0</v>
      </c>
      <c r="C15" s="10">
        <v>0.0</v>
      </c>
      <c r="D15" s="10">
        <v>0.0</v>
      </c>
      <c r="E15" s="10">
        <v>0.0</v>
      </c>
      <c r="F15" s="10">
        <v>0.0</v>
      </c>
      <c r="G15" s="10">
        <v>0.0</v>
      </c>
      <c r="H15" s="10">
        <v>0.0</v>
      </c>
      <c r="I15" s="10">
        <v>0.0</v>
      </c>
      <c r="J15" s="10">
        <v>0.0</v>
      </c>
      <c r="K15" s="10">
        <v>0.0</v>
      </c>
      <c r="L15" s="10">
        <v>0.0</v>
      </c>
      <c r="M15" s="10">
        <v>0.0</v>
      </c>
      <c r="N15" s="10">
        <v>0.0</v>
      </c>
      <c r="O15" s="49">
        <f>FAR!$E$2</f>
        <v>1600000</v>
      </c>
      <c r="P15" s="10">
        <v>0.0</v>
      </c>
      <c r="Q15" s="10">
        <v>0.0</v>
      </c>
      <c r="R15" s="10">
        <v>0.0</v>
      </c>
      <c r="S15" s="10">
        <v>0.0</v>
      </c>
      <c r="T15" s="10">
        <v>0.0</v>
      </c>
      <c r="U15" s="10">
        <v>0.0</v>
      </c>
      <c r="V15" s="10">
        <v>0.0</v>
      </c>
      <c r="W15" s="10">
        <v>0.0</v>
      </c>
      <c r="X15" s="10">
        <v>0.0</v>
      </c>
      <c r="Y15" s="10">
        <v>0.0</v>
      </c>
      <c r="Z15" s="9"/>
    </row>
    <row r="16">
      <c r="A16" s="34" t="s">
        <v>213</v>
      </c>
      <c r="B16" s="10">
        <v>0.0</v>
      </c>
      <c r="C16" s="10">
        <v>0.0</v>
      </c>
      <c r="D16" s="10">
        <v>0.0</v>
      </c>
      <c r="E16" s="10">
        <v>0.0</v>
      </c>
      <c r="F16" s="10">
        <v>0.0</v>
      </c>
      <c r="G16" s="10">
        <v>0.0</v>
      </c>
      <c r="H16" s="10">
        <v>0.0</v>
      </c>
      <c r="I16" s="10">
        <v>0.0</v>
      </c>
      <c r="J16" s="10">
        <v>0.0</v>
      </c>
      <c r="K16" s="10">
        <v>0.0</v>
      </c>
      <c r="L16" s="10">
        <v>0.0</v>
      </c>
      <c r="M16" s="10">
        <v>0.0</v>
      </c>
      <c r="N16" s="10">
        <v>0.0</v>
      </c>
      <c r="O16" s="10">
        <v>0.0</v>
      </c>
      <c r="P16" s="10">
        <v>0.0</v>
      </c>
      <c r="Q16" s="10">
        <v>0.0</v>
      </c>
      <c r="R16" s="49">
        <f>FAR!$E$3</f>
        <v>150000</v>
      </c>
      <c r="S16" s="10">
        <v>0.0</v>
      </c>
      <c r="T16" s="10">
        <v>0.0</v>
      </c>
      <c r="U16" s="10">
        <v>0.0</v>
      </c>
      <c r="V16" s="10">
        <v>0.0</v>
      </c>
      <c r="W16" s="10">
        <v>0.0</v>
      </c>
      <c r="X16" s="49">
        <f>FAR!$E$6</f>
        <v>150000</v>
      </c>
      <c r="Y16" s="10">
        <v>0.0</v>
      </c>
      <c r="Z16" s="9"/>
    </row>
    <row r="17">
      <c r="A17" s="34" t="s">
        <v>215</v>
      </c>
      <c r="B17" s="10">
        <v>0.0</v>
      </c>
      <c r="C17" s="10">
        <v>0.0</v>
      </c>
      <c r="D17" s="10">
        <v>0.0</v>
      </c>
      <c r="E17" s="10">
        <v>0.0</v>
      </c>
      <c r="F17" s="10">
        <v>0.0</v>
      </c>
      <c r="G17" s="10">
        <v>0.0</v>
      </c>
      <c r="H17" s="10">
        <v>0.0</v>
      </c>
      <c r="I17" s="10">
        <v>0.0</v>
      </c>
      <c r="J17" s="10">
        <v>0.0</v>
      </c>
      <c r="K17" s="10">
        <v>0.0</v>
      </c>
      <c r="L17" s="10">
        <v>0.0</v>
      </c>
      <c r="M17" s="10">
        <v>0.0</v>
      </c>
      <c r="N17" s="10">
        <v>0.0</v>
      </c>
      <c r="O17" s="10">
        <v>0.0</v>
      </c>
      <c r="P17" s="10">
        <v>0.0</v>
      </c>
      <c r="Q17" s="49">
        <f>FAR!$E$4</f>
        <v>100000</v>
      </c>
      <c r="R17" s="10">
        <v>0.0</v>
      </c>
      <c r="S17" s="10">
        <v>0.0</v>
      </c>
      <c r="T17" s="10">
        <f>FAR!$E$5</f>
        <v>100000</v>
      </c>
      <c r="U17" s="10">
        <v>0.0</v>
      </c>
      <c r="V17" s="10">
        <v>0.0</v>
      </c>
      <c r="W17" s="10">
        <v>0.0</v>
      </c>
      <c r="X17" s="10">
        <v>0.0</v>
      </c>
      <c r="Y17" s="10">
        <f>FAR!$E$7</f>
        <v>100000</v>
      </c>
      <c r="Z17" s="9"/>
    </row>
    <row r="18">
      <c r="A18" s="31" t="s">
        <v>188</v>
      </c>
      <c r="B18" s="10">
        <f t="shared" ref="B18:Y18" si="6">sum(B15:B17)</f>
        <v>0</v>
      </c>
      <c r="C18" s="10">
        <f t="shared" si="6"/>
        <v>0</v>
      </c>
      <c r="D18" s="10">
        <f t="shared" si="6"/>
        <v>0</v>
      </c>
      <c r="E18" s="10">
        <f t="shared" si="6"/>
        <v>0</v>
      </c>
      <c r="F18" s="10">
        <f t="shared" si="6"/>
        <v>0</v>
      </c>
      <c r="G18" s="10">
        <f t="shared" si="6"/>
        <v>0</v>
      </c>
      <c r="H18" s="10">
        <f t="shared" si="6"/>
        <v>0</v>
      </c>
      <c r="I18" s="10">
        <f t="shared" si="6"/>
        <v>0</v>
      </c>
      <c r="J18" s="10">
        <f t="shared" si="6"/>
        <v>0</v>
      </c>
      <c r="K18" s="10">
        <f t="shared" si="6"/>
        <v>0</v>
      </c>
      <c r="L18" s="10">
        <f t="shared" si="6"/>
        <v>0</v>
      </c>
      <c r="M18" s="10">
        <f t="shared" si="6"/>
        <v>0</v>
      </c>
      <c r="N18" s="10">
        <f t="shared" si="6"/>
        <v>0</v>
      </c>
      <c r="O18" s="49">
        <f t="shared" si="6"/>
        <v>1600000</v>
      </c>
      <c r="P18" s="10">
        <f t="shared" si="6"/>
        <v>0</v>
      </c>
      <c r="Q18" s="10">
        <f t="shared" si="6"/>
        <v>100000</v>
      </c>
      <c r="R18" s="10">
        <f t="shared" si="6"/>
        <v>150000</v>
      </c>
      <c r="S18" s="10">
        <f t="shared" si="6"/>
        <v>0</v>
      </c>
      <c r="T18" s="10">
        <f t="shared" si="6"/>
        <v>100000</v>
      </c>
      <c r="U18" s="10">
        <f t="shared" si="6"/>
        <v>0</v>
      </c>
      <c r="V18" s="10">
        <f t="shared" si="6"/>
        <v>0</v>
      </c>
      <c r="W18" s="10">
        <f t="shared" si="6"/>
        <v>0</v>
      </c>
      <c r="X18" s="10">
        <f t="shared" si="6"/>
        <v>150000</v>
      </c>
      <c r="Y18" s="10">
        <f t="shared" si="6"/>
        <v>100000</v>
      </c>
      <c r="Z18" s="9"/>
    </row>
    <row r="19">
      <c r="A19" s="31"/>
      <c r="B19" s="9"/>
      <c r="C19" s="9"/>
      <c r="D19" s="9"/>
      <c r="E19" s="9"/>
      <c r="F19" s="9"/>
      <c r="G19" s="9"/>
      <c r="H19" s="9"/>
      <c r="I19" s="9"/>
      <c r="J19" s="9"/>
      <c r="K19" s="9"/>
      <c r="L19" s="9"/>
      <c r="M19" s="9"/>
      <c r="N19" s="9"/>
      <c r="O19" s="9"/>
      <c r="P19" s="9"/>
      <c r="Q19" s="9"/>
      <c r="R19" s="9"/>
      <c r="S19" s="9"/>
      <c r="T19" s="9"/>
      <c r="U19" s="9"/>
      <c r="V19" s="9"/>
      <c r="W19" s="9"/>
      <c r="X19" s="9"/>
      <c r="Y19" s="9"/>
      <c r="Z19" s="9"/>
    </row>
    <row r="20">
      <c r="A20" s="29" t="s">
        <v>227</v>
      </c>
      <c r="B20" s="9"/>
      <c r="C20" s="9"/>
      <c r="D20" s="9"/>
      <c r="E20" s="9"/>
      <c r="F20" s="9"/>
      <c r="G20" s="9"/>
      <c r="H20" s="9"/>
      <c r="I20" s="9"/>
      <c r="J20" s="9"/>
      <c r="K20" s="9"/>
      <c r="L20" s="9"/>
      <c r="M20" s="9"/>
      <c r="N20" s="9"/>
      <c r="O20" s="9"/>
      <c r="P20" s="9"/>
      <c r="Q20" s="9"/>
      <c r="R20" s="9"/>
      <c r="S20" s="9"/>
      <c r="T20" s="9"/>
      <c r="U20" s="9"/>
      <c r="V20" s="9"/>
      <c r="W20" s="9"/>
      <c r="X20" s="9"/>
      <c r="Y20" s="9"/>
      <c r="Z20" s="9"/>
    </row>
    <row r="21">
      <c r="A21" s="34" t="s">
        <v>210</v>
      </c>
      <c r="B21" s="32">
        <f t="shared" ref="B21:Y21" si="7">B3+B9-B15</f>
        <v>123076.9231</v>
      </c>
      <c r="C21" s="32">
        <f t="shared" si="7"/>
        <v>246153.8462</v>
      </c>
      <c r="D21" s="32">
        <f t="shared" si="7"/>
        <v>369230.7692</v>
      </c>
      <c r="E21" s="32">
        <f t="shared" si="7"/>
        <v>492307.6923</v>
      </c>
      <c r="F21" s="32">
        <f t="shared" si="7"/>
        <v>615384.6154</v>
      </c>
      <c r="G21" s="32">
        <f t="shared" si="7"/>
        <v>738461.5385</v>
      </c>
      <c r="H21" s="32">
        <f t="shared" si="7"/>
        <v>861538.4615</v>
      </c>
      <c r="I21" s="32">
        <f t="shared" si="7"/>
        <v>984615.3846</v>
      </c>
      <c r="J21" s="32">
        <f t="shared" si="7"/>
        <v>1107692.308</v>
      </c>
      <c r="K21" s="32">
        <f t="shared" si="7"/>
        <v>1230769.231</v>
      </c>
      <c r="L21" s="32">
        <f t="shared" si="7"/>
        <v>1353846.154</v>
      </c>
      <c r="M21" s="32">
        <f t="shared" si="7"/>
        <v>1476923.077</v>
      </c>
      <c r="N21" s="32">
        <f t="shared" si="7"/>
        <v>1600000</v>
      </c>
      <c r="O21" s="32">
        <f t="shared" si="7"/>
        <v>123076.9231</v>
      </c>
      <c r="P21" s="32">
        <f t="shared" si="7"/>
        <v>246153.8462</v>
      </c>
      <c r="Q21" s="32">
        <f t="shared" si="7"/>
        <v>369230.7692</v>
      </c>
      <c r="R21" s="32">
        <f t="shared" si="7"/>
        <v>492307.6923</v>
      </c>
      <c r="S21" s="32">
        <f t="shared" si="7"/>
        <v>615384.6154</v>
      </c>
      <c r="T21" s="32">
        <f t="shared" si="7"/>
        <v>738461.5385</v>
      </c>
      <c r="U21" s="32">
        <f t="shared" si="7"/>
        <v>861538.4615</v>
      </c>
      <c r="V21" s="32">
        <f t="shared" si="7"/>
        <v>984615.3846</v>
      </c>
      <c r="W21" s="32">
        <f t="shared" si="7"/>
        <v>1107692.308</v>
      </c>
      <c r="X21" s="32">
        <f t="shared" si="7"/>
        <v>1230769.231</v>
      </c>
      <c r="Y21" s="32">
        <f t="shared" si="7"/>
        <v>1353846.154</v>
      </c>
      <c r="Z21" s="9"/>
    </row>
    <row r="22">
      <c r="A22" s="34" t="s">
        <v>213</v>
      </c>
      <c r="B22" s="32">
        <f t="shared" ref="B22:Y22" si="8">B4+B10-B16</f>
        <v>9375</v>
      </c>
      <c r="C22" s="32">
        <f t="shared" si="8"/>
        <v>18750</v>
      </c>
      <c r="D22" s="32">
        <f t="shared" si="8"/>
        <v>28125</v>
      </c>
      <c r="E22" s="32">
        <f t="shared" si="8"/>
        <v>37500</v>
      </c>
      <c r="F22" s="32">
        <f t="shared" si="8"/>
        <v>46875</v>
      </c>
      <c r="G22" s="32">
        <f t="shared" si="8"/>
        <v>56250</v>
      </c>
      <c r="H22" s="32">
        <f t="shared" si="8"/>
        <v>75000</v>
      </c>
      <c r="I22" s="32">
        <f t="shared" si="8"/>
        <v>93750</v>
      </c>
      <c r="J22" s="32">
        <f t="shared" si="8"/>
        <v>112500</v>
      </c>
      <c r="K22" s="32">
        <f t="shared" si="8"/>
        <v>131250</v>
      </c>
      <c r="L22" s="32">
        <f t="shared" si="8"/>
        <v>150000</v>
      </c>
      <c r="M22" s="32">
        <f t="shared" si="8"/>
        <v>168750</v>
      </c>
      <c r="N22" s="32">
        <f t="shared" si="8"/>
        <v>187500</v>
      </c>
      <c r="O22" s="32">
        <f t="shared" si="8"/>
        <v>206250</v>
      </c>
      <c r="P22" s="32">
        <f t="shared" si="8"/>
        <v>225000</v>
      </c>
      <c r="Q22" s="32">
        <f t="shared" si="8"/>
        <v>243750</v>
      </c>
      <c r="R22" s="32">
        <f t="shared" si="8"/>
        <v>103125</v>
      </c>
      <c r="S22" s="32">
        <f t="shared" si="8"/>
        <v>112500</v>
      </c>
      <c r="T22" s="32">
        <f t="shared" si="8"/>
        <v>121875</v>
      </c>
      <c r="U22" s="32">
        <f t="shared" si="8"/>
        <v>131250</v>
      </c>
      <c r="V22" s="32">
        <f t="shared" si="8"/>
        <v>140625</v>
      </c>
      <c r="W22" s="32">
        <f t="shared" si="8"/>
        <v>150000</v>
      </c>
      <c r="X22" s="32">
        <f t="shared" si="8"/>
        <v>9375</v>
      </c>
      <c r="Y22" s="32">
        <f t="shared" si="8"/>
        <v>18750</v>
      </c>
      <c r="Z22" s="9"/>
    </row>
    <row r="23">
      <c r="A23" s="34" t="s">
        <v>215</v>
      </c>
      <c r="B23" s="32">
        <f t="shared" ref="B23:Y23" si="9">B5+B11-B17</f>
        <v>0</v>
      </c>
      <c r="C23" s="32">
        <f t="shared" si="9"/>
        <v>7142.857143</v>
      </c>
      <c r="D23" s="32">
        <f t="shared" si="9"/>
        <v>14285.71429</v>
      </c>
      <c r="E23" s="32">
        <f t="shared" si="9"/>
        <v>21428.57143</v>
      </c>
      <c r="F23" s="32">
        <f t="shared" si="9"/>
        <v>35714.28571</v>
      </c>
      <c r="G23" s="32">
        <f t="shared" si="9"/>
        <v>50000</v>
      </c>
      <c r="H23" s="32">
        <f t="shared" si="9"/>
        <v>64285.71429</v>
      </c>
      <c r="I23" s="32">
        <f t="shared" si="9"/>
        <v>78571.42857</v>
      </c>
      <c r="J23" s="32">
        <f t="shared" si="9"/>
        <v>92857.14286</v>
      </c>
      <c r="K23" s="32">
        <f t="shared" si="9"/>
        <v>114285.7143</v>
      </c>
      <c r="L23" s="32">
        <f t="shared" si="9"/>
        <v>135714.2857</v>
      </c>
      <c r="M23" s="32">
        <f t="shared" si="9"/>
        <v>157142.8571</v>
      </c>
      <c r="N23" s="32">
        <f t="shared" si="9"/>
        <v>178571.4286</v>
      </c>
      <c r="O23" s="32">
        <f t="shared" si="9"/>
        <v>200000</v>
      </c>
      <c r="P23" s="32">
        <f t="shared" si="9"/>
        <v>221428.5714</v>
      </c>
      <c r="Q23" s="32">
        <f t="shared" si="9"/>
        <v>135714.2857</v>
      </c>
      <c r="R23" s="32">
        <f t="shared" si="9"/>
        <v>150000</v>
      </c>
      <c r="S23" s="32">
        <f t="shared" si="9"/>
        <v>164285.7143</v>
      </c>
      <c r="T23" s="32">
        <f t="shared" si="9"/>
        <v>71428.57143</v>
      </c>
      <c r="U23" s="32">
        <f t="shared" si="9"/>
        <v>78571.42857</v>
      </c>
      <c r="V23" s="32">
        <f t="shared" si="9"/>
        <v>85714.28571</v>
      </c>
      <c r="W23" s="32">
        <f t="shared" si="9"/>
        <v>92857.14286</v>
      </c>
      <c r="X23" s="32">
        <f t="shared" si="9"/>
        <v>100000</v>
      </c>
      <c r="Y23" s="32">
        <f t="shared" si="9"/>
        <v>7142.857143</v>
      </c>
      <c r="Z23" s="9"/>
    </row>
    <row r="24">
      <c r="A24" s="31" t="s">
        <v>188</v>
      </c>
      <c r="B24" s="32">
        <f t="shared" ref="B24:Y24" si="10">SUM(B21:B23)</f>
        <v>132451.9231</v>
      </c>
      <c r="C24" s="32">
        <f t="shared" si="10"/>
        <v>272046.7033</v>
      </c>
      <c r="D24" s="32">
        <f t="shared" si="10"/>
        <v>411641.4835</v>
      </c>
      <c r="E24" s="32">
        <f t="shared" si="10"/>
        <v>551236.2637</v>
      </c>
      <c r="F24" s="32">
        <f t="shared" si="10"/>
        <v>697973.9011</v>
      </c>
      <c r="G24" s="32">
        <f t="shared" si="10"/>
        <v>844711.5385</v>
      </c>
      <c r="H24" s="32">
        <f t="shared" si="10"/>
        <v>1000824.176</v>
      </c>
      <c r="I24" s="32">
        <f t="shared" si="10"/>
        <v>1156936.813</v>
      </c>
      <c r="J24" s="32">
        <f t="shared" si="10"/>
        <v>1313049.451</v>
      </c>
      <c r="K24" s="32">
        <f t="shared" si="10"/>
        <v>1476304.945</v>
      </c>
      <c r="L24" s="32">
        <f t="shared" si="10"/>
        <v>1639560.44</v>
      </c>
      <c r="M24" s="32">
        <f t="shared" si="10"/>
        <v>1802815.934</v>
      </c>
      <c r="N24" s="32">
        <f t="shared" si="10"/>
        <v>1966071.429</v>
      </c>
      <c r="O24" s="32">
        <f t="shared" si="10"/>
        <v>529326.9231</v>
      </c>
      <c r="P24" s="32">
        <f t="shared" si="10"/>
        <v>692582.4176</v>
      </c>
      <c r="Q24" s="32">
        <f t="shared" si="10"/>
        <v>748695.0549</v>
      </c>
      <c r="R24" s="32">
        <f t="shared" si="10"/>
        <v>745432.6923</v>
      </c>
      <c r="S24" s="32">
        <f t="shared" si="10"/>
        <v>892170.3297</v>
      </c>
      <c r="T24" s="32">
        <f t="shared" si="10"/>
        <v>931765.1099</v>
      </c>
      <c r="U24" s="32">
        <f t="shared" si="10"/>
        <v>1071359.89</v>
      </c>
      <c r="V24" s="32">
        <f t="shared" si="10"/>
        <v>1210954.67</v>
      </c>
      <c r="W24" s="32">
        <f t="shared" si="10"/>
        <v>1350549.451</v>
      </c>
      <c r="X24" s="32">
        <f t="shared" si="10"/>
        <v>1340144.231</v>
      </c>
      <c r="Y24" s="32">
        <f t="shared" si="10"/>
        <v>1379739.011</v>
      </c>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sheetData>
  <printOptions gridLines="1" horizontalCentered="1"/>
  <pageMargins bottom="0.75" footer="0.0" header="0.0" left="0.7" right="0.7" top="0.75"/>
  <pageSetup fitToHeight="0" paperSize="9"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2.0"/>
    <col customWidth="1" min="2" max="25" width="12.38"/>
  </cols>
  <sheetData>
    <row r="1">
      <c r="A1" s="40"/>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37" t="s">
        <v>230</v>
      </c>
      <c r="B2" s="9"/>
      <c r="C2" s="30"/>
      <c r="D2" s="30"/>
      <c r="E2" s="30"/>
      <c r="F2" s="30"/>
      <c r="G2" s="30"/>
      <c r="H2" s="30"/>
      <c r="I2" s="30"/>
      <c r="J2" s="30"/>
      <c r="K2" s="30"/>
      <c r="L2" s="30"/>
      <c r="M2" s="30"/>
      <c r="N2" s="30"/>
      <c r="O2" s="30"/>
      <c r="P2" s="30"/>
      <c r="Q2" s="30"/>
      <c r="R2" s="30"/>
      <c r="S2" s="30"/>
      <c r="T2" s="30"/>
      <c r="U2" s="30"/>
      <c r="V2" s="30"/>
      <c r="W2" s="30"/>
      <c r="X2" s="30"/>
      <c r="Y2" s="30"/>
      <c r="Z2" s="9"/>
    </row>
    <row r="3">
      <c r="A3" s="34" t="s">
        <v>98</v>
      </c>
      <c r="B3" s="10">
        <v>0.0</v>
      </c>
      <c r="C3" s="32">
        <f t="shared" ref="C3:Y3" si="1">B11</f>
        <v>200000</v>
      </c>
      <c r="D3" s="32">
        <f t="shared" si="1"/>
        <v>399000</v>
      </c>
      <c r="E3" s="32">
        <f t="shared" si="1"/>
        <v>596855</v>
      </c>
      <c r="F3" s="32">
        <f t="shared" si="1"/>
        <v>793413.975</v>
      </c>
      <c r="G3" s="32">
        <f t="shared" si="1"/>
        <v>988519.6764</v>
      </c>
      <c r="H3" s="32">
        <f t="shared" si="1"/>
        <v>1182008.427</v>
      </c>
      <c r="I3" s="32">
        <f t="shared" si="1"/>
        <v>1373709.912</v>
      </c>
      <c r="J3" s="32">
        <f t="shared" si="1"/>
        <v>1563446.96</v>
      </c>
      <c r="K3" s="32">
        <f t="shared" si="1"/>
        <v>1751035.319</v>
      </c>
      <c r="L3" s="32">
        <f t="shared" si="1"/>
        <v>1936283.432</v>
      </c>
      <c r="M3" s="32">
        <f t="shared" si="1"/>
        <v>2118992.192</v>
      </c>
      <c r="N3" s="32">
        <f t="shared" si="1"/>
        <v>2298954.704</v>
      </c>
      <c r="O3" s="32">
        <f t="shared" si="1"/>
        <v>2475956.033</v>
      </c>
      <c r="P3" s="32">
        <f t="shared" si="1"/>
        <v>2649772.945</v>
      </c>
      <c r="Q3" s="32">
        <f t="shared" si="1"/>
        <v>2820173.64</v>
      </c>
      <c r="R3" s="32">
        <f t="shared" si="1"/>
        <v>2986917.479</v>
      </c>
      <c r="S3" s="32">
        <f t="shared" si="1"/>
        <v>3149754.704</v>
      </c>
      <c r="T3" s="32">
        <f t="shared" si="1"/>
        <v>3308426.146</v>
      </c>
      <c r="U3" s="32">
        <f t="shared" si="1"/>
        <v>3462662.926</v>
      </c>
      <c r="V3" s="32">
        <f t="shared" si="1"/>
        <v>3612186.147</v>
      </c>
      <c r="W3" s="32">
        <f t="shared" si="1"/>
        <v>3756706.582</v>
      </c>
      <c r="X3" s="32">
        <f t="shared" si="1"/>
        <v>3895924.343</v>
      </c>
      <c r="Y3" s="32">
        <f t="shared" si="1"/>
        <v>4029528.551</v>
      </c>
      <c r="Z3" s="9"/>
    </row>
    <row r="4">
      <c r="A4" s="34" t="s">
        <v>99</v>
      </c>
      <c r="B4" s="10">
        <v>0.0</v>
      </c>
      <c r="C4" s="32">
        <f t="shared" ref="C4:Y4" si="2">B12</f>
        <v>0</v>
      </c>
      <c r="D4" s="32">
        <f t="shared" si="2"/>
        <v>0</v>
      </c>
      <c r="E4" s="32">
        <f t="shared" si="2"/>
        <v>0</v>
      </c>
      <c r="F4" s="32">
        <f t="shared" si="2"/>
        <v>0</v>
      </c>
      <c r="G4" s="32">
        <f t="shared" si="2"/>
        <v>0</v>
      </c>
      <c r="H4" s="32">
        <f t="shared" si="2"/>
        <v>0</v>
      </c>
      <c r="I4" s="32">
        <f t="shared" si="2"/>
        <v>0</v>
      </c>
      <c r="J4" s="32">
        <f t="shared" si="2"/>
        <v>0</v>
      </c>
      <c r="K4" s="32">
        <f t="shared" si="2"/>
        <v>0</v>
      </c>
      <c r="L4" s="32">
        <f t="shared" si="2"/>
        <v>0</v>
      </c>
      <c r="M4" s="32">
        <f t="shared" si="2"/>
        <v>0</v>
      </c>
      <c r="N4" s="32">
        <f t="shared" si="2"/>
        <v>0</v>
      </c>
      <c r="O4" s="32">
        <f t="shared" si="2"/>
        <v>0</v>
      </c>
      <c r="P4" s="32">
        <f t="shared" si="2"/>
        <v>0</v>
      </c>
      <c r="Q4" s="32">
        <f t="shared" si="2"/>
        <v>0</v>
      </c>
      <c r="R4" s="32">
        <f t="shared" si="2"/>
        <v>0</v>
      </c>
      <c r="S4" s="32">
        <f t="shared" si="2"/>
        <v>0</v>
      </c>
      <c r="T4" s="32">
        <f t="shared" si="2"/>
        <v>0</v>
      </c>
      <c r="U4" s="32">
        <f t="shared" si="2"/>
        <v>0</v>
      </c>
      <c r="V4" s="32">
        <f t="shared" si="2"/>
        <v>0</v>
      </c>
      <c r="W4" s="32">
        <f t="shared" si="2"/>
        <v>0</v>
      </c>
      <c r="X4" s="32">
        <f t="shared" si="2"/>
        <v>0</v>
      </c>
      <c r="Y4" s="32">
        <f t="shared" si="2"/>
        <v>0</v>
      </c>
      <c r="Z4" s="9"/>
    </row>
    <row r="5">
      <c r="A5" s="34"/>
      <c r="B5" s="9"/>
      <c r="C5" s="30"/>
      <c r="D5" s="30"/>
      <c r="E5" s="30"/>
      <c r="F5" s="30"/>
      <c r="G5" s="30"/>
      <c r="H5" s="30"/>
      <c r="I5" s="30"/>
      <c r="J5" s="30"/>
      <c r="K5" s="30"/>
      <c r="L5" s="30"/>
      <c r="M5" s="30"/>
      <c r="N5" s="30"/>
      <c r="O5" s="30"/>
      <c r="P5" s="30"/>
      <c r="Q5" s="30"/>
      <c r="R5" s="30"/>
      <c r="S5" s="30"/>
      <c r="T5" s="30"/>
      <c r="U5" s="30"/>
      <c r="V5" s="30"/>
      <c r="W5" s="30"/>
      <c r="X5" s="30"/>
      <c r="Y5" s="30"/>
      <c r="Z5" s="9"/>
    </row>
    <row r="6">
      <c r="A6" s="37" t="s">
        <v>231</v>
      </c>
      <c r="B6" s="9"/>
      <c r="C6" s="30"/>
      <c r="D6" s="30"/>
      <c r="E6" s="30"/>
      <c r="F6" s="30"/>
      <c r="G6" s="30"/>
      <c r="H6" s="30"/>
      <c r="I6" s="30"/>
      <c r="J6" s="30"/>
      <c r="K6" s="30"/>
      <c r="L6" s="30"/>
      <c r="M6" s="30"/>
      <c r="N6" s="30"/>
      <c r="O6" s="30"/>
      <c r="P6" s="30"/>
      <c r="Q6" s="30"/>
      <c r="R6" s="30"/>
      <c r="S6" s="30"/>
      <c r="T6" s="30"/>
      <c r="U6" s="30"/>
      <c r="V6" s="30"/>
      <c r="W6" s="30"/>
      <c r="X6" s="30"/>
      <c r="Y6" s="30"/>
      <c r="Z6" s="9"/>
    </row>
    <row r="7">
      <c r="A7" s="34" t="s">
        <v>98</v>
      </c>
      <c r="B7" s="32">
        <f>'Calcs-1'!B11-'Calcs-1'!B3</f>
        <v>200000</v>
      </c>
      <c r="C7" s="32">
        <f>'Calcs-1'!C11-'Calcs-1'!C3</f>
        <v>199000</v>
      </c>
      <c r="D7" s="32">
        <f>'Calcs-1'!D11-'Calcs-1'!D3</f>
        <v>197855</v>
      </c>
      <c r="E7" s="32">
        <f>'Calcs-1'!E11-'Calcs-1'!E3</f>
        <v>196558.975</v>
      </c>
      <c r="F7" s="32">
        <f>'Calcs-1'!F11-'Calcs-1'!F3</f>
        <v>195105.7014</v>
      </c>
      <c r="G7" s="32">
        <f>'Calcs-1'!G11-'Calcs-1'!G3</f>
        <v>193488.7509</v>
      </c>
      <c r="H7" s="32">
        <f>'Calcs-1'!H11-'Calcs-1'!H3</f>
        <v>191701.4849</v>
      </c>
      <c r="I7" s="32">
        <f>'Calcs-1'!I11-'Calcs-1'!I3</f>
        <v>189737.0475</v>
      </c>
      <c r="J7" s="32">
        <f>'Calcs-1'!J11-'Calcs-1'!J3</f>
        <v>187588.3597</v>
      </c>
      <c r="K7" s="32">
        <f>'Calcs-1'!K11-'Calcs-1'!K3</f>
        <v>185248.1124</v>
      </c>
      <c r="L7" s="32">
        <f>'Calcs-1'!L11-'Calcs-1'!L3</f>
        <v>182708.7598</v>
      </c>
      <c r="M7" s="32">
        <f>'Calcs-1'!M11-'Calcs-1'!M3</f>
        <v>179962.5123</v>
      </c>
      <c r="N7" s="32">
        <f>'Calcs-1'!N11-'Calcs-1'!N3</f>
        <v>177001.3292</v>
      </c>
      <c r="O7" s="32">
        <f>'Calcs-1'!O11-'Calcs-1'!O3</f>
        <v>173816.9117</v>
      </c>
      <c r="P7" s="32">
        <f>'Calcs-1'!P11-'Calcs-1'!P3</f>
        <v>170400.6947</v>
      </c>
      <c r="Q7" s="32">
        <f>'Calcs-1'!Q11-'Calcs-1'!Q3</f>
        <v>166743.8395</v>
      </c>
      <c r="R7" s="32">
        <f>'Calcs-1'!R11-'Calcs-1'!R3</f>
        <v>162837.2254</v>
      </c>
      <c r="S7" s="32">
        <f>'Calcs-1'!S11-'Calcs-1'!S3</f>
        <v>158671.4419</v>
      </c>
      <c r="T7" s="32">
        <f>'Calcs-1'!T11-'Calcs-1'!T3</f>
        <v>154236.7794</v>
      </c>
      <c r="U7" s="32">
        <f>'Calcs-1'!U11-'Calcs-1'!U3</f>
        <v>149523.2214</v>
      </c>
      <c r="V7" s="32">
        <f>'Calcs-1'!V11-'Calcs-1'!V3</f>
        <v>144520.4349</v>
      </c>
      <c r="W7" s="32">
        <f>'Calcs-1'!W11-'Calcs-1'!W3</f>
        <v>139217.7614</v>
      </c>
      <c r="X7" s="32">
        <f>'Calcs-1'!X11-'Calcs-1'!X3</f>
        <v>133604.2074</v>
      </c>
      <c r="Y7" s="32">
        <f>'Calcs-1'!Y11-'Calcs-1'!Y3</f>
        <v>127668.4345</v>
      </c>
      <c r="Z7" s="9"/>
    </row>
    <row r="8">
      <c r="A8" s="34" t="s">
        <v>99</v>
      </c>
      <c r="B8" s="32">
        <f>'Calcs-1'!B12-'Calcs-1'!B4</f>
        <v>0</v>
      </c>
      <c r="C8" s="32">
        <f>'Calcs-1'!C12-'Calcs-1'!C4</f>
        <v>0</v>
      </c>
      <c r="D8" s="32">
        <f>'Calcs-1'!D12-'Calcs-1'!D4</f>
        <v>0</v>
      </c>
      <c r="E8" s="32">
        <f>'Calcs-1'!E12-'Calcs-1'!E4</f>
        <v>0</v>
      </c>
      <c r="F8" s="32">
        <f>'Calcs-1'!F12-'Calcs-1'!F4</f>
        <v>0</v>
      </c>
      <c r="G8" s="32">
        <f>'Calcs-1'!G12-'Calcs-1'!G4</f>
        <v>0</v>
      </c>
      <c r="H8" s="32">
        <f>'Calcs-1'!H12-'Calcs-1'!H4</f>
        <v>0</v>
      </c>
      <c r="I8" s="32">
        <f>'Calcs-1'!I12-'Calcs-1'!I4</f>
        <v>0</v>
      </c>
      <c r="J8" s="32">
        <f>'Calcs-1'!J12-'Calcs-1'!J4</f>
        <v>0</v>
      </c>
      <c r="K8" s="32">
        <f>'Calcs-1'!K12-'Calcs-1'!K4</f>
        <v>0</v>
      </c>
      <c r="L8" s="32">
        <f>'Calcs-1'!L12-'Calcs-1'!L4</f>
        <v>0</v>
      </c>
      <c r="M8" s="32">
        <f>'Calcs-1'!M12-'Calcs-1'!M4</f>
        <v>0</v>
      </c>
      <c r="N8" s="32">
        <f>'Calcs-1'!N12-'Calcs-1'!N4</f>
        <v>0</v>
      </c>
      <c r="O8" s="32">
        <f>'Calcs-1'!O12-'Calcs-1'!O4</f>
        <v>0</v>
      </c>
      <c r="P8" s="32">
        <f>'Calcs-1'!P12-'Calcs-1'!P4</f>
        <v>0</v>
      </c>
      <c r="Q8" s="32">
        <f>'Calcs-1'!Q12-'Calcs-1'!Q4</f>
        <v>0</v>
      </c>
      <c r="R8" s="32">
        <f>'Calcs-1'!R12-'Calcs-1'!R4</f>
        <v>0</v>
      </c>
      <c r="S8" s="32">
        <f>'Calcs-1'!S12-'Calcs-1'!S4</f>
        <v>0</v>
      </c>
      <c r="T8" s="32">
        <f>'Calcs-1'!T12-'Calcs-1'!T4</f>
        <v>0</v>
      </c>
      <c r="U8" s="32">
        <f>'Calcs-1'!U12-'Calcs-1'!U4</f>
        <v>0</v>
      </c>
      <c r="V8" s="32">
        <f>'Calcs-1'!V12-'Calcs-1'!V4</f>
        <v>0</v>
      </c>
      <c r="W8" s="32">
        <f>'Calcs-1'!W12-'Calcs-1'!W4</f>
        <v>0</v>
      </c>
      <c r="X8" s="32">
        <f>'Calcs-1'!X12-'Calcs-1'!X4</f>
        <v>0</v>
      </c>
      <c r="Y8" s="32">
        <f>'Calcs-1'!Y12-'Calcs-1'!Y4</f>
        <v>0</v>
      </c>
      <c r="Z8" s="9"/>
    </row>
    <row r="9">
      <c r="A9" s="34"/>
      <c r="B9" s="9"/>
      <c r="C9" s="30"/>
      <c r="D9" s="30"/>
      <c r="E9" s="30"/>
      <c r="F9" s="30"/>
      <c r="G9" s="30"/>
      <c r="H9" s="30"/>
      <c r="I9" s="30"/>
      <c r="J9" s="30"/>
      <c r="K9" s="30"/>
      <c r="L9" s="30"/>
      <c r="M9" s="30"/>
      <c r="N9" s="30"/>
      <c r="O9" s="30"/>
      <c r="P9" s="30"/>
      <c r="Q9" s="30"/>
      <c r="R9" s="30"/>
      <c r="S9" s="30"/>
      <c r="T9" s="30"/>
      <c r="U9" s="30"/>
      <c r="V9" s="30"/>
      <c r="W9" s="30"/>
      <c r="X9" s="30"/>
      <c r="Y9" s="30"/>
      <c r="Z9" s="9"/>
    </row>
    <row r="10">
      <c r="A10" s="37" t="s">
        <v>232</v>
      </c>
      <c r="B10" s="9"/>
      <c r="C10" s="30"/>
      <c r="D10" s="30"/>
      <c r="E10" s="30"/>
      <c r="F10" s="30"/>
      <c r="G10" s="30"/>
      <c r="H10" s="30"/>
      <c r="I10" s="30"/>
      <c r="J10" s="30"/>
      <c r="K10" s="30"/>
      <c r="L10" s="30"/>
      <c r="M10" s="30"/>
      <c r="N10" s="30"/>
      <c r="O10" s="30"/>
      <c r="P10" s="30"/>
      <c r="Q10" s="30"/>
      <c r="R10" s="30"/>
      <c r="S10" s="30"/>
      <c r="T10" s="30"/>
      <c r="U10" s="30"/>
      <c r="V10" s="30"/>
      <c r="W10" s="30"/>
      <c r="X10" s="30"/>
      <c r="Y10" s="30"/>
      <c r="Z10" s="9"/>
    </row>
    <row r="11">
      <c r="A11" s="34" t="s">
        <v>98</v>
      </c>
      <c r="B11" s="32">
        <f t="shared" ref="B11:Y11" si="3">B3+B7</f>
        <v>200000</v>
      </c>
      <c r="C11" s="32">
        <f t="shared" si="3"/>
        <v>399000</v>
      </c>
      <c r="D11" s="32">
        <f t="shared" si="3"/>
        <v>596855</v>
      </c>
      <c r="E11" s="32">
        <f t="shared" si="3"/>
        <v>793413.975</v>
      </c>
      <c r="F11" s="32">
        <f t="shared" si="3"/>
        <v>988519.6764</v>
      </c>
      <c r="G11" s="32">
        <f t="shared" si="3"/>
        <v>1182008.427</v>
      </c>
      <c r="H11" s="32">
        <f t="shared" si="3"/>
        <v>1373709.912</v>
      </c>
      <c r="I11" s="32">
        <f t="shared" si="3"/>
        <v>1563446.96</v>
      </c>
      <c r="J11" s="32">
        <f t="shared" si="3"/>
        <v>1751035.319</v>
      </c>
      <c r="K11" s="32">
        <f t="shared" si="3"/>
        <v>1936283.432</v>
      </c>
      <c r="L11" s="32">
        <f t="shared" si="3"/>
        <v>2118992.192</v>
      </c>
      <c r="M11" s="32">
        <f t="shared" si="3"/>
        <v>2298954.704</v>
      </c>
      <c r="N11" s="32">
        <f t="shared" si="3"/>
        <v>2475956.033</v>
      </c>
      <c r="O11" s="32">
        <f t="shared" si="3"/>
        <v>2649772.945</v>
      </c>
      <c r="P11" s="32">
        <f t="shared" si="3"/>
        <v>2820173.64</v>
      </c>
      <c r="Q11" s="32">
        <f t="shared" si="3"/>
        <v>2986917.479</v>
      </c>
      <c r="R11" s="32">
        <f t="shared" si="3"/>
        <v>3149754.704</v>
      </c>
      <c r="S11" s="32">
        <f t="shared" si="3"/>
        <v>3308426.146</v>
      </c>
      <c r="T11" s="32">
        <f t="shared" si="3"/>
        <v>3462662.926</v>
      </c>
      <c r="U11" s="32">
        <f t="shared" si="3"/>
        <v>3612186.147</v>
      </c>
      <c r="V11" s="32">
        <f t="shared" si="3"/>
        <v>3756706.582</v>
      </c>
      <c r="W11" s="32">
        <f t="shared" si="3"/>
        <v>3895924.343</v>
      </c>
      <c r="X11" s="32">
        <f t="shared" si="3"/>
        <v>4029528.551</v>
      </c>
      <c r="Y11" s="32">
        <f t="shared" si="3"/>
        <v>4157196.985</v>
      </c>
      <c r="Z11" s="9"/>
    </row>
    <row r="12">
      <c r="A12" s="34" t="s">
        <v>99</v>
      </c>
      <c r="B12" s="32">
        <f t="shared" ref="B12:Y12" si="4">B4+B8</f>
        <v>0</v>
      </c>
      <c r="C12" s="32">
        <f t="shared" si="4"/>
        <v>0</v>
      </c>
      <c r="D12" s="32">
        <f t="shared" si="4"/>
        <v>0</v>
      </c>
      <c r="E12" s="32">
        <f t="shared" si="4"/>
        <v>0</v>
      </c>
      <c r="F12" s="32">
        <f t="shared" si="4"/>
        <v>0</v>
      </c>
      <c r="G12" s="32">
        <f t="shared" si="4"/>
        <v>0</v>
      </c>
      <c r="H12" s="32">
        <f t="shared" si="4"/>
        <v>0</v>
      </c>
      <c r="I12" s="32">
        <f t="shared" si="4"/>
        <v>0</v>
      </c>
      <c r="J12" s="32">
        <f t="shared" si="4"/>
        <v>0</v>
      </c>
      <c r="K12" s="32">
        <f t="shared" si="4"/>
        <v>0</v>
      </c>
      <c r="L12" s="32">
        <f t="shared" si="4"/>
        <v>0</v>
      </c>
      <c r="M12" s="32">
        <f t="shared" si="4"/>
        <v>0</v>
      </c>
      <c r="N12" s="32">
        <f t="shared" si="4"/>
        <v>0</v>
      </c>
      <c r="O12" s="32">
        <f t="shared" si="4"/>
        <v>0</v>
      </c>
      <c r="P12" s="32">
        <f t="shared" si="4"/>
        <v>0</v>
      </c>
      <c r="Q12" s="32">
        <f t="shared" si="4"/>
        <v>0</v>
      </c>
      <c r="R12" s="32">
        <f t="shared" si="4"/>
        <v>0</v>
      </c>
      <c r="S12" s="32">
        <f t="shared" si="4"/>
        <v>0</v>
      </c>
      <c r="T12" s="32">
        <f t="shared" si="4"/>
        <v>0</v>
      </c>
      <c r="U12" s="32">
        <f t="shared" si="4"/>
        <v>0</v>
      </c>
      <c r="V12" s="32">
        <f t="shared" si="4"/>
        <v>0</v>
      </c>
      <c r="W12" s="32">
        <f t="shared" si="4"/>
        <v>0</v>
      </c>
      <c r="X12" s="32">
        <f t="shared" si="4"/>
        <v>0</v>
      </c>
      <c r="Y12" s="32">
        <f t="shared" si="4"/>
        <v>0</v>
      </c>
      <c r="Z12" s="9"/>
    </row>
    <row r="13">
      <c r="A13" s="34"/>
      <c r="B13" s="9"/>
      <c r="C13" s="30"/>
      <c r="D13" s="30"/>
      <c r="E13" s="30"/>
      <c r="F13" s="30"/>
      <c r="G13" s="30"/>
      <c r="H13" s="30"/>
      <c r="I13" s="30"/>
      <c r="J13" s="30"/>
      <c r="K13" s="30"/>
      <c r="L13" s="30"/>
      <c r="M13" s="30"/>
      <c r="N13" s="30"/>
      <c r="O13" s="30"/>
      <c r="P13" s="30"/>
      <c r="Q13" s="30"/>
      <c r="R13" s="30"/>
      <c r="S13" s="30"/>
      <c r="T13" s="30"/>
      <c r="U13" s="30"/>
      <c r="V13" s="30"/>
      <c r="W13" s="30"/>
      <c r="X13" s="30"/>
      <c r="Y13" s="30"/>
      <c r="Z13" s="9"/>
    </row>
    <row r="14">
      <c r="A14" s="37" t="s">
        <v>233</v>
      </c>
      <c r="B14" s="9"/>
      <c r="C14" s="30"/>
      <c r="D14" s="30"/>
      <c r="E14" s="30"/>
      <c r="F14" s="30"/>
      <c r="G14" s="30"/>
      <c r="H14" s="30"/>
      <c r="I14" s="30"/>
      <c r="J14" s="30"/>
      <c r="K14" s="30"/>
      <c r="L14" s="30"/>
      <c r="M14" s="30"/>
      <c r="N14" s="30"/>
      <c r="O14" s="30"/>
      <c r="P14" s="30"/>
      <c r="Q14" s="30"/>
      <c r="R14" s="30"/>
      <c r="S14" s="30"/>
      <c r="T14" s="30"/>
      <c r="U14" s="30"/>
      <c r="V14" s="30"/>
      <c r="W14" s="30"/>
      <c r="X14" s="30"/>
      <c r="Y14" s="30"/>
      <c r="Z14" s="9"/>
    </row>
    <row r="15">
      <c r="A15" s="34" t="s">
        <v>98</v>
      </c>
      <c r="B15" s="10">
        <f>B11*Assumption!$D$14</f>
        <v>5000000</v>
      </c>
      <c r="C15" s="32">
        <f>C11*Assumption!$D$14</f>
        <v>9975000</v>
      </c>
      <c r="D15" s="32">
        <f>D11*Assumption!$D$14</f>
        <v>14921375</v>
      </c>
      <c r="E15" s="32">
        <f>E11*Assumption!$D$14</f>
        <v>19835349.38</v>
      </c>
      <c r="F15" s="32">
        <f>F11*Assumption!$D$14</f>
        <v>24712991.91</v>
      </c>
      <c r="G15" s="32">
        <f>G11*Assumption!$D$14</f>
        <v>29550210.68</v>
      </c>
      <c r="H15" s="32">
        <f>H11*Assumption!$D$14</f>
        <v>34342747.81</v>
      </c>
      <c r="I15" s="32">
        <f>I11*Assumption!$D$14</f>
        <v>39086173.99</v>
      </c>
      <c r="J15" s="32">
        <f>J11*Assumption!$D$14</f>
        <v>43775882.99</v>
      </c>
      <c r="K15" s="32">
        <f>K11*Assumption!$D$14</f>
        <v>48407085.8</v>
      </c>
      <c r="L15" s="32">
        <f>L11*Assumption!$D$14</f>
        <v>52974804.79</v>
      </c>
      <c r="M15" s="32">
        <f>M11*Assumption!$D$14</f>
        <v>57473867.6</v>
      </c>
      <c r="N15" s="32">
        <f>N11*Assumption!$D$14</f>
        <v>61898900.83</v>
      </c>
      <c r="O15" s="32">
        <f>O11*Assumption!$D$14</f>
        <v>66244323.62</v>
      </c>
      <c r="P15" s="32">
        <f>P11*Assumption!$D$14</f>
        <v>70504340.99</v>
      </c>
      <c r="Q15" s="32">
        <f>Q11*Assumption!$D$14</f>
        <v>74672936.98</v>
      </c>
      <c r="R15" s="32">
        <f>R11*Assumption!$D$14</f>
        <v>78743867.61</v>
      </c>
      <c r="S15" s="32">
        <f>S11*Assumption!$D$14</f>
        <v>82710653.66</v>
      </c>
      <c r="T15" s="32">
        <f>T11*Assumption!$D$14</f>
        <v>86566573.14</v>
      </c>
      <c r="U15" s="32">
        <f>U11*Assumption!$D$14</f>
        <v>90304653.68</v>
      </c>
      <c r="V15" s="32">
        <f>V11*Assumption!$D$14</f>
        <v>93917664.55</v>
      </c>
      <c r="W15" s="32">
        <f>W11*Assumption!$D$14</f>
        <v>97398108.58</v>
      </c>
      <c r="X15" s="32">
        <f>X11*Assumption!$D$14</f>
        <v>100738213.8</v>
      </c>
      <c r="Y15" s="32">
        <f>Y11*Assumption!$D$14</f>
        <v>103929924.6</v>
      </c>
      <c r="Z15" s="9"/>
    </row>
    <row r="16">
      <c r="A16" s="34" t="s">
        <v>99</v>
      </c>
      <c r="B16" s="10">
        <f>B12*Assumption!$D$15</f>
        <v>0</v>
      </c>
      <c r="C16" s="32">
        <f>C12*Assumption!$D$15</f>
        <v>0</v>
      </c>
      <c r="D16" s="32">
        <f>D12*Assumption!$D$15</f>
        <v>0</v>
      </c>
      <c r="E16" s="32">
        <f>E12*Assumption!$D$15</f>
        <v>0</v>
      </c>
      <c r="F16" s="32">
        <f>F12*Assumption!$D$15</f>
        <v>0</v>
      </c>
      <c r="G16" s="32">
        <f>G12*Assumption!$D$15</f>
        <v>0</v>
      </c>
      <c r="H16" s="32">
        <f>H12*Assumption!$D$15</f>
        <v>0</v>
      </c>
      <c r="I16" s="32">
        <f>I12*Assumption!$D$15</f>
        <v>0</v>
      </c>
      <c r="J16" s="32">
        <f>J12*Assumption!$D$15</f>
        <v>0</v>
      </c>
      <c r="K16" s="32">
        <f>K12*Assumption!$D$15</f>
        <v>0</v>
      </c>
      <c r="L16" s="32">
        <f>L12*Assumption!$D$15</f>
        <v>0</v>
      </c>
      <c r="M16" s="32">
        <f>M12*Assumption!$D$15</f>
        <v>0</v>
      </c>
      <c r="N16" s="32">
        <f>N12*Assumption!$D$15</f>
        <v>0</v>
      </c>
      <c r="O16" s="32">
        <f>O12*Assumption!$D$15</f>
        <v>0</v>
      </c>
      <c r="P16" s="32">
        <f>P12*Assumption!$D$15</f>
        <v>0</v>
      </c>
      <c r="Q16" s="32">
        <f>Q12*Assumption!$D$15</f>
        <v>0</v>
      </c>
      <c r="R16" s="32">
        <f>R12*Assumption!$D$15</f>
        <v>0</v>
      </c>
      <c r="S16" s="32">
        <f>S12*Assumption!$D$15</f>
        <v>0</v>
      </c>
      <c r="T16" s="32">
        <f>T12*Assumption!$D$15</f>
        <v>0</v>
      </c>
      <c r="U16" s="32">
        <f>U12*Assumption!$D$15</f>
        <v>0</v>
      </c>
      <c r="V16" s="32">
        <f>V12*Assumption!$D$15</f>
        <v>0</v>
      </c>
      <c r="W16" s="32">
        <f>W12*Assumption!$D$15</f>
        <v>0</v>
      </c>
      <c r="X16" s="32">
        <f>X12*Assumption!$D$15</f>
        <v>0</v>
      </c>
      <c r="Y16" s="32">
        <f>Y12*Assumption!$D$15</f>
        <v>0</v>
      </c>
      <c r="Z16" s="9"/>
    </row>
    <row r="17">
      <c r="A17" s="38" t="s">
        <v>187</v>
      </c>
      <c r="B17" s="10">
        <f t="shared" ref="B17:Y17" si="5">SUM(B15:B16)</f>
        <v>5000000</v>
      </c>
      <c r="C17" s="32">
        <f t="shared" si="5"/>
        <v>9975000</v>
      </c>
      <c r="D17" s="32">
        <f t="shared" si="5"/>
        <v>14921375</v>
      </c>
      <c r="E17" s="32">
        <f t="shared" si="5"/>
        <v>19835349.38</v>
      </c>
      <c r="F17" s="32">
        <f t="shared" si="5"/>
        <v>24712991.91</v>
      </c>
      <c r="G17" s="32">
        <f t="shared" si="5"/>
        <v>29550210.68</v>
      </c>
      <c r="H17" s="32">
        <f t="shared" si="5"/>
        <v>34342747.81</v>
      </c>
      <c r="I17" s="32">
        <f t="shared" si="5"/>
        <v>39086173.99</v>
      </c>
      <c r="J17" s="32">
        <f t="shared" si="5"/>
        <v>43775882.99</v>
      </c>
      <c r="K17" s="32">
        <f t="shared" si="5"/>
        <v>48407085.8</v>
      </c>
      <c r="L17" s="32">
        <f t="shared" si="5"/>
        <v>52974804.79</v>
      </c>
      <c r="M17" s="32">
        <f t="shared" si="5"/>
        <v>57473867.6</v>
      </c>
      <c r="N17" s="32">
        <f t="shared" si="5"/>
        <v>61898900.83</v>
      </c>
      <c r="O17" s="32">
        <f t="shared" si="5"/>
        <v>66244323.62</v>
      </c>
      <c r="P17" s="32">
        <f t="shared" si="5"/>
        <v>70504340.99</v>
      </c>
      <c r="Q17" s="32">
        <f t="shared" si="5"/>
        <v>74672936.98</v>
      </c>
      <c r="R17" s="32">
        <f t="shared" si="5"/>
        <v>78743867.61</v>
      </c>
      <c r="S17" s="32">
        <f t="shared" si="5"/>
        <v>82710653.66</v>
      </c>
      <c r="T17" s="32">
        <f t="shared" si="5"/>
        <v>86566573.14</v>
      </c>
      <c r="U17" s="32">
        <f t="shared" si="5"/>
        <v>90304653.68</v>
      </c>
      <c r="V17" s="32">
        <f t="shared" si="5"/>
        <v>93917664.55</v>
      </c>
      <c r="W17" s="32">
        <f t="shared" si="5"/>
        <v>97398108.58</v>
      </c>
      <c r="X17" s="32">
        <f t="shared" si="5"/>
        <v>100738213.8</v>
      </c>
      <c r="Y17" s="32">
        <f t="shared" si="5"/>
        <v>103929924.6</v>
      </c>
      <c r="Z17" s="9"/>
    </row>
    <row r="18">
      <c r="A18" s="9"/>
      <c r="B18" s="9"/>
      <c r="C18" s="30"/>
      <c r="D18" s="30"/>
      <c r="E18" s="30"/>
      <c r="F18" s="30"/>
      <c r="G18" s="30"/>
      <c r="H18" s="30"/>
      <c r="I18" s="30"/>
      <c r="J18" s="30"/>
      <c r="K18" s="30"/>
      <c r="L18" s="30"/>
      <c r="M18" s="30"/>
      <c r="N18" s="30"/>
      <c r="O18" s="30"/>
      <c r="P18" s="30"/>
      <c r="Q18" s="30"/>
      <c r="R18" s="30"/>
      <c r="S18" s="30"/>
      <c r="T18" s="30"/>
      <c r="U18" s="30"/>
      <c r="V18" s="30"/>
      <c r="W18" s="30"/>
      <c r="X18" s="30"/>
      <c r="Y18" s="30"/>
      <c r="Z18" s="9"/>
    </row>
    <row r="19">
      <c r="A19" s="9"/>
      <c r="B19" s="9"/>
      <c r="C19" s="30"/>
      <c r="D19" s="30"/>
      <c r="E19" s="30"/>
      <c r="F19" s="30"/>
      <c r="G19" s="30"/>
      <c r="H19" s="30"/>
      <c r="I19" s="30"/>
      <c r="J19" s="30"/>
      <c r="K19" s="30"/>
      <c r="L19" s="30"/>
      <c r="M19" s="30"/>
      <c r="N19" s="30"/>
      <c r="O19" s="30"/>
      <c r="P19" s="30"/>
      <c r="Q19" s="30"/>
      <c r="R19" s="30"/>
      <c r="S19" s="30"/>
      <c r="T19" s="30"/>
      <c r="U19" s="30"/>
      <c r="V19" s="30"/>
      <c r="W19" s="30"/>
      <c r="X19" s="30"/>
      <c r="Y19" s="30"/>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sheetData>
  <printOptions gridLines="1" horizontalCentered="1"/>
  <pageMargins bottom="0.75" footer="0.0" header="0.0" left="0.7" right="0.7" top="0.75"/>
  <pageSetup fitToHeight="0" paperSize="9"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9.63"/>
    <col customWidth="1" min="2" max="25" width="10.75"/>
  </cols>
  <sheetData>
    <row r="1">
      <c r="A1" s="27"/>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38" t="s">
        <v>234</v>
      </c>
      <c r="B2" s="9"/>
      <c r="C2" s="9"/>
      <c r="D2" s="9"/>
      <c r="E2" s="9"/>
      <c r="F2" s="9"/>
      <c r="G2" s="9"/>
      <c r="H2" s="9"/>
      <c r="I2" s="9"/>
      <c r="J2" s="9"/>
      <c r="K2" s="9"/>
      <c r="L2" s="9"/>
      <c r="M2" s="9"/>
      <c r="N2" s="9"/>
      <c r="O2" s="9"/>
      <c r="P2" s="9"/>
      <c r="Q2" s="9"/>
      <c r="R2" s="9"/>
      <c r="S2" s="9"/>
      <c r="T2" s="9"/>
      <c r="U2" s="9"/>
      <c r="V2" s="9"/>
      <c r="W2" s="9"/>
      <c r="X2" s="9"/>
      <c r="Y2" s="9"/>
      <c r="Z2" s="9"/>
    </row>
    <row r="3">
      <c r="A3" s="51" t="s">
        <v>235</v>
      </c>
      <c r="B3" s="10">
        <f>Assumption!$B$25</f>
        <v>9</v>
      </c>
      <c r="C3" s="10">
        <v>0.0</v>
      </c>
      <c r="D3" s="10">
        <v>0.0</v>
      </c>
      <c r="E3" s="10">
        <v>0.0</v>
      </c>
      <c r="F3" s="10">
        <v>0.0</v>
      </c>
      <c r="G3" s="10">
        <v>0.0</v>
      </c>
      <c r="H3" s="10">
        <v>0.0</v>
      </c>
      <c r="I3" s="10">
        <v>0.0</v>
      </c>
      <c r="J3" s="10">
        <v>0.0</v>
      </c>
      <c r="K3" s="10">
        <v>0.0</v>
      </c>
      <c r="L3" s="10">
        <v>0.0</v>
      </c>
      <c r="M3" s="10">
        <v>0.0</v>
      </c>
      <c r="N3" s="10">
        <v>0.0</v>
      </c>
      <c r="O3" s="10">
        <v>0.0</v>
      </c>
      <c r="P3" s="10">
        <v>0.0</v>
      </c>
      <c r="Q3" s="10">
        <v>0.0</v>
      </c>
      <c r="R3" s="10">
        <v>0.0</v>
      </c>
      <c r="S3" s="10">
        <v>0.0</v>
      </c>
      <c r="T3" s="10">
        <v>0.0</v>
      </c>
      <c r="U3" s="10">
        <f>Assumption!$C$25</f>
        <v>13</v>
      </c>
      <c r="V3" s="10">
        <v>0.0</v>
      </c>
      <c r="W3" s="10">
        <v>0.0</v>
      </c>
      <c r="X3" s="10">
        <v>0.0</v>
      </c>
      <c r="Y3" s="10">
        <v>0.0</v>
      </c>
      <c r="Z3" s="9"/>
    </row>
    <row r="4">
      <c r="A4" s="34" t="s">
        <v>131</v>
      </c>
      <c r="B4" s="10">
        <f>Assumption!$B$26</f>
        <v>3425</v>
      </c>
      <c r="C4" s="10">
        <v>0.0</v>
      </c>
      <c r="D4" s="10">
        <v>0.0</v>
      </c>
      <c r="E4" s="10">
        <v>0.0</v>
      </c>
      <c r="F4" s="10">
        <v>0.0</v>
      </c>
      <c r="G4" s="10">
        <v>0.0</v>
      </c>
      <c r="H4" s="10">
        <v>0.0</v>
      </c>
      <c r="I4" s="10">
        <v>0.0</v>
      </c>
      <c r="J4" s="10">
        <v>0.0</v>
      </c>
      <c r="K4" s="10">
        <v>0.0</v>
      </c>
      <c r="L4" s="10">
        <v>0.0</v>
      </c>
      <c r="M4" s="10">
        <v>0.0</v>
      </c>
      <c r="N4" s="10">
        <v>0.0</v>
      </c>
      <c r="O4" s="10">
        <v>0.0</v>
      </c>
      <c r="P4" s="10">
        <v>0.0</v>
      </c>
      <c r="Q4" s="10">
        <v>0.0</v>
      </c>
      <c r="R4" s="10">
        <v>0.0</v>
      </c>
      <c r="S4" s="10">
        <v>0.0</v>
      </c>
      <c r="T4" s="10">
        <v>0.0</v>
      </c>
      <c r="U4" s="10">
        <f>Assumption!$C$26</f>
        <v>5674</v>
      </c>
      <c r="V4" s="10">
        <v>0.0</v>
      </c>
      <c r="W4" s="10">
        <v>0.0</v>
      </c>
      <c r="X4" s="10">
        <v>0.0</v>
      </c>
      <c r="Y4" s="10">
        <v>0.0</v>
      </c>
      <c r="Z4" s="9"/>
    </row>
    <row r="5">
      <c r="A5" s="34"/>
      <c r="B5" s="9"/>
      <c r="C5" s="9"/>
      <c r="D5" s="9"/>
      <c r="E5" s="9"/>
      <c r="F5" s="9"/>
      <c r="G5" s="9"/>
      <c r="H5" s="9"/>
      <c r="I5" s="9"/>
      <c r="J5" s="9"/>
      <c r="K5" s="9"/>
      <c r="L5" s="9"/>
      <c r="M5" s="9"/>
      <c r="N5" s="9"/>
      <c r="O5" s="9"/>
      <c r="P5" s="9"/>
      <c r="Q5" s="9"/>
      <c r="R5" s="9"/>
      <c r="S5" s="9"/>
      <c r="T5" s="9"/>
      <c r="U5" s="9"/>
      <c r="V5" s="9"/>
      <c r="W5" s="9"/>
      <c r="X5" s="9"/>
      <c r="Y5" s="9"/>
      <c r="Z5" s="9"/>
    </row>
    <row r="6">
      <c r="A6" s="37" t="s">
        <v>236</v>
      </c>
      <c r="B6" s="9"/>
      <c r="C6" s="9"/>
      <c r="D6" s="9"/>
      <c r="E6" s="9"/>
      <c r="F6" s="9"/>
      <c r="G6" s="9"/>
      <c r="H6" s="9"/>
      <c r="I6" s="9"/>
      <c r="J6" s="9"/>
      <c r="K6" s="9"/>
      <c r="L6" s="9"/>
      <c r="M6" s="9"/>
      <c r="N6" s="9"/>
      <c r="O6" s="9"/>
      <c r="P6" s="9"/>
      <c r="Q6" s="9"/>
      <c r="R6" s="9"/>
      <c r="S6" s="9"/>
      <c r="T6" s="9"/>
      <c r="U6" s="9"/>
      <c r="V6" s="9"/>
      <c r="W6" s="9"/>
      <c r="X6" s="9"/>
      <c r="Y6" s="9"/>
      <c r="Z6" s="9"/>
    </row>
    <row r="7">
      <c r="A7" s="34" t="s">
        <v>237</v>
      </c>
      <c r="B7" s="10">
        <v>0.0</v>
      </c>
      <c r="C7" s="10">
        <f t="shared" ref="C7:Y7" si="1">B9</f>
        <v>3425</v>
      </c>
      <c r="D7" s="10">
        <f t="shared" si="1"/>
        <v>3425</v>
      </c>
      <c r="E7" s="10">
        <f t="shared" si="1"/>
        <v>3425</v>
      </c>
      <c r="F7" s="10">
        <f t="shared" si="1"/>
        <v>3425</v>
      </c>
      <c r="G7" s="10">
        <f t="shared" si="1"/>
        <v>3425</v>
      </c>
      <c r="H7" s="10">
        <f t="shared" si="1"/>
        <v>3425</v>
      </c>
      <c r="I7" s="10">
        <f t="shared" si="1"/>
        <v>3425</v>
      </c>
      <c r="J7" s="10">
        <f t="shared" si="1"/>
        <v>3425</v>
      </c>
      <c r="K7" s="10">
        <f t="shared" si="1"/>
        <v>3425</v>
      </c>
      <c r="L7" s="10">
        <f t="shared" si="1"/>
        <v>3425</v>
      </c>
      <c r="M7" s="10">
        <f t="shared" si="1"/>
        <v>3425</v>
      </c>
      <c r="N7" s="10">
        <f t="shared" si="1"/>
        <v>3425</v>
      </c>
      <c r="O7" s="10">
        <f t="shared" si="1"/>
        <v>3425</v>
      </c>
      <c r="P7" s="10">
        <f t="shared" si="1"/>
        <v>3425</v>
      </c>
      <c r="Q7" s="10">
        <f t="shared" si="1"/>
        <v>3425</v>
      </c>
      <c r="R7" s="10">
        <f t="shared" si="1"/>
        <v>3425</v>
      </c>
      <c r="S7" s="10">
        <f t="shared" si="1"/>
        <v>3425</v>
      </c>
      <c r="T7" s="10">
        <f t="shared" si="1"/>
        <v>3425</v>
      </c>
      <c r="U7" s="10">
        <f t="shared" si="1"/>
        <v>3425</v>
      </c>
      <c r="V7" s="10">
        <f t="shared" si="1"/>
        <v>9099</v>
      </c>
      <c r="W7" s="10">
        <f t="shared" si="1"/>
        <v>9099</v>
      </c>
      <c r="X7" s="10">
        <f t="shared" si="1"/>
        <v>9099</v>
      </c>
      <c r="Y7" s="10">
        <f t="shared" si="1"/>
        <v>9099</v>
      </c>
      <c r="Z7" s="9"/>
    </row>
    <row r="8">
      <c r="A8" s="51" t="s">
        <v>238</v>
      </c>
      <c r="B8" s="10">
        <f t="shared" ref="B8:Y8" si="2">B4</f>
        <v>3425</v>
      </c>
      <c r="C8" s="10">
        <f t="shared" si="2"/>
        <v>0</v>
      </c>
      <c r="D8" s="10">
        <f t="shared" si="2"/>
        <v>0</v>
      </c>
      <c r="E8" s="10">
        <f t="shared" si="2"/>
        <v>0</v>
      </c>
      <c r="F8" s="10">
        <f t="shared" si="2"/>
        <v>0</v>
      </c>
      <c r="G8" s="10">
        <f t="shared" si="2"/>
        <v>0</v>
      </c>
      <c r="H8" s="10">
        <f t="shared" si="2"/>
        <v>0</v>
      </c>
      <c r="I8" s="10">
        <f t="shared" si="2"/>
        <v>0</v>
      </c>
      <c r="J8" s="10">
        <f t="shared" si="2"/>
        <v>0</v>
      </c>
      <c r="K8" s="10">
        <f t="shared" si="2"/>
        <v>0</v>
      </c>
      <c r="L8" s="10">
        <f t="shared" si="2"/>
        <v>0</v>
      </c>
      <c r="M8" s="10">
        <f t="shared" si="2"/>
        <v>0</v>
      </c>
      <c r="N8" s="10">
        <f t="shared" si="2"/>
        <v>0</v>
      </c>
      <c r="O8" s="10">
        <f t="shared" si="2"/>
        <v>0</v>
      </c>
      <c r="P8" s="10">
        <f t="shared" si="2"/>
        <v>0</v>
      </c>
      <c r="Q8" s="10">
        <f t="shared" si="2"/>
        <v>0</v>
      </c>
      <c r="R8" s="10">
        <f t="shared" si="2"/>
        <v>0</v>
      </c>
      <c r="S8" s="10">
        <f t="shared" si="2"/>
        <v>0</v>
      </c>
      <c r="T8" s="10">
        <f t="shared" si="2"/>
        <v>0</v>
      </c>
      <c r="U8" s="10">
        <f t="shared" si="2"/>
        <v>5674</v>
      </c>
      <c r="V8" s="10">
        <f t="shared" si="2"/>
        <v>0</v>
      </c>
      <c r="W8" s="10">
        <f t="shared" si="2"/>
        <v>0</v>
      </c>
      <c r="X8" s="10">
        <f t="shared" si="2"/>
        <v>0</v>
      </c>
      <c r="Y8" s="10">
        <f t="shared" si="2"/>
        <v>0</v>
      </c>
      <c r="Z8" s="9"/>
    </row>
    <row r="9">
      <c r="A9" s="34" t="s">
        <v>239</v>
      </c>
      <c r="B9" s="10">
        <f t="shared" ref="B9:Y9" si="3">B7+B8</f>
        <v>3425</v>
      </c>
      <c r="C9" s="10">
        <f t="shared" si="3"/>
        <v>3425</v>
      </c>
      <c r="D9" s="10">
        <f t="shared" si="3"/>
        <v>3425</v>
      </c>
      <c r="E9" s="10">
        <f t="shared" si="3"/>
        <v>3425</v>
      </c>
      <c r="F9" s="10">
        <f t="shared" si="3"/>
        <v>3425</v>
      </c>
      <c r="G9" s="10">
        <f t="shared" si="3"/>
        <v>3425</v>
      </c>
      <c r="H9" s="10">
        <f t="shared" si="3"/>
        <v>3425</v>
      </c>
      <c r="I9" s="10">
        <f t="shared" si="3"/>
        <v>3425</v>
      </c>
      <c r="J9" s="10">
        <f t="shared" si="3"/>
        <v>3425</v>
      </c>
      <c r="K9" s="10">
        <f t="shared" si="3"/>
        <v>3425</v>
      </c>
      <c r="L9" s="10">
        <f t="shared" si="3"/>
        <v>3425</v>
      </c>
      <c r="M9" s="10">
        <f t="shared" si="3"/>
        <v>3425</v>
      </c>
      <c r="N9" s="10">
        <f t="shared" si="3"/>
        <v>3425</v>
      </c>
      <c r="O9" s="10">
        <f t="shared" si="3"/>
        <v>3425</v>
      </c>
      <c r="P9" s="10">
        <f t="shared" si="3"/>
        <v>3425</v>
      </c>
      <c r="Q9" s="10">
        <f t="shared" si="3"/>
        <v>3425</v>
      </c>
      <c r="R9" s="10">
        <f t="shared" si="3"/>
        <v>3425</v>
      </c>
      <c r="S9" s="10">
        <f t="shared" si="3"/>
        <v>3425</v>
      </c>
      <c r="T9" s="10">
        <f t="shared" si="3"/>
        <v>3425</v>
      </c>
      <c r="U9" s="10">
        <f t="shared" si="3"/>
        <v>9099</v>
      </c>
      <c r="V9" s="10">
        <f t="shared" si="3"/>
        <v>9099</v>
      </c>
      <c r="W9" s="10">
        <f t="shared" si="3"/>
        <v>9099</v>
      </c>
      <c r="X9" s="10">
        <f t="shared" si="3"/>
        <v>9099</v>
      </c>
      <c r="Y9" s="10">
        <f t="shared" si="3"/>
        <v>9099</v>
      </c>
      <c r="Z9" s="9"/>
    </row>
    <row r="10">
      <c r="A10" s="34"/>
      <c r="B10" s="9"/>
      <c r="C10" s="9"/>
      <c r="D10" s="9"/>
      <c r="E10" s="9"/>
      <c r="F10" s="9"/>
      <c r="G10" s="9"/>
      <c r="H10" s="9"/>
      <c r="I10" s="9"/>
      <c r="J10" s="9"/>
      <c r="K10" s="9"/>
      <c r="L10" s="9"/>
      <c r="M10" s="9"/>
      <c r="N10" s="9"/>
      <c r="O10" s="9"/>
      <c r="P10" s="9"/>
      <c r="Q10" s="9"/>
      <c r="R10" s="9"/>
      <c r="S10" s="9"/>
      <c r="T10" s="9"/>
      <c r="U10" s="9"/>
      <c r="V10" s="9"/>
      <c r="W10" s="9"/>
      <c r="X10" s="9"/>
      <c r="Y10" s="9"/>
      <c r="Z10" s="9"/>
    </row>
    <row r="11">
      <c r="A11" s="38" t="s">
        <v>240</v>
      </c>
      <c r="B11" s="9"/>
      <c r="C11" s="9"/>
      <c r="D11" s="9"/>
      <c r="E11" s="9"/>
      <c r="F11" s="9"/>
      <c r="G11" s="9"/>
      <c r="H11" s="9"/>
      <c r="I11" s="9"/>
      <c r="J11" s="9"/>
      <c r="K11" s="9"/>
      <c r="L11" s="9"/>
      <c r="M11" s="9"/>
      <c r="N11" s="9"/>
      <c r="O11" s="9"/>
      <c r="P11" s="9"/>
      <c r="Q11" s="9"/>
      <c r="R11" s="9"/>
      <c r="S11" s="9"/>
      <c r="T11" s="9"/>
      <c r="U11" s="9"/>
      <c r="V11" s="9"/>
      <c r="W11" s="9"/>
      <c r="X11" s="9"/>
      <c r="Y11" s="9"/>
      <c r="Z11" s="9"/>
    </row>
    <row r="12">
      <c r="A12" s="34" t="s">
        <v>241</v>
      </c>
      <c r="B12" s="10">
        <v>0.0</v>
      </c>
      <c r="C12" s="32">
        <f t="shared" ref="C12:Y12" si="4">B14</f>
        <v>30825</v>
      </c>
      <c r="D12" s="32">
        <f t="shared" si="4"/>
        <v>30825</v>
      </c>
      <c r="E12" s="32">
        <f t="shared" si="4"/>
        <v>30825</v>
      </c>
      <c r="F12" s="32">
        <f t="shared" si="4"/>
        <v>30825</v>
      </c>
      <c r="G12" s="32">
        <f t="shared" si="4"/>
        <v>30825</v>
      </c>
      <c r="H12" s="32">
        <f t="shared" si="4"/>
        <v>30825</v>
      </c>
      <c r="I12" s="32">
        <f t="shared" si="4"/>
        <v>30825</v>
      </c>
      <c r="J12" s="32">
        <f t="shared" si="4"/>
        <v>30825</v>
      </c>
      <c r="K12" s="32">
        <f t="shared" si="4"/>
        <v>30825</v>
      </c>
      <c r="L12" s="32">
        <f t="shared" si="4"/>
        <v>30825</v>
      </c>
      <c r="M12" s="32">
        <f t="shared" si="4"/>
        <v>30825</v>
      </c>
      <c r="N12" s="32">
        <f t="shared" si="4"/>
        <v>30825</v>
      </c>
      <c r="O12" s="32">
        <f t="shared" si="4"/>
        <v>30825</v>
      </c>
      <c r="P12" s="32">
        <f t="shared" si="4"/>
        <v>30825</v>
      </c>
      <c r="Q12" s="32">
        <f t="shared" si="4"/>
        <v>30825</v>
      </c>
      <c r="R12" s="32">
        <f t="shared" si="4"/>
        <v>30825</v>
      </c>
      <c r="S12" s="32">
        <f t="shared" si="4"/>
        <v>30825</v>
      </c>
      <c r="T12" s="32">
        <f t="shared" si="4"/>
        <v>30825</v>
      </c>
      <c r="U12" s="32">
        <f t="shared" si="4"/>
        <v>30825</v>
      </c>
      <c r="V12" s="32">
        <f t="shared" si="4"/>
        <v>104587</v>
      </c>
      <c r="W12" s="32">
        <f t="shared" si="4"/>
        <v>104587</v>
      </c>
      <c r="X12" s="32">
        <f t="shared" si="4"/>
        <v>104587</v>
      </c>
      <c r="Y12" s="32">
        <f t="shared" si="4"/>
        <v>104587</v>
      </c>
      <c r="Z12" s="9"/>
    </row>
    <row r="13">
      <c r="A13" s="51" t="s">
        <v>242</v>
      </c>
      <c r="B13" s="10">
        <f t="shared" ref="B13:Y13" si="5">B3*B4</f>
        <v>30825</v>
      </c>
      <c r="C13" s="10">
        <f t="shared" si="5"/>
        <v>0</v>
      </c>
      <c r="D13" s="10">
        <f t="shared" si="5"/>
        <v>0</v>
      </c>
      <c r="E13" s="10">
        <f t="shared" si="5"/>
        <v>0</v>
      </c>
      <c r="F13" s="10">
        <f t="shared" si="5"/>
        <v>0</v>
      </c>
      <c r="G13" s="10">
        <f t="shared" si="5"/>
        <v>0</v>
      </c>
      <c r="H13" s="10">
        <f t="shared" si="5"/>
        <v>0</v>
      </c>
      <c r="I13" s="10">
        <f t="shared" si="5"/>
        <v>0</v>
      </c>
      <c r="J13" s="10">
        <f t="shared" si="5"/>
        <v>0</v>
      </c>
      <c r="K13" s="10">
        <f t="shared" si="5"/>
        <v>0</v>
      </c>
      <c r="L13" s="10">
        <f t="shared" si="5"/>
        <v>0</v>
      </c>
      <c r="M13" s="10">
        <f t="shared" si="5"/>
        <v>0</v>
      </c>
      <c r="N13" s="10">
        <f t="shared" si="5"/>
        <v>0</v>
      </c>
      <c r="O13" s="10">
        <f t="shared" si="5"/>
        <v>0</v>
      </c>
      <c r="P13" s="10">
        <f t="shared" si="5"/>
        <v>0</v>
      </c>
      <c r="Q13" s="10">
        <f t="shared" si="5"/>
        <v>0</v>
      </c>
      <c r="R13" s="10">
        <f t="shared" si="5"/>
        <v>0</v>
      </c>
      <c r="S13" s="10">
        <f t="shared" si="5"/>
        <v>0</v>
      </c>
      <c r="T13" s="10">
        <f t="shared" si="5"/>
        <v>0</v>
      </c>
      <c r="U13" s="10">
        <f t="shared" si="5"/>
        <v>73762</v>
      </c>
      <c r="V13" s="10">
        <f t="shared" si="5"/>
        <v>0</v>
      </c>
      <c r="W13" s="10">
        <f t="shared" si="5"/>
        <v>0</v>
      </c>
      <c r="X13" s="10">
        <f t="shared" si="5"/>
        <v>0</v>
      </c>
      <c r="Y13" s="10">
        <f t="shared" si="5"/>
        <v>0</v>
      </c>
      <c r="Z13" s="9"/>
    </row>
    <row r="14">
      <c r="A14" s="34" t="s">
        <v>243</v>
      </c>
      <c r="B14" s="32">
        <f t="shared" ref="B14:Y14" si="6">B12+B13</f>
        <v>30825</v>
      </c>
      <c r="C14" s="32">
        <f t="shared" si="6"/>
        <v>30825</v>
      </c>
      <c r="D14" s="32">
        <f t="shared" si="6"/>
        <v>30825</v>
      </c>
      <c r="E14" s="32">
        <f t="shared" si="6"/>
        <v>30825</v>
      </c>
      <c r="F14" s="32">
        <f t="shared" si="6"/>
        <v>30825</v>
      </c>
      <c r="G14" s="32">
        <f t="shared" si="6"/>
        <v>30825</v>
      </c>
      <c r="H14" s="32">
        <f t="shared" si="6"/>
        <v>30825</v>
      </c>
      <c r="I14" s="32">
        <f t="shared" si="6"/>
        <v>30825</v>
      </c>
      <c r="J14" s="32">
        <f t="shared" si="6"/>
        <v>30825</v>
      </c>
      <c r="K14" s="32">
        <f t="shared" si="6"/>
        <v>30825</v>
      </c>
      <c r="L14" s="32">
        <f t="shared" si="6"/>
        <v>30825</v>
      </c>
      <c r="M14" s="32">
        <f t="shared" si="6"/>
        <v>30825</v>
      </c>
      <c r="N14" s="32">
        <f t="shared" si="6"/>
        <v>30825</v>
      </c>
      <c r="O14" s="32">
        <f t="shared" si="6"/>
        <v>30825</v>
      </c>
      <c r="P14" s="32">
        <f t="shared" si="6"/>
        <v>30825</v>
      </c>
      <c r="Q14" s="32">
        <f t="shared" si="6"/>
        <v>30825</v>
      </c>
      <c r="R14" s="32">
        <f t="shared" si="6"/>
        <v>30825</v>
      </c>
      <c r="S14" s="32">
        <f t="shared" si="6"/>
        <v>30825</v>
      </c>
      <c r="T14" s="32">
        <f t="shared" si="6"/>
        <v>30825</v>
      </c>
      <c r="U14" s="32">
        <f t="shared" si="6"/>
        <v>104587</v>
      </c>
      <c r="V14" s="32">
        <f t="shared" si="6"/>
        <v>104587</v>
      </c>
      <c r="W14" s="32">
        <f t="shared" si="6"/>
        <v>104587</v>
      </c>
      <c r="X14" s="32">
        <f t="shared" si="6"/>
        <v>104587</v>
      </c>
      <c r="Y14" s="32">
        <f t="shared" si="6"/>
        <v>104587</v>
      </c>
      <c r="Z14" s="9"/>
    </row>
    <row r="15">
      <c r="A15" s="34"/>
      <c r="B15" s="9"/>
      <c r="C15" s="9"/>
      <c r="D15" s="9"/>
      <c r="E15" s="9"/>
      <c r="F15" s="9"/>
      <c r="G15" s="9"/>
      <c r="H15" s="9"/>
      <c r="I15" s="9"/>
      <c r="J15" s="9"/>
      <c r="K15" s="9"/>
      <c r="L15" s="9"/>
      <c r="M15" s="9"/>
      <c r="N15" s="9"/>
      <c r="O15" s="9"/>
      <c r="P15" s="9"/>
      <c r="Q15" s="9"/>
      <c r="R15" s="9"/>
      <c r="S15" s="9"/>
      <c r="T15" s="9"/>
      <c r="U15" s="9"/>
      <c r="V15" s="9"/>
      <c r="W15" s="9"/>
      <c r="X15" s="9"/>
      <c r="Y15" s="9"/>
      <c r="Z15" s="9"/>
    </row>
    <row r="16">
      <c r="A16" s="38" t="s">
        <v>244</v>
      </c>
      <c r="B16" s="10">
        <v>0.0</v>
      </c>
      <c r="C16" s="10">
        <v>0.0</v>
      </c>
      <c r="D16" s="10">
        <v>0.0</v>
      </c>
      <c r="E16" s="10">
        <v>0.0</v>
      </c>
      <c r="F16" s="10">
        <v>0.0</v>
      </c>
      <c r="G16" s="10">
        <v>0.0</v>
      </c>
      <c r="H16" s="10">
        <v>0.0</v>
      </c>
      <c r="I16" s="10">
        <v>0.0</v>
      </c>
      <c r="J16" s="10">
        <v>0.0</v>
      </c>
      <c r="K16" s="10">
        <v>0.0</v>
      </c>
      <c r="L16" s="10">
        <v>0.0</v>
      </c>
      <c r="M16" s="10">
        <f>Assumption!$B$29</f>
        <v>8.5</v>
      </c>
      <c r="N16" s="10">
        <v>0.0</v>
      </c>
      <c r="O16" s="10">
        <v>0.0</v>
      </c>
      <c r="P16" s="10">
        <v>0.0</v>
      </c>
      <c r="Q16" s="10">
        <v>0.0</v>
      </c>
      <c r="R16" s="10">
        <v>0.0</v>
      </c>
      <c r="S16" s="10">
        <v>0.0</v>
      </c>
      <c r="T16" s="10">
        <v>0.0</v>
      </c>
      <c r="U16" s="10">
        <v>0.0</v>
      </c>
      <c r="V16" s="10">
        <v>0.0</v>
      </c>
      <c r="W16" s="10">
        <v>0.0</v>
      </c>
      <c r="X16" s="10">
        <v>0.0</v>
      </c>
      <c r="Y16" s="35">
        <f>Assumption!$C$29</f>
        <v>6</v>
      </c>
      <c r="Z16" s="9"/>
    </row>
    <row r="17">
      <c r="A17" s="34"/>
      <c r="B17" s="9"/>
      <c r="C17" s="9"/>
      <c r="D17" s="9"/>
      <c r="E17" s="9"/>
      <c r="F17" s="9"/>
      <c r="G17" s="9"/>
      <c r="H17" s="9"/>
      <c r="I17" s="9"/>
      <c r="J17" s="9"/>
      <c r="K17" s="9"/>
      <c r="L17" s="9"/>
      <c r="M17" s="9"/>
      <c r="N17" s="9"/>
      <c r="O17" s="9"/>
      <c r="P17" s="9"/>
      <c r="Q17" s="9"/>
      <c r="R17" s="9"/>
      <c r="S17" s="9"/>
      <c r="T17" s="9"/>
      <c r="U17" s="9"/>
      <c r="V17" s="9"/>
      <c r="W17" s="9"/>
      <c r="X17" s="9"/>
      <c r="Y17" s="52"/>
      <c r="Z17" s="9"/>
    </row>
    <row r="18">
      <c r="A18" s="38" t="s">
        <v>245</v>
      </c>
      <c r="B18" s="10">
        <f t="shared" ref="B18:Y18" si="7">B16*B9</f>
        <v>0</v>
      </c>
      <c r="C18" s="10">
        <f t="shared" si="7"/>
        <v>0</v>
      </c>
      <c r="D18" s="10">
        <f t="shared" si="7"/>
        <v>0</v>
      </c>
      <c r="E18" s="10">
        <f t="shared" si="7"/>
        <v>0</v>
      </c>
      <c r="F18" s="10">
        <f t="shared" si="7"/>
        <v>0</v>
      </c>
      <c r="G18" s="10">
        <f t="shared" si="7"/>
        <v>0</v>
      </c>
      <c r="H18" s="10">
        <f t="shared" si="7"/>
        <v>0</v>
      </c>
      <c r="I18" s="10">
        <f t="shared" si="7"/>
        <v>0</v>
      </c>
      <c r="J18" s="10">
        <f t="shared" si="7"/>
        <v>0</v>
      </c>
      <c r="K18" s="10">
        <f t="shared" si="7"/>
        <v>0</v>
      </c>
      <c r="L18" s="10">
        <f t="shared" si="7"/>
        <v>0</v>
      </c>
      <c r="M18" s="10">
        <f t="shared" si="7"/>
        <v>29112.5</v>
      </c>
      <c r="N18" s="10">
        <f t="shared" si="7"/>
        <v>0</v>
      </c>
      <c r="O18" s="10">
        <f t="shared" si="7"/>
        <v>0</v>
      </c>
      <c r="P18" s="10">
        <f t="shared" si="7"/>
        <v>0</v>
      </c>
      <c r="Q18" s="10">
        <f t="shared" si="7"/>
        <v>0</v>
      </c>
      <c r="R18" s="10">
        <f t="shared" si="7"/>
        <v>0</v>
      </c>
      <c r="S18" s="10">
        <f t="shared" si="7"/>
        <v>0</v>
      </c>
      <c r="T18" s="10">
        <f t="shared" si="7"/>
        <v>0</v>
      </c>
      <c r="U18" s="10">
        <f t="shared" si="7"/>
        <v>0</v>
      </c>
      <c r="V18" s="10">
        <f t="shared" si="7"/>
        <v>0</v>
      </c>
      <c r="W18" s="10">
        <f t="shared" si="7"/>
        <v>0</v>
      </c>
      <c r="X18" s="10">
        <f t="shared" si="7"/>
        <v>0</v>
      </c>
      <c r="Y18" s="35">
        <f t="shared" si="7"/>
        <v>54594</v>
      </c>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sheetData>
  <printOptions gridLines="1" horizontalCentered="1"/>
  <pageMargins bottom="0.75" footer="0.0" header="0.0" left="0.7" right="0.7" top="0.75"/>
  <pageSetup fitToHeight="0" paperSize="9"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2.63"/>
    <col customWidth="1" min="2" max="25" width="13.25"/>
  </cols>
  <sheetData>
    <row r="1">
      <c r="A1" s="53"/>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53"/>
    </row>
    <row r="2">
      <c r="A2" s="29" t="s">
        <v>246</v>
      </c>
      <c r="B2" s="30"/>
      <c r="C2" s="30"/>
      <c r="D2" s="30"/>
      <c r="E2" s="30"/>
      <c r="F2" s="30"/>
      <c r="G2" s="30"/>
      <c r="H2" s="30"/>
      <c r="I2" s="30"/>
      <c r="J2" s="30"/>
      <c r="K2" s="30"/>
      <c r="L2" s="30"/>
      <c r="M2" s="30"/>
      <c r="N2" s="30"/>
      <c r="O2" s="30"/>
      <c r="P2" s="30"/>
      <c r="Q2" s="30"/>
      <c r="R2" s="30"/>
      <c r="S2" s="30"/>
      <c r="T2" s="30"/>
      <c r="U2" s="30"/>
      <c r="V2" s="30"/>
      <c r="W2" s="30"/>
      <c r="X2" s="30"/>
      <c r="Y2" s="30"/>
      <c r="Z2" s="30"/>
    </row>
    <row r="3">
      <c r="A3" s="29" t="s">
        <v>247</v>
      </c>
      <c r="B3" s="30"/>
      <c r="C3" s="30"/>
      <c r="D3" s="30"/>
      <c r="E3" s="30"/>
      <c r="F3" s="30"/>
      <c r="G3" s="30"/>
      <c r="H3" s="30"/>
      <c r="I3" s="30"/>
      <c r="J3" s="30"/>
      <c r="K3" s="30"/>
      <c r="L3" s="30"/>
      <c r="M3" s="30"/>
      <c r="N3" s="30"/>
      <c r="O3" s="30"/>
      <c r="P3" s="30"/>
      <c r="Q3" s="30"/>
      <c r="R3" s="30"/>
      <c r="S3" s="30"/>
      <c r="T3" s="30"/>
      <c r="U3" s="30"/>
      <c r="V3" s="30"/>
      <c r="W3" s="30"/>
      <c r="X3" s="30"/>
      <c r="Y3" s="30"/>
      <c r="Z3" s="30"/>
    </row>
    <row r="4">
      <c r="A4" s="34" t="s">
        <v>143</v>
      </c>
      <c r="B4" s="32">
        <v>0.0</v>
      </c>
      <c r="C4" s="32">
        <f t="shared" ref="C4:Y4" si="1">B19</f>
        <v>0</v>
      </c>
      <c r="D4" s="32">
        <f t="shared" si="1"/>
        <v>0</v>
      </c>
      <c r="E4" s="32">
        <f t="shared" si="1"/>
        <v>4756030</v>
      </c>
      <c r="F4" s="32">
        <f t="shared" si="1"/>
        <v>4756030</v>
      </c>
      <c r="G4" s="32">
        <f t="shared" si="1"/>
        <v>4756030</v>
      </c>
      <c r="H4" s="32">
        <f t="shared" si="1"/>
        <v>4756030</v>
      </c>
      <c r="I4" s="32">
        <f t="shared" si="1"/>
        <v>4756030</v>
      </c>
      <c r="J4" s="32">
        <f t="shared" si="1"/>
        <v>4756030</v>
      </c>
      <c r="K4" s="32">
        <f t="shared" si="1"/>
        <v>4756030</v>
      </c>
      <c r="L4" s="32">
        <f t="shared" si="1"/>
        <v>4756030</v>
      </c>
      <c r="M4" s="32">
        <f t="shared" si="1"/>
        <v>4756030</v>
      </c>
      <c r="N4" s="32">
        <f t="shared" si="1"/>
        <v>4756030</v>
      </c>
      <c r="O4" s="32">
        <f t="shared" si="1"/>
        <v>4756030</v>
      </c>
      <c r="P4" s="32">
        <f t="shared" si="1"/>
        <v>4756030</v>
      </c>
      <c r="Q4" s="32">
        <f t="shared" si="1"/>
        <v>4756030</v>
      </c>
      <c r="R4" s="32">
        <f t="shared" si="1"/>
        <v>0</v>
      </c>
      <c r="S4" s="32">
        <f t="shared" si="1"/>
        <v>0</v>
      </c>
      <c r="T4" s="32">
        <f t="shared" si="1"/>
        <v>0</v>
      </c>
      <c r="U4" s="32">
        <f t="shared" si="1"/>
        <v>0</v>
      </c>
      <c r="V4" s="32">
        <f t="shared" si="1"/>
        <v>0</v>
      </c>
      <c r="W4" s="32">
        <f t="shared" si="1"/>
        <v>0</v>
      </c>
      <c r="X4" s="32">
        <f t="shared" si="1"/>
        <v>0</v>
      </c>
      <c r="Y4" s="32">
        <f t="shared" si="1"/>
        <v>0</v>
      </c>
      <c r="Z4" s="30"/>
    </row>
    <row r="5">
      <c r="A5" s="34" t="s">
        <v>145</v>
      </c>
      <c r="B5" s="32">
        <v>0.0</v>
      </c>
      <c r="C5" s="32">
        <f t="shared" ref="C5:Y5" si="2">B20</f>
        <v>0</v>
      </c>
      <c r="D5" s="32">
        <f t="shared" si="2"/>
        <v>0</v>
      </c>
      <c r="E5" s="32">
        <f t="shared" si="2"/>
        <v>0</v>
      </c>
      <c r="F5" s="32">
        <f t="shared" si="2"/>
        <v>0</v>
      </c>
      <c r="G5" s="32">
        <f t="shared" si="2"/>
        <v>3658790</v>
      </c>
      <c r="H5" s="32">
        <f t="shared" si="2"/>
        <v>3658790</v>
      </c>
      <c r="I5" s="32">
        <f t="shared" si="2"/>
        <v>3658790</v>
      </c>
      <c r="J5" s="32">
        <f t="shared" si="2"/>
        <v>3658790</v>
      </c>
      <c r="K5" s="32">
        <f t="shared" si="2"/>
        <v>3658790</v>
      </c>
      <c r="L5" s="32">
        <f t="shared" si="2"/>
        <v>3658790</v>
      </c>
      <c r="M5" s="32">
        <f t="shared" si="2"/>
        <v>3658790</v>
      </c>
      <c r="N5" s="32">
        <f t="shared" si="2"/>
        <v>3658790</v>
      </c>
      <c r="O5" s="32">
        <f t="shared" si="2"/>
        <v>3658790</v>
      </c>
      <c r="P5" s="32">
        <f t="shared" si="2"/>
        <v>3658790</v>
      </c>
      <c r="Q5" s="32">
        <f t="shared" si="2"/>
        <v>3658790</v>
      </c>
      <c r="R5" s="32">
        <f t="shared" si="2"/>
        <v>3658790</v>
      </c>
      <c r="S5" s="32">
        <f t="shared" si="2"/>
        <v>3658790</v>
      </c>
      <c r="T5" s="32">
        <f t="shared" si="2"/>
        <v>3658790</v>
      </c>
      <c r="U5" s="32">
        <f t="shared" si="2"/>
        <v>3658790</v>
      </c>
      <c r="V5" s="32">
        <f t="shared" si="2"/>
        <v>0</v>
      </c>
      <c r="W5" s="32">
        <f t="shared" si="2"/>
        <v>0</v>
      </c>
      <c r="X5" s="32">
        <f t="shared" si="2"/>
        <v>0</v>
      </c>
      <c r="Y5" s="32">
        <f t="shared" si="2"/>
        <v>0</v>
      </c>
      <c r="Z5" s="30"/>
    </row>
    <row r="6">
      <c r="A6" s="29" t="s">
        <v>188</v>
      </c>
      <c r="B6" s="32">
        <f>sum(B4:B5)</f>
        <v>0</v>
      </c>
      <c r="C6" s="32">
        <f t="shared" ref="C6:Y6" si="3">SUM(C4:C5)</f>
        <v>0</v>
      </c>
      <c r="D6" s="32">
        <f t="shared" si="3"/>
        <v>0</v>
      </c>
      <c r="E6" s="32">
        <f t="shared" si="3"/>
        <v>4756030</v>
      </c>
      <c r="F6" s="32">
        <f t="shared" si="3"/>
        <v>4756030</v>
      </c>
      <c r="G6" s="32">
        <f t="shared" si="3"/>
        <v>8414820</v>
      </c>
      <c r="H6" s="32">
        <f t="shared" si="3"/>
        <v>8414820</v>
      </c>
      <c r="I6" s="32">
        <f t="shared" si="3"/>
        <v>8414820</v>
      </c>
      <c r="J6" s="32">
        <f t="shared" si="3"/>
        <v>8414820</v>
      </c>
      <c r="K6" s="32">
        <f t="shared" si="3"/>
        <v>8414820</v>
      </c>
      <c r="L6" s="32">
        <f t="shared" si="3"/>
        <v>8414820</v>
      </c>
      <c r="M6" s="32">
        <f t="shared" si="3"/>
        <v>8414820</v>
      </c>
      <c r="N6" s="32">
        <f t="shared" si="3"/>
        <v>8414820</v>
      </c>
      <c r="O6" s="32">
        <f t="shared" si="3"/>
        <v>8414820</v>
      </c>
      <c r="P6" s="32">
        <f t="shared" si="3"/>
        <v>8414820</v>
      </c>
      <c r="Q6" s="32">
        <f t="shared" si="3"/>
        <v>8414820</v>
      </c>
      <c r="R6" s="32">
        <f t="shared" si="3"/>
        <v>3658790</v>
      </c>
      <c r="S6" s="32">
        <f t="shared" si="3"/>
        <v>3658790</v>
      </c>
      <c r="T6" s="32">
        <f t="shared" si="3"/>
        <v>3658790</v>
      </c>
      <c r="U6" s="32">
        <f t="shared" si="3"/>
        <v>3658790</v>
      </c>
      <c r="V6" s="32">
        <f t="shared" si="3"/>
        <v>0</v>
      </c>
      <c r="W6" s="32">
        <f t="shared" si="3"/>
        <v>0</v>
      </c>
      <c r="X6" s="32">
        <f t="shared" si="3"/>
        <v>0</v>
      </c>
      <c r="Y6" s="32">
        <f t="shared" si="3"/>
        <v>0</v>
      </c>
      <c r="Z6" s="30"/>
    </row>
    <row r="7">
      <c r="A7" s="31"/>
      <c r="B7" s="30"/>
      <c r="C7" s="30"/>
      <c r="D7" s="30"/>
      <c r="E7" s="30"/>
      <c r="F7" s="30"/>
      <c r="G7" s="30"/>
      <c r="H7" s="30"/>
      <c r="I7" s="30"/>
      <c r="J7" s="30"/>
      <c r="K7" s="30"/>
      <c r="L7" s="30"/>
      <c r="M7" s="30"/>
      <c r="N7" s="30"/>
      <c r="O7" s="30"/>
      <c r="P7" s="30"/>
      <c r="Q7" s="30"/>
      <c r="R7" s="30"/>
      <c r="S7" s="30"/>
      <c r="T7" s="30"/>
      <c r="U7" s="30"/>
      <c r="V7" s="30"/>
      <c r="W7" s="30"/>
      <c r="X7" s="30"/>
      <c r="Y7" s="30"/>
      <c r="Z7" s="30"/>
    </row>
    <row r="8">
      <c r="A8" s="29" t="s">
        <v>248</v>
      </c>
      <c r="B8" s="30"/>
      <c r="C8" s="30"/>
      <c r="D8" s="30"/>
      <c r="E8" s="30"/>
      <c r="F8" s="30"/>
      <c r="G8" s="30"/>
      <c r="H8" s="30"/>
      <c r="I8" s="30"/>
      <c r="J8" s="30"/>
      <c r="K8" s="30"/>
      <c r="L8" s="30"/>
      <c r="M8" s="30"/>
      <c r="N8" s="30"/>
      <c r="O8" s="30"/>
      <c r="P8" s="30"/>
      <c r="Q8" s="30"/>
      <c r="R8" s="30"/>
      <c r="S8" s="30"/>
      <c r="T8" s="30"/>
      <c r="U8" s="30"/>
      <c r="V8" s="30"/>
      <c r="W8" s="30"/>
      <c r="X8" s="30"/>
      <c r="Y8" s="30"/>
      <c r="Z8" s="30"/>
    </row>
    <row r="9">
      <c r="A9" s="34" t="s">
        <v>143</v>
      </c>
      <c r="B9" s="32">
        <v>0.0</v>
      </c>
      <c r="C9" s="32">
        <v>0.0</v>
      </c>
      <c r="D9" s="32">
        <f>Assumption!$C$32</f>
        <v>4756030</v>
      </c>
      <c r="E9" s="32">
        <v>0.0</v>
      </c>
      <c r="F9" s="32">
        <v>0.0</v>
      </c>
      <c r="G9" s="32">
        <v>0.0</v>
      </c>
      <c r="H9" s="32">
        <v>0.0</v>
      </c>
      <c r="I9" s="32">
        <v>0.0</v>
      </c>
      <c r="J9" s="32">
        <v>0.0</v>
      </c>
      <c r="K9" s="32">
        <v>0.0</v>
      </c>
      <c r="L9" s="32">
        <v>0.0</v>
      </c>
      <c r="M9" s="32">
        <v>0.0</v>
      </c>
      <c r="N9" s="32">
        <v>0.0</v>
      </c>
      <c r="O9" s="32">
        <v>0.0</v>
      </c>
      <c r="P9" s="32">
        <v>0.0</v>
      </c>
      <c r="Q9" s="32">
        <v>0.0</v>
      </c>
      <c r="R9" s="32">
        <v>0.0</v>
      </c>
      <c r="S9" s="32">
        <v>0.0</v>
      </c>
      <c r="T9" s="32">
        <v>0.0</v>
      </c>
      <c r="U9" s="32">
        <v>0.0</v>
      </c>
      <c r="V9" s="32">
        <v>0.0</v>
      </c>
      <c r="W9" s="32">
        <v>0.0</v>
      </c>
      <c r="X9" s="32">
        <v>0.0</v>
      </c>
      <c r="Y9" s="32">
        <v>0.0</v>
      </c>
      <c r="Z9" s="30"/>
    </row>
    <row r="10">
      <c r="A10" s="34" t="s">
        <v>145</v>
      </c>
      <c r="B10" s="32">
        <v>0.0</v>
      </c>
      <c r="C10" s="32">
        <v>0.0</v>
      </c>
      <c r="D10" s="32">
        <v>0.0</v>
      </c>
      <c r="E10" s="32">
        <v>0.0</v>
      </c>
      <c r="F10" s="32">
        <f>Assumption!$C$33</f>
        <v>3658790</v>
      </c>
      <c r="G10" s="32">
        <v>0.0</v>
      </c>
      <c r="H10" s="32">
        <v>0.0</v>
      </c>
      <c r="I10" s="32">
        <v>0.0</v>
      </c>
      <c r="J10" s="32">
        <v>0.0</v>
      </c>
      <c r="K10" s="32">
        <v>0.0</v>
      </c>
      <c r="L10" s="32">
        <v>0.0</v>
      </c>
      <c r="M10" s="32">
        <v>0.0</v>
      </c>
      <c r="N10" s="32">
        <v>0.0</v>
      </c>
      <c r="O10" s="32">
        <v>0.0</v>
      </c>
      <c r="P10" s="32">
        <v>0.0</v>
      </c>
      <c r="Q10" s="32">
        <v>0.0</v>
      </c>
      <c r="R10" s="32">
        <v>0.0</v>
      </c>
      <c r="S10" s="32">
        <v>0.0</v>
      </c>
      <c r="T10" s="32">
        <v>0.0</v>
      </c>
      <c r="U10" s="32">
        <v>0.0</v>
      </c>
      <c r="V10" s="32">
        <v>0.0</v>
      </c>
      <c r="W10" s="32">
        <v>0.0</v>
      </c>
      <c r="X10" s="32">
        <v>0.0</v>
      </c>
      <c r="Y10" s="32">
        <v>0.0</v>
      </c>
      <c r="Z10" s="30"/>
    </row>
    <row r="11">
      <c r="A11" s="29" t="s">
        <v>188</v>
      </c>
      <c r="B11" s="32">
        <f t="shared" ref="B11:Y11" si="4">SUM(B9:B10)</f>
        <v>0</v>
      </c>
      <c r="C11" s="32">
        <f t="shared" si="4"/>
        <v>0</v>
      </c>
      <c r="D11" s="32">
        <f t="shared" si="4"/>
        <v>4756030</v>
      </c>
      <c r="E11" s="32">
        <f t="shared" si="4"/>
        <v>0</v>
      </c>
      <c r="F11" s="32">
        <f t="shared" si="4"/>
        <v>3658790</v>
      </c>
      <c r="G11" s="32">
        <f t="shared" si="4"/>
        <v>0</v>
      </c>
      <c r="H11" s="32">
        <f t="shared" si="4"/>
        <v>0</v>
      </c>
      <c r="I11" s="32">
        <f t="shared" si="4"/>
        <v>0</v>
      </c>
      <c r="J11" s="32">
        <f t="shared" si="4"/>
        <v>0</v>
      </c>
      <c r="K11" s="32">
        <f t="shared" si="4"/>
        <v>0</v>
      </c>
      <c r="L11" s="32">
        <f t="shared" si="4"/>
        <v>0</v>
      </c>
      <c r="M11" s="32">
        <f t="shared" si="4"/>
        <v>0</v>
      </c>
      <c r="N11" s="32">
        <f t="shared" si="4"/>
        <v>0</v>
      </c>
      <c r="O11" s="32">
        <f t="shared" si="4"/>
        <v>0</v>
      </c>
      <c r="P11" s="32">
        <f t="shared" si="4"/>
        <v>0</v>
      </c>
      <c r="Q11" s="32">
        <f t="shared" si="4"/>
        <v>0</v>
      </c>
      <c r="R11" s="32">
        <f t="shared" si="4"/>
        <v>0</v>
      </c>
      <c r="S11" s="32">
        <f t="shared" si="4"/>
        <v>0</v>
      </c>
      <c r="T11" s="32">
        <f t="shared" si="4"/>
        <v>0</v>
      </c>
      <c r="U11" s="32">
        <f t="shared" si="4"/>
        <v>0</v>
      </c>
      <c r="V11" s="32">
        <f t="shared" si="4"/>
        <v>0</v>
      </c>
      <c r="W11" s="32">
        <f t="shared" si="4"/>
        <v>0</v>
      </c>
      <c r="X11" s="32">
        <f t="shared" si="4"/>
        <v>0</v>
      </c>
      <c r="Y11" s="32">
        <f t="shared" si="4"/>
        <v>0</v>
      </c>
      <c r="Z11" s="30"/>
    </row>
    <row r="12">
      <c r="A12" s="31"/>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A13" s="29" t="s">
        <v>249</v>
      </c>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A14" s="34" t="s">
        <v>143</v>
      </c>
      <c r="B14" s="32">
        <v>0.0</v>
      </c>
      <c r="C14" s="32">
        <v>0.0</v>
      </c>
      <c r="D14" s="32">
        <v>0.0</v>
      </c>
      <c r="E14" s="32">
        <v>0.0</v>
      </c>
      <c r="F14" s="32">
        <v>0.0</v>
      </c>
      <c r="G14" s="32">
        <v>0.0</v>
      </c>
      <c r="H14" s="32">
        <v>0.0</v>
      </c>
      <c r="I14" s="32">
        <v>0.0</v>
      </c>
      <c r="J14" s="32">
        <v>0.0</v>
      </c>
      <c r="K14" s="32">
        <v>0.0</v>
      </c>
      <c r="L14" s="32">
        <v>0.0</v>
      </c>
      <c r="M14" s="32">
        <v>0.0</v>
      </c>
      <c r="N14" s="32">
        <f>B9</f>
        <v>0</v>
      </c>
      <c r="O14" s="32">
        <v>0.0</v>
      </c>
      <c r="P14" s="32">
        <v>0.0</v>
      </c>
      <c r="Q14" s="32">
        <f>Assumption!$C$32</f>
        <v>4756030</v>
      </c>
      <c r="R14" s="32">
        <v>0.0</v>
      </c>
      <c r="S14" s="32">
        <v>0.0</v>
      </c>
      <c r="T14" s="32">
        <v>0.0</v>
      </c>
      <c r="U14" s="32">
        <v>0.0</v>
      </c>
      <c r="V14" s="32">
        <v>0.0</v>
      </c>
      <c r="W14" s="32">
        <v>0.0</v>
      </c>
      <c r="X14" s="32">
        <v>0.0</v>
      </c>
      <c r="Y14" s="32">
        <v>0.0</v>
      </c>
      <c r="Z14" s="30"/>
    </row>
    <row r="15">
      <c r="A15" s="34" t="s">
        <v>145</v>
      </c>
      <c r="B15" s="32">
        <v>0.0</v>
      </c>
      <c r="C15" s="32">
        <v>0.0</v>
      </c>
      <c r="D15" s="32">
        <v>0.0</v>
      </c>
      <c r="E15" s="32">
        <v>0.0</v>
      </c>
      <c r="F15" s="32">
        <v>0.0</v>
      </c>
      <c r="G15" s="32">
        <v>0.0</v>
      </c>
      <c r="H15" s="32">
        <v>0.0</v>
      </c>
      <c r="I15" s="32">
        <v>0.0</v>
      </c>
      <c r="J15" s="32">
        <v>0.0</v>
      </c>
      <c r="K15" s="32">
        <v>0.0</v>
      </c>
      <c r="L15" s="32">
        <v>0.0</v>
      </c>
      <c r="M15" s="32">
        <v>0.0</v>
      </c>
      <c r="N15" s="32">
        <v>0.0</v>
      </c>
      <c r="O15" s="32">
        <v>0.0</v>
      </c>
      <c r="P15" s="32">
        <v>0.0</v>
      </c>
      <c r="Q15" s="32">
        <v>0.0</v>
      </c>
      <c r="R15" s="32">
        <v>0.0</v>
      </c>
      <c r="S15" s="32">
        <v>0.0</v>
      </c>
      <c r="T15" s="32">
        <v>0.0</v>
      </c>
      <c r="U15" s="32">
        <f>Assumption!$C$33</f>
        <v>3658790</v>
      </c>
      <c r="V15" s="32">
        <v>0.0</v>
      </c>
      <c r="W15" s="32">
        <v>0.0</v>
      </c>
      <c r="X15" s="32">
        <v>0.0</v>
      </c>
      <c r="Y15" s="32">
        <v>0.0</v>
      </c>
      <c r="Z15" s="30"/>
    </row>
    <row r="16">
      <c r="A16" s="29" t="s">
        <v>188</v>
      </c>
      <c r="B16" s="32">
        <f t="shared" ref="B16:Y16" si="5">sum(B14:B15)</f>
        <v>0</v>
      </c>
      <c r="C16" s="32">
        <f t="shared" si="5"/>
        <v>0</v>
      </c>
      <c r="D16" s="32">
        <f t="shared" si="5"/>
        <v>0</v>
      </c>
      <c r="E16" s="32">
        <f t="shared" si="5"/>
        <v>0</v>
      </c>
      <c r="F16" s="32">
        <f t="shared" si="5"/>
        <v>0</v>
      </c>
      <c r="G16" s="32">
        <f t="shared" si="5"/>
        <v>0</v>
      </c>
      <c r="H16" s="32">
        <f t="shared" si="5"/>
        <v>0</v>
      </c>
      <c r="I16" s="32">
        <f t="shared" si="5"/>
        <v>0</v>
      </c>
      <c r="J16" s="32">
        <f t="shared" si="5"/>
        <v>0</v>
      </c>
      <c r="K16" s="32">
        <f t="shared" si="5"/>
        <v>0</v>
      </c>
      <c r="L16" s="32">
        <f t="shared" si="5"/>
        <v>0</v>
      </c>
      <c r="M16" s="32">
        <f t="shared" si="5"/>
        <v>0</v>
      </c>
      <c r="N16" s="32">
        <f t="shared" si="5"/>
        <v>0</v>
      </c>
      <c r="O16" s="32">
        <f t="shared" si="5"/>
        <v>0</v>
      </c>
      <c r="P16" s="32">
        <f t="shared" si="5"/>
        <v>0</v>
      </c>
      <c r="Q16" s="32">
        <f t="shared" si="5"/>
        <v>4756030</v>
      </c>
      <c r="R16" s="32">
        <f t="shared" si="5"/>
        <v>0</v>
      </c>
      <c r="S16" s="32">
        <f t="shared" si="5"/>
        <v>0</v>
      </c>
      <c r="T16" s="32">
        <f t="shared" si="5"/>
        <v>0</v>
      </c>
      <c r="U16" s="32">
        <f t="shared" si="5"/>
        <v>3658790</v>
      </c>
      <c r="V16" s="32">
        <f t="shared" si="5"/>
        <v>0</v>
      </c>
      <c r="W16" s="32">
        <f t="shared" si="5"/>
        <v>0</v>
      </c>
      <c r="X16" s="32">
        <f t="shared" si="5"/>
        <v>0</v>
      </c>
      <c r="Y16" s="32">
        <f t="shared" si="5"/>
        <v>0</v>
      </c>
      <c r="Z16" s="30"/>
    </row>
    <row r="17">
      <c r="A17" s="31"/>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29" t="s">
        <v>250</v>
      </c>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4" t="s">
        <v>143</v>
      </c>
      <c r="B19" s="32">
        <f t="shared" ref="B19:Y19" si="6">B4+B9-B14</f>
        <v>0</v>
      </c>
      <c r="C19" s="32">
        <f t="shared" si="6"/>
        <v>0</v>
      </c>
      <c r="D19" s="32">
        <f t="shared" si="6"/>
        <v>4756030</v>
      </c>
      <c r="E19" s="32">
        <f t="shared" si="6"/>
        <v>4756030</v>
      </c>
      <c r="F19" s="32">
        <f t="shared" si="6"/>
        <v>4756030</v>
      </c>
      <c r="G19" s="32">
        <f t="shared" si="6"/>
        <v>4756030</v>
      </c>
      <c r="H19" s="32">
        <f t="shared" si="6"/>
        <v>4756030</v>
      </c>
      <c r="I19" s="32">
        <f t="shared" si="6"/>
        <v>4756030</v>
      </c>
      <c r="J19" s="32">
        <f t="shared" si="6"/>
        <v>4756030</v>
      </c>
      <c r="K19" s="32">
        <f t="shared" si="6"/>
        <v>4756030</v>
      </c>
      <c r="L19" s="32">
        <f t="shared" si="6"/>
        <v>4756030</v>
      </c>
      <c r="M19" s="32">
        <f t="shared" si="6"/>
        <v>4756030</v>
      </c>
      <c r="N19" s="32">
        <f t="shared" si="6"/>
        <v>4756030</v>
      </c>
      <c r="O19" s="32">
        <f t="shared" si="6"/>
        <v>4756030</v>
      </c>
      <c r="P19" s="32">
        <f t="shared" si="6"/>
        <v>4756030</v>
      </c>
      <c r="Q19" s="32">
        <f t="shared" si="6"/>
        <v>0</v>
      </c>
      <c r="R19" s="32">
        <f t="shared" si="6"/>
        <v>0</v>
      </c>
      <c r="S19" s="32">
        <f t="shared" si="6"/>
        <v>0</v>
      </c>
      <c r="T19" s="32">
        <f t="shared" si="6"/>
        <v>0</v>
      </c>
      <c r="U19" s="32">
        <f t="shared" si="6"/>
        <v>0</v>
      </c>
      <c r="V19" s="32">
        <f t="shared" si="6"/>
        <v>0</v>
      </c>
      <c r="W19" s="32">
        <f t="shared" si="6"/>
        <v>0</v>
      </c>
      <c r="X19" s="32">
        <f t="shared" si="6"/>
        <v>0</v>
      </c>
      <c r="Y19" s="32">
        <f t="shared" si="6"/>
        <v>0</v>
      </c>
      <c r="Z19" s="30"/>
    </row>
    <row r="20">
      <c r="A20" s="34" t="s">
        <v>145</v>
      </c>
      <c r="B20" s="32">
        <f t="shared" ref="B20:Y20" si="7">B5+B10-B15</f>
        <v>0</v>
      </c>
      <c r="C20" s="32">
        <f t="shared" si="7"/>
        <v>0</v>
      </c>
      <c r="D20" s="32">
        <f t="shared" si="7"/>
        <v>0</v>
      </c>
      <c r="E20" s="32">
        <f t="shared" si="7"/>
        <v>0</v>
      </c>
      <c r="F20" s="32">
        <f t="shared" si="7"/>
        <v>3658790</v>
      </c>
      <c r="G20" s="32">
        <f t="shared" si="7"/>
        <v>3658790</v>
      </c>
      <c r="H20" s="32">
        <f t="shared" si="7"/>
        <v>3658790</v>
      </c>
      <c r="I20" s="32">
        <f t="shared" si="7"/>
        <v>3658790</v>
      </c>
      <c r="J20" s="32">
        <f t="shared" si="7"/>
        <v>3658790</v>
      </c>
      <c r="K20" s="32">
        <f t="shared" si="7"/>
        <v>3658790</v>
      </c>
      <c r="L20" s="32">
        <f t="shared" si="7"/>
        <v>3658790</v>
      </c>
      <c r="M20" s="32">
        <f t="shared" si="7"/>
        <v>3658790</v>
      </c>
      <c r="N20" s="32">
        <f t="shared" si="7"/>
        <v>3658790</v>
      </c>
      <c r="O20" s="32">
        <f t="shared" si="7"/>
        <v>3658790</v>
      </c>
      <c r="P20" s="32">
        <f t="shared" si="7"/>
        <v>3658790</v>
      </c>
      <c r="Q20" s="32">
        <f t="shared" si="7"/>
        <v>3658790</v>
      </c>
      <c r="R20" s="32">
        <f t="shared" si="7"/>
        <v>3658790</v>
      </c>
      <c r="S20" s="32">
        <f t="shared" si="7"/>
        <v>3658790</v>
      </c>
      <c r="T20" s="32">
        <f t="shared" si="7"/>
        <v>3658790</v>
      </c>
      <c r="U20" s="32">
        <f t="shared" si="7"/>
        <v>0</v>
      </c>
      <c r="V20" s="32">
        <f t="shared" si="7"/>
        <v>0</v>
      </c>
      <c r="W20" s="32">
        <f t="shared" si="7"/>
        <v>0</v>
      </c>
      <c r="X20" s="32">
        <f t="shared" si="7"/>
        <v>0</v>
      </c>
      <c r="Y20" s="32">
        <f t="shared" si="7"/>
        <v>0</v>
      </c>
      <c r="Z20" s="30"/>
    </row>
    <row r="21">
      <c r="A21" s="29" t="s">
        <v>188</v>
      </c>
      <c r="B21" s="32">
        <f t="shared" ref="B21:Y21" si="8">SUM(B19:B20)</f>
        <v>0</v>
      </c>
      <c r="C21" s="32">
        <f t="shared" si="8"/>
        <v>0</v>
      </c>
      <c r="D21" s="32">
        <f t="shared" si="8"/>
        <v>4756030</v>
      </c>
      <c r="E21" s="32">
        <f t="shared" si="8"/>
        <v>4756030</v>
      </c>
      <c r="F21" s="32">
        <f t="shared" si="8"/>
        <v>8414820</v>
      </c>
      <c r="G21" s="32">
        <f t="shared" si="8"/>
        <v>8414820</v>
      </c>
      <c r="H21" s="32">
        <f t="shared" si="8"/>
        <v>8414820</v>
      </c>
      <c r="I21" s="32">
        <f t="shared" si="8"/>
        <v>8414820</v>
      </c>
      <c r="J21" s="32">
        <f t="shared" si="8"/>
        <v>8414820</v>
      </c>
      <c r="K21" s="32">
        <f t="shared" si="8"/>
        <v>8414820</v>
      </c>
      <c r="L21" s="32">
        <f t="shared" si="8"/>
        <v>8414820</v>
      </c>
      <c r="M21" s="32">
        <f t="shared" si="8"/>
        <v>8414820</v>
      </c>
      <c r="N21" s="32">
        <f t="shared" si="8"/>
        <v>8414820</v>
      </c>
      <c r="O21" s="32">
        <f t="shared" si="8"/>
        <v>8414820</v>
      </c>
      <c r="P21" s="32">
        <f t="shared" si="8"/>
        <v>8414820</v>
      </c>
      <c r="Q21" s="32">
        <f t="shared" si="8"/>
        <v>3658790</v>
      </c>
      <c r="R21" s="32">
        <f t="shared" si="8"/>
        <v>3658790</v>
      </c>
      <c r="S21" s="32">
        <f t="shared" si="8"/>
        <v>3658790</v>
      </c>
      <c r="T21" s="32">
        <f t="shared" si="8"/>
        <v>3658790</v>
      </c>
      <c r="U21" s="32">
        <f t="shared" si="8"/>
        <v>0</v>
      </c>
      <c r="V21" s="32">
        <f t="shared" si="8"/>
        <v>0</v>
      </c>
      <c r="W21" s="32">
        <f t="shared" si="8"/>
        <v>0</v>
      </c>
      <c r="X21" s="32">
        <f t="shared" si="8"/>
        <v>0</v>
      </c>
      <c r="Y21" s="32">
        <f t="shared" si="8"/>
        <v>0</v>
      </c>
      <c r="Z21" s="30"/>
    </row>
    <row r="22">
      <c r="A22" s="31"/>
      <c r="B22" s="30"/>
      <c r="C22" s="30"/>
      <c r="D22" s="30"/>
      <c r="E22" s="30"/>
      <c r="F22" s="30">
        <f t="shared" ref="F22:T22" si="9">F21-E21</f>
        <v>3658790</v>
      </c>
      <c r="G22" s="30">
        <f t="shared" si="9"/>
        <v>0</v>
      </c>
      <c r="H22" s="30">
        <f t="shared" si="9"/>
        <v>0</v>
      </c>
      <c r="I22" s="30">
        <f t="shared" si="9"/>
        <v>0</v>
      </c>
      <c r="J22" s="30">
        <f t="shared" si="9"/>
        <v>0</v>
      </c>
      <c r="K22" s="30">
        <f t="shared" si="9"/>
        <v>0</v>
      </c>
      <c r="L22" s="30">
        <f t="shared" si="9"/>
        <v>0</v>
      </c>
      <c r="M22" s="30">
        <f t="shared" si="9"/>
        <v>0</v>
      </c>
      <c r="N22" s="30">
        <f t="shared" si="9"/>
        <v>0</v>
      </c>
      <c r="O22" s="30">
        <f t="shared" si="9"/>
        <v>0</v>
      </c>
      <c r="P22" s="30">
        <f t="shared" si="9"/>
        <v>0</v>
      </c>
      <c r="Q22" s="30">
        <f t="shared" si="9"/>
        <v>-4756030</v>
      </c>
      <c r="R22" s="30">
        <f t="shared" si="9"/>
        <v>0</v>
      </c>
      <c r="S22" s="30">
        <f t="shared" si="9"/>
        <v>0</v>
      </c>
      <c r="T22" s="30">
        <f t="shared" si="9"/>
        <v>0</v>
      </c>
      <c r="U22" s="30"/>
      <c r="V22" s="30"/>
      <c r="W22" s="30"/>
      <c r="X22" s="30"/>
      <c r="Y22" s="30"/>
      <c r="Z22" s="30"/>
    </row>
    <row r="23">
      <c r="A23" s="29" t="s">
        <v>251</v>
      </c>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34" t="s">
        <v>143</v>
      </c>
      <c r="B24" s="32">
        <f>B19*Assumption!$D$32/12</f>
        <v>0</v>
      </c>
      <c r="C24" s="32">
        <f>C19*Assumption!$D$32/12</f>
        <v>0</v>
      </c>
      <c r="D24" s="32">
        <f>D19*Assumption!$D$32/12</f>
        <v>37810.4385</v>
      </c>
      <c r="E24" s="32">
        <f>E19*Assumption!$D$32/12</f>
        <v>37810.4385</v>
      </c>
      <c r="F24" s="32">
        <f>F19*Assumption!$D$32/12</f>
        <v>37810.4385</v>
      </c>
      <c r="G24" s="32">
        <f>G19*Assumption!$D$32/12</f>
        <v>37810.4385</v>
      </c>
      <c r="H24" s="32">
        <f>H19*Assumption!$D$32/12</f>
        <v>37810.4385</v>
      </c>
      <c r="I24" s="32">
        <f>I19*Assumption!$D$32/12</f>
        <v>37810.4385</v>
      </c>
      <c r="J24" s="32">
        <f>J19*Assumption!$D$32/12</f>
        <v>37810.4385</v>
      </c>
      <c r="K24" s="32">
        <f>K19*Assumption!$D$32/12</f>
        <v>37810.4385</v>
      </c>
      <c r="L24" s="32">
        <f>L19*Assumption!$D$32/12</f>
        <v>37810.4385</v>
      </c>
      <c r="M24" s="32">
        <f>M19*Assumption!$D$32/12</f>
        <v>37810.4385</v>
      </c>
      <c r="N24" s="32">
        <f>N19*Assumption!$D$32/12</f>
        <v>37810.4385</v>
      </c>
      <c r="O24" s="32">
        <f>O19*Assumption!$D$32/12</f>
        <v>37810.4385</v>
      </c>
      <c r="P24" s="32">
        <f>P19*Assumption!$D$32/12</f>
        <v>37810.4385</v>
      </c>
      <c r="Q24" s="32">
        <f>Q19*Assumption!$D$32/12</f>
        <v>0</v>
      </c>
      <c r="R24" s="32">
        <f>R19*Assumption!$D$32/12</f>
        <v>0</v>
      </c>
      <c r="S24" s="32">
        <f>S19*Assumption!$D$32/12</f>
        <v>0</v>
      </c>
      <c r="T24" s="32">
        <f>T19*Assumption!$D$32/12</f>
        <v>0</v>
      </c>
      <c r="U24" s="32">
        <f>U19*Assumption!$D$32/12</f>
        <v>0</v>
      </c>
      <c r="V24" s="32">
        <f>V19*Assumption!$D$32/12</f>
        <v>0</v>
      </c>
      <c r="W24" s="32">
        <f>W19*Assumption!$D$32/12</f>
        <v>0</v>
      </c>
      <c r="X24" s="32">
        <f>X19*Assumption!$D$32/12</f>
        <v>0</v>
      </c>
      <c r="Y24" s="32">
        <f>Y19*Assumption!$D$32/12</f>
        <v>0</v>
      </c>
      <c r="Z24" s="30"/>
    </row>
    <row r="25">
      <c r="A25" s="34" t="s">
        <v>145</v>
      </c>
      <c r="B25" s="32">
        <f>B20*Assumption!$D$33/12</f>
        <v>0</v>
      </c>
      <c r="C25" s="32">
        <f>C20*Assumption!$D$33/12</f>
        <v>0</v>
      </c>
      <c r="D25" s="32">
        <f>D20*Assumption!$D$33/12</f>
        <v>0</v>
      </c>
      <c r="E25" s="32">
        <f>E20*Assumption!$D$33/12</f>
        <v>0</v>
      </c>
      <c r="F25" s="32">
        <f>F20*Assumption!$D$33/12</f>
        <v>34362.13608</v>
      </c>
      <c r="G25" s="32">
        <f>G20*Assumption!$D$33/12</f>
        <v>34362.13608</v>
      </c>
      <c r="H25" s="32">
        <f>H20*Assumption!$D$33/12</f>
        <v>34362.13608</v>
      </c>
      <c r="I25" s="32">
        <f>I20*Assumption!$D$33/12</f>
        <v>34362.13608</v>
      </c>
      <c r="J25" s="32">
        <f>J20*Assumption!$D$33/12</f>
        <v>34362.13608</v>
      </c>
      <c r="K25" s="32">
        <f>K20*Assumption!$D$33/12</f>
        <v>34362.13608</v>
      </c>
      <c r="L25" s="32">
        <f>L20*Assumption!$D$33/12</f>
        <v>34362.13608</v>
      </c>
      <c r="M25" s="32">
        <f>M20*Assumption!$D$33/12</f>
        <v>34362.13608</v>
      </c>
      <c r="N25" s="32">
        <f>N20*Assumption!$D$33/12</f>
        <v>34362.13608</v>
      </c>
      <c r="O25" s="32">
        <f>O20*Assumption!$D$33/12</f>
        <v>34362.13608</v>
      </c>
      <c r="P25" s="32">
        <f>P20*Assumption!$D$33/12</f>
        <v>34362.13608</v>
      </c>
      <c r="Q25" s="32">
        <f>Q20*Assumption!$D$33/12</f>
        <v>34362.13608</v>
      </c>
      <c r="R25" s="32">
        <f>R20*Assumption!$D$33/12</f>
        <v>34362.13608</v>
      </c>
      <c r="S25" s="32">
        <f>S20*Assumption!$D$33/12</f>
        <v>34362.13608</v>
      </c>
      <c r="T25" s="32">
        <f>T20*Assumption!$D$33/12</f>
        <v>34362.13608</v>
      </c>
      <c r="U25" s="32">
        <f>U20*Assumption!$D$33/12</f>
        <v>0</v>
      </c>
      <c r="V25" s="32">
        <f>V20*Assumption!$D$33/12</f>
        <v>0</v>
      </c>
      <c r="W25" s="32">
        <f>W20*Assumption!$D$33/12</f>
        <v>0</v>
      </c>
      <c r="X25" s="32">
        <f>X20*Assumption!$D$33/12</f>
        <v>0</v>
      </c>
      <c r="Y25" s="32">
        <f>Y20*Assumption!$D$33/12</f>
        <v>0</v>
      </c>
      <c r="Z25" s="30"/>
    </row>
    <row r="26">
      <c r="A26" s="29" t="s">
        <v>188</v>
      </c>
      <c r="B26" s="32">
        <f t="shared" ref="B26:Y26" si="10">SUM(B24:B25)</f>
        <v>0</v>
      </c>
      <c r="C26" s="32">
        <f t="shared" si="10"/>
        <v>0</v>
      </c>
      <c r="D26" s="32">
        <f t="shared" si="10"/>
        <v>37810.4385</v>
      </c>
      <c r="E26" s="32">
        <f t="shared" si="10"/>
        <v>37810.4385</v>
      </c>
      <c r="F26" s="32">
        <f t="shared" si="10"/>
        <v>72172.57458</v>
      </c>
      <c r="G26" s="32">
        <f t="shared" si="10"/>
        <v>72172.57458</v>
      </c>
      <c r="H26" s="32">
        <f t="shared" si="10"/>
        <v>72172.57458</v>
      </c>
      <c r="I26" s="32">
        <f t="shared" si="10"/>
        <v>72172.57458</v>
      </c>
      <c r="J26" s="32">
        <f t="shared" si="10"/>
        <v>72172.57458</v>
      </c>
      <c r="K26" s="32">
        <f t="shared" si="10"/>
        <v>72172.57458</v>
      </c>
      <c r="L26" s="32">
        <f t="shared" si="10"/>
        <v>72172.57458</v>
      </c>
      <c r="M26" s="32">
        <f t="shared" si="10"/>
        <v>72172.57458</v>
      </c>
      <c r="N26" s="32">
        <f t="shared" si="10"/>
        <v>72172.57458</v>
      </c>
      <c r="O26" s="32">
        <f t="shared" si="10"/>
        <v>72172.57458</v>
      </c>
      <c r="P26" s="32">
        <f t="shared" si="10"/>
        <v>72172.57458</v>
      </c>
      <c r="Q26" s="32">
        <f t="shared" si="10"/>
        <v>34362.13608</v>
      </c>
      <c r="R26" s="32">
        <f t="shared" si="10"/>
        <v>34362.13608</v>
      </c>
      <c r="S26" s="32">
        <f t="shared" si="10"/>
        <v>34362.13608</v>
      </c>
      <c r="T26" s="32">
        <f t="shared" si="10"/>
        <v>34362.13608</v>
      </c>
      <c r="U26" s="32">
        <f t="shared" si="10"/>
        <v>0</v>
      </c>
      <c r="V26" s="32">
        <f t="shared" si="10"/>
        <v>0</v>
      </c>
      <c r="W26" s="32">
        <f t="shared" si="10"/>
        <v>0</v>
      </c>
      <c r="X26" s="32">
        <f t="shared" si="10"/>
        <v>0</v>
      </c>
      <c r="Y26" s="32">
        <f t="shared" si="10"/>
        <v>0</v>
      </c>
      <c r="Z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sheetData>
  <printOptions gridLines="1" horizontalCentered="1"/>
  <pageMargins bottom="0.75" footer="0.0" header="0.0" left="0.7" right="0.7" top="0.75"/>
  <pageSetup fitToHeight="0" paperSize="9"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5.38"/>
    <col customWidth="1" min="2" max="25" width="15.5"/>
  </cols>
  <sheetData>
    <row r="1">
      <c r="A1" s="54" t="s">
        <v>192</v>
      </c>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26"/>
    </row>
    <row r="2">
      <c r="A2" s="9" t="s">
        <v>252</v>
      </c>
      <c r="B2" s="32">
        <f>Sales!B5</f>
        <v>80000000</v>
      </c>
      <c r="C2" s="32">
        <f>Sales!C5</f>
        <v>81907500</v>
      </c>
      <c r="D2" s="32">
        <f>Sales!D5</f>
        <v>83862375.75</v>
      </c>
      <c r="E2" s="32">
        <f>Sales!E5</f>
        <v>85865851.93</v>
      </c>
      <c r="F2" s="32">
        <f>Sales!F5</f>
        <v>87919186.06</v>
      </c>
      <c r="G2" s="32">
        <f>Sales!G5</f>
        <v>90023669.39</v>
      </c>
      <c r="H2" s="32">
        <f>Sales!H5</f>
        <v>92180627.83</v>
      </c>
      <c r="I2" s="32">
        <f>Sales!I5</f>
        <v>94391422.92</v>
      </c>
      <c r="J2" s="32">
        <f>Sales!J5</f>
        <v>96657452.82</v>
      </c>
      <c r="K2" s="32">
        <f>Sales!K5</f>
        <v>98980153.33</v>
      </c>
      <c r="L2" s="32">
        <f>Sales!L5</f>
        <v>101360998.9</v>
      </c>
      <c r="M2" s="32">
        <f>Sales!M5</f>
        <v>103801503.8</v>
      </c>
      <c r="N2" s="32">
        <f>Sales!N5</f>
        <v>106303222.9</v>
      </c>
      <c r="O2" s="32">
        <f>Sales!O5</f>
        <v>108867753.5</v>
      </c>
      <c r="P2" s="32">
        <f>Sales!P5</f>
        <v>111496735.6</v>
      </c>
      <c r="Q2" s="32">
        <f>Sales!Q5</f>
        <v>114191853.8</v>
      </c>
      <c r="R2" s="32">
        <f>Sales!R5</f>
        <v>116954838.3</v>
      </c>
      <c r="S2" s="32">
        <f>Sales!S5</f>
        <v>119787465.9</v>
      </c>
      <c r="T2" s="32">
        <f>Sales!T5</f>
        <v>122691562</v>
      </c>
      <c r="U2" s="32">
        <f>Sales!U5</f>
        <v>125669001.1</v>
      </c>
      <c r="V2" s="32">
        <f>Sales!V5</f>
        <v>128721708.7</v>
      </c>
      <c r="W2" s="32">
        <f>Sales!W5</f>
        <v>131851662.8</v>
      </c>
      <c r="X2" s="32">
        <f>Sales!X5</f>
        <v>135060894.9</v>
      </c>
      <c r="Y2" s="32">
        <f>Sales!Y5</f>
        <v>138351491.9</v>
      </c>
      <c r="Z2" s="9"/>
    </row>
    <row r="3">
      <c r="A3" s="9" t="s">
        <v>253</v>
      </c>
      <c r="B3" s="32">
        <f>COGS!B13</f>
        <v>65000000</v>
      </c>
      <c r="C3" s="32">
        <f>COGS!C13</f>
        <v>66629000</v>
      </c>
      <c r="D3" s="32">
        <f>COGS!D13</f>
        <v>68298825.4</v>
      </c>
      <c r="E3" s="32">
        <f>COGS!E13</f>
        <v>70010499.36</v>
      </c>
      <c r="F3" s="32">
        <f>COGS!F13</f>
        <v>71765070.66</v>
      </c>
      <c r="G3" s="32">
        <f>COGS!G13</f>
        <v>73563614.4</v>
      </c>
      <c r="H3" s="32">
        <f>COGS!H13</f>
        <v>75407232.6</v>
      </c>
      <c r="I3" s="32">
        <f>COGS!I13</f>
        <v>77297054.91</v>
      </c>
      <c r="J3" s="32">
        <f>COGS!J13</f>
        <v>79234239.27</v>
      </c>
      <c r="K3" s="32">
        <f>COGS!K13</f>
        <v>81219972.67</v>
      </c>
      <c r="L3" s="32">
        <f>COGS!L13</f>
        <v>83255471.83</v>
      </c>
      <c r="M3" s="32">
        <f>COGS!M13</f>
        <v>85341983.96</v>
      </c>
      <c r="N3" s="32">
        <f>COGS!N13</f>
        <v>87480787.54</v>
      </c>
      <c r="O3" s="32">
        <f>COGS!O13</f>
        <v>89673193.09</v>
      </c>
      <c r="P3" s="32">
        <f>COGS!P13</f>
        <v>91920543.95</v>
      </c>
      <c r="Q3" s="32">
        <f>COGS!Q13</f>
        <v>94224217.17</v>
      </c>
      <c r="R3" s="32">
        <f>COGS!R13</f>
        <v>96585624.28</v>
      </c>
      <c r="S3" s="32">
        <f>COGS!S13</f>
        <v>99006212.18</v>
      </c>
      <c r="T3" s="32">
        <f>COGS!T13</f>
        <v>101487464.1</v>
      </c>
      <c r="U3" s="32">
        <f>COGS!U13</f>
        <v>104030900.3</v>
      </c>
      <c r="V3" s="32">
        <f>COGS!V13</f>
        <v>106638079.2</v>
      </c>
      <c r="W3" s="32">
        <f>COGS!W13</f>
        <v>109310598.5</v>
      </c>
      <c r="X3" s="32">
        <f>COGS!X13</f>
        <v>112050095.6</v>
      </c>
      <c r="Y3" s="32">
        <f>COGS!Y13</f>
        <v>114858249</v>
      </c>
      <c r="Z3" s="9"/>
    </row>
    <row r="4">
      <c r="A4" s="55" t="s">
        <v>254</v>
      </c>
      <c r="B4" s="32">
        <f t="shared" ref="B4:Y4" si="1">B2-B3</f>
        <v>15000000</v>
      </c>
      <c r="C4" s="32">
        <f t="shared" si="1"/>
        <v>15278500</v>
      </c>
      <c r="D4" s="32">
        <f t="shared" si="1"/>
        <v>15563550.35</v>
      </c>
      <c r="E4" s="32">
        <f t="shared" si="1"/>
        <v>15855352.58</v>
      </c>
      <c r="F4" s="32">
        <f t="shared" si="1"/>
        <v>16154115.4</v>
      </c>
      <c r="G4" s="32">
        <f t="shared" si="1"/>
        <v>16460054.99</v>
      </c>
      <c r="H4" s="32">
        <f t="shared" si="1"/>
        <v>16773395.22</v>
      </c>
      <c r="I4" s="32">
        <f t="shared" si="1"/>
        <v>17094368.01</v>
      </c>
      <c r="J4" s="32">
        <f t="shared" si="1"/>
        <v>17423213.55</v>
      </c>
      <c r="K4" s="32">
        <f t="shared" si="1"/>
        <v>17760180.66</v>
      </c>
      <c r="L4" s="32">
        <f t="shared" si="1"/>
        <v>18105527.08</v>
      </c>
      <c r="M4" s="32">
        <f t="shared" si="1"/>
        <v>18459519.79</v>
      </c>
      <c r="N4" s="32">
        <f t="shared" si="1"/>
        <v>18822435.39</v>
      </c>
      <c r="O4" s="32">
        <f t="shared" si="1"/>
        <v>19194560.39</v>
      </c>
      <c r="P4" s="32">
        <f t="shared" si="1"/>
        <v>19576191.63</v>
      </c>
      <c r="Q4" s="32">
        <f t="shared" si="1"/>
        <v>19967636.62</v>
      </c>
      <c r="R4" s="32">
        <f t="shared" si="1"/>
        <v>20369213.97</v>
      </c>
      <c r="S4" s="32">
        <f t="shared" si="1"/>
        <v>20781253.75</v>
      </c>
      <c r="T4" s="32">
        <f t="shared" si="1"/>
        <v>21204097.92</v>
      </c>
      <c r="U4" s="32">
        <f t="shared" si="1"/>
        <v>21638100.8</v>
      </c>
      <c r="V4" s="32">
        <f t="shared" si="1"/>
        <v>22083629.48</v>
      </c>
      <c r="W4" s="32">
        <f t="shared" si="1"/>
        <v>22541064.3</v>
      </c>
      <c r="X4" s="32">
        <f t="shared" si="1"/>
        <v>23010799.34</v>
      </c>
      <c r="Y4" s="32">
        <f t="shared" si="1"/>
        <v>23493242.9</v>
      </c>
      <c r="Z4" s="9"/>
    </row>
    <row r="5">
      <c r="A5" s="9" t="s">
        <v>255</v>
      </c>
      <c r="B5" s="32">
        <f>Expenses!B7</f>
        <v>417267</v>
      </c>
      <c r="C5" s="32">
        <f>Expenses!C7</f>
        <v>417267</v>
      </c>
      <c r="D5" s="32">
        <f>Expenses!D7</f>
        <v>417267</v>
      </c>
      <c r="E5" s="32">
        <f>Expenses!E7</f>
        <v>417267</v>
      </c>
      <c r="F5" s="32">
        <f>Expenses!F7</f>
        <v>417267</v>
      </c>
      <c r="G5" s="32">
        <f>Expenses!G7</f>
        <v>417267</v>
      </c>
      <c r="H5" s="32">
        <f>Expenses!H7</f>
        <v>417267</v>
      </c>
      <c r="I5" s="32">
        <f>Expenses!I7</f>
        <v>417267</v>
      </c>
      <c r="J5" s="32">
        <f>Expenses!J7</f>
        <v>417267</v>
      </c>
      <c r="K5" s="32">
        <f>Expenses!K7</f>
        <v>417267</v>
      </c>
      <c r="L5" s="32">
        <f>Expenses!L7</f>
        <v>417267</v>
      </c>
      <c r="M5" s="32">
        <f>Expenses!M7</f>
        <v>417267</v>
      </c>
      <c r="N5" s="32">
        <f>Expenses!N7</f>
        <v>417267</v>
      </c>
      <c r="O5" s="32">
        <f>Expenses!O7</f>
        <v>417267</v>
      </c>
      <c r="P5" s="32">
        <f>Expenses!P7</f>
        <v>417267</v>
      </c>
      <c r="Q5" s="32">
        <f>Expenses!Q7</f>
        <v>417267</v>
      </c>
      <c r="R5" s="32">
        <f>Expenses!R7</f>
        <v>417267</v>
      </c>
      <c r="S5" s="32">
        <f>Expenses!S7</f>
        <v>417267</v>
      </c>
      <c r="T5" s="32">
        <f>Expenses!T7</f>
        <v>417267</v>
      </c>
      <c r="U5" s="32">
        <f>Expenses!U7</f>
        <v>417267</v>
      </c>
      <c r="V5" s="32">
        <f>Expenses!V7</f>
        <v>417267</v>
      </c>
      <c r="W5" s="32">
        <f>Expenses!W7</f>
        <v>417267</v>
      </c>
      <c r="X5" s="32">
        <f>Expenses!X7</f>
        <v>417267</v>
      </c>
      <c r="Y5" s="32">
        <f>Expenses!Y7</f>
        <v>417267</v>
      </c>
      <c r="Z5" s="9"/>
    </row>
    <row r="6">
      <c r="A6" s="56" t="s">
        <v>256</v>
      </c>
      <c r="B6" s="32">
        <f t="shared" ref="B6:Y6" si="2">B4-B5</f>
        <v>14582733</v>
      </c>
      <c r="C6" s="32">
        <f t="shared" si="2"/>
        <v>14861233</v>
      </c>
      <c r="D6" s="32">
        <f t="shared" si="2"/>
        <v>15146283.35</v>
      </c>
      <c r="E6" s="32">
        <f t="shared" si="2"/>
        <v>15438085.58</v>
      </c>
      <c r="F6" s="32">
        <f t="shared" si="2"/>
        <v>15736848.4</v>
      </c>
      <c r="G6" s="32">
        <f t="shared" si="2"/>
        <v>16042787.99</v>
      </c>
      <c r="H6" s="32">
        <f t="shared" si="2"/>
        <v>16356128.22</v>
      </c>
      <c r="I6" s="32">
        <f t="shared" si="2"/>
        <v>16677101.01</v>
      </c>
      <c r="J6" s="32">
        <f t="shared" si="2"/>
        <v>17005946.55</v>
      </c>
      <c r="K6" s="32">
        <f t="shared" si="2"/>
        <v>17342913.66</v>
      </c>
      <c r="L6" s="32">
        <f t="shared" si="2"/>
        <v>17688260.08</v>
      </c>
      <c r="M6" s="32">
        <f t="shared" si="2"/>
        <v>18042252.79</v>
      </c>
      <c r="N6" s="32">
        <f t="shared" si="2"/>
        <v>18405168.39</v>
      </c>
      <c r="O6" s="32">
        <f t="shared" si="2"/>
        <v>18777293.39</v>
      </c>
      <c r="P6" s="32">
        <f t="shared" si="2"/>
        <v>19158924.63</v>
      </c>
      <c r="Q6" s="32">
        <f t="shared" si="2"/>
        <v>19550369.62</v>
      </c>
      <c r="R6" s="32">
        <f t="shared" si="2"/>
        <v>19951946.97</v>
      </c>
      <c r="S6" s="32">
        <f t="shared" si="2"/>
        <v>20363986.75</v>
      </c>
      <c r="T6" s="32">
        <f t="shared" si="2"/>
        <v>20786830.92</v>
      </c>
      <c r="U6" s="32">
        <f t="shared" si="2"/>
        <v>21220833.8</v>
      </c>
      <c r="V6" s="32">
        <f t="shared" si="2"/>
        <v>21666362.48</v>
      </c>
      <c r="W6" s="32">
        <f t="shared" si="2"/>
        <v>22123797.3</v>
      </c>
      <c r="X6" s="32">
        <f t="shared" si="2"/>
        <v>22593532.34</v>
      </c>
      <c r="Y6" s="32">
        <f t="shared" si="2"/>
        <v>23075975.9</v>
      </c>
      <c r="Z6" s="9"/>
    </row>
    <row r="7">
      <c r="A7" s="26" t="s">
        <v>257</v>
      </c>
      <c r="B7" s="32">
        <f>Depreciation!B12</f>
        <v>132451.9231</v>
      </c>
      <c r="C7" s="32">
        <f>Depreciation!C12</f>
        <v>139594.7802</v>
      </c>
      <c r="D7" s="32">
        <f>Depreciation!D12</f>
        <v>139594.7802</v>
      </c>
      <c r="E7" s="32">
        <f>Depreciation!E12</f>
        <v>139594.7802</v>
      </c>
      <c r="F7" s="32">
        <f>Depreciation!F12</f>
        <v>146737.6374</v>
      </c>
      <c r="G7" s="32">
        <f>Depreciation!G12</f>
        <v>146737.6374</v>
      </c>
      <c r="H7" s="32">
        <f>Depreciation!H12</f>
        <v>156112.6374</v>
      </c>
      <c r="I7" s="32">
        <f>Depreciation!I12</f>
        <v>156112.6374</v>
      </c>
      <c r="J7" s="32">
        <f>Depreciation!J12</f>
        <v>156112.6374</v>
      </c>
      <c r="K7" s="32">
        <f>Depreciation!K12</f>
        <v>163255.4945</v>
      </c>
      <c r="L7" s="32">
        <f>Depreciation!L12</f>
        <v>163255.4945</v>
      </c>
      <c r="M7" s="32">
        <f>Depreciation!M12</f>
        <v>163255.4945</v>
      </c>
      <c r="N7" s="32">
        <f>Depreciation!N12</f>
        <v>163255.4945</v>
      </c>
      <c r="O7" s="32">
        <f>Depreciation!O12</f>
        <v>163255.4945</v>
      </c>
      <c r="P7" s="32">
        <f>Depreciation!P12</f>
        <v>163255.4945</v>
      </c>
      <c r="Q7" s="32">
        <f>Depreciation!Q12</f>
        <v>156112.6374</v>
      </c>
      <c r="R7" s="32">
        <f>Depreciation!R12</f>
        <v>146737.6374</v>
      </c>
      <c r="S7" s="32">
        <f>Depreciation!S12</f>
        <v>146737.6374</v>
      </c>
      <c r="T7" s="32">
        <f>Depreciation!T12</f>
        <v>139594.7802</v>
      </c>
      <c r="U7" s="32">
        <f>Depreciation!U12</f>
        <v>139594.7802</v>
      </c>
      <c r="V7" s="32">
        <f>Depreciation!V12</f>
        <v>139594.7802</v>
      </c>
      <c r="W7" s="32">
        <f>Depreciation!W12</f>
        <v>139594.7802</v>
      </c>
      <c r="X7" s="32">
        <f>Depreciation!X12</f>
        <v>139594.7802</v>
      </c>
      <c r="Y7" s="32">
        <f>Depreciation!Y12</f>
        <v>139594.7802</v>
      </c>
      <c r="Z7" s="9"/>
    </row>
    <row r="8">
      <c r="A8" s="56" t="s">
        <v>258</v>
      </c>
      <c r="B8" s="32">
        <f t="shared" ref="B8:Y8" si="3">B6-B7</f>
        <v>14450281.08</v>
      </c>
      <c r="C8" s="32">
        <f t="shared" si="3"/>
        <v>14721638.22</v>
      </c>
      <c r="D8" s="32">
        <f t="shared" si="3"/>
        <v>15006688.57</v>
      </c>
      <c r="E8" s="32">
        <f t="shared" si="3"/>
        <v>15298490.8</v>
      </c>
      <c r="F8" s="32">
        <f t="shared" si="3"/>
        <v>15590110.77</v>
      </c>
      <c r="G8" s="32">
        <f t="shared" si="3"/>
        <v>15896050.35</v>
      </c>
      <c r="H8" s="32">
        <f t="shared" si="3"/>
        <v>16200015.58</v>
      </c>
      <c r="I8" s="32">
        <f t="shared" si="3"/>
        <v>16520988.37</v>
      </c>
      <c r="J8" s="32">
        <f t="shared" si="3"/>
        <v>16849833.91</v>
      </c>
      <c r="K8" s="32">
        <f t="shared" si="3"/>
        <v>17179658.17</v>
      </c>
      <c r="L8" s="32">
        <f t="shared" si="3"/>
        <v>17525004.58</v>
      </c>
      <c r="M8" s="32">
        <f t="shared" si="3"/>
        <v>17878997.3</v>
      </c>
      <c r="N8" s="32">
        <f t="shared" si="3"/>
        <v>18241912.89</v>
      </c>
      <c r="O8" s="32">
        <f t="shared" si="3"/>
        <v>18614037.89</v>
      </c>
      <c r="P8" s="32">
        <f t="shared" si="3"/>
        <v>18995669.13</v>
      </c>
      <c r="Q8" s="32">
        <f t="shared" si="3"/>
        <v>19394256.99</v>
      </c>
      <c r="R8" s="32">
        <f t="shared" si="3"/>
        <v>19805209.34</v>
      </c>
      <c r="S8" s="32">
        <f t="shared" si="3"/>
        <v>20217249.11</v>
      </c>
      <c r="T8" s="32">
        <f t="shared" si="3"/>
        <v>20647236.14</v>
      </c>
      <c r="U8" s="32">
        <f t="shared" si="3"/>
        <v>21081239.02</v>
      </c>
      <c r="V8" s="32">
        <f t="shared" si="3"/>
        <v>21526767.7</v>
      </c>
      <c r="W8" s="32">
        <f t="shared" si="3"/>
        <v>21984202.52</v>
      </c>
      <c r="X8" s="32">
        <f t="shared" si="3"/>
        <v>22453937.56</v>
      </c>
      <c r="Y8" s="32">
        <f t="shared" si="3"/>
        <v>22936381.12</v>
      </c>
      <c r="Z8" s="9"/>
    </row>
    <row r="9">
      <c r="A9" s="9" t="s">
        <v>259</v>
      </c>
      <c r="B9" s="32">
        <f>Loan!B26</f>
        <v>0</v>
      </c>
      <c r="C9" s="32">
        <f>Loan!C26</f>
        <v>0</v>
      </c>
      <c r="D9" s="32">
        <f>Loan!D26</f>
        <v>37810.4385</v>
      </c>
      <c r="E9" s="32">
        <f>Loan!E26</f>
        <v>37810.4385</v>
      </c>
      <c r="F9" s="32">
        <f>Loan!F26</f>
        <v>72172.57458</v>
      </c>
      <c r="G9" s="32">
        <f>Loan!G26</f>
        <v>72172.57458</v>
      </c>
      <c r="H9" s="32">
        <f>Loan!H26</f>
        <v>72172.57458</v>
      </c>
      <c r="I9" s="32">
        <f>Loan!I26</f>
        <v>72172.57458</v>
      </c>
      <c r="J9" s="32">
        <f>Loan!J26</f>
        <v>72172.57458</v>
      </c>
      <c r="K9" s="32">
        <f>Loan!K26</f>
        <v>72172.57458</v>
      </c>
      <c r="L9" s="32">
        <f>Loan!L26</f>
        <v>72172.57458</v>
      </c>
      <c r="M9" s="32">
        <f>Loan!M26</f>
        <v>72172.57458</v>
      </c>
      <c r="N9" s="32">
        <f>Loan!N26</f>
        <v>72172.57458</v>
      </c>
      <c r="O9" s="32">
        <f>Loan!O26</f>
        <v>72172.57458</v>
      </c>
      <c r="P9" s="32">
        <f>Loan!P26</f>
        <v>72172.57458</v>
      </c>
      <c r="Q9" s="32">
        <f>Loan!Q26</f>
        <v>34362.13608</v>
      </c>
      <c r="R9" s="32">
        <f>Loan!R26</f>
        <v>34362.13608</v>
      </c>
      <c r="S9" s="32">
        <f>Loan!S26</f>
        <v>34362.13608</v>
      </c>
      <c r="T9" s="32">
        <f>Loan!T26</f>
        <v>34362.13608</v>
      </c>
      <c r="U9" s="32">
        <f>Loan!U26</f>
        <v>0</v>
      </c>
      <c r="V9" s="32">
        <f>Loan!V26</f>
        <v>0</v>
      </c>
      <c r="W9" s="32">
        <f>Loan!W26</f>
        <v>0</v>
      </c>
      <c r="X9" s="32">
        <f>Loan!X26</f>
        <v>0</v>
      </c>
      <c r="Y9" s="32">
        <f>Loan!Y26</f>
        <v>0</v>
      </c>
      <c r="Z9" s="9"/>
    </row>
    <row r="10">
      <c r="A10" s="56" t="s">
        <v>260</v>
      </c>
      <c r="B10" s="32">
        <f t="shared" ref="B10:Y10" si="4">B8-B9</f>
        <v>14450281.08</v>
      </c>
      <c r="C10" s="32">
        <f t="shared" si="4"/>
        <v>14721638.22</v>
      </c>
      <c r="D10" s="32">
        <f t="shared" si="4"/>
        <v>14968878.13</v>
      </c>
      <c r="E10" s="32">
        <f t="shared" si="4"/>
        <v>15260680.36</v>
      </c>
      <c r="F10" s="32">
        <f t="shared" si="4"/>
        <v>15517938.19</v>
      </c>
      <c r="G10" s="32">
        <f t="shared" si="4"/>
        <v>15823877.77</v>
      </c>
      <c r="H10" s="32">
        <f t="shared" si="4"/>
        <v>16127843.01</v>
      </c>
      <c r="I10" s="32">
        <f t="shared" si="4"/>
        <v>16448815.8</v>
      </c>
      <c r="J10" s="32">
        <f t="shared" si="4"/>
        <v>16777661.34</v>
      </c>
      <c r="K10" s="32">
        <f t="shared" si="4"/>
        <v>17107485.59</v>
      </c>
      <c r="L10" s="32">
        <f t="shared" si="4"/>
        <v>17452832.01</v>
      </c>
      <c r="M10" s="32">
        <f t="shared" si="4"/>
        <v>17806824.72</v>
      </c>
      <c r="N10" s="32">
        <f t="shared" si="4"/>
        <v>18169740.32</v>
      </c>
      <c r="O10" s="32">
        <f t="shared" si="4"/>
        <v>18541865.32</v>
      </c>
      <c r="P10" s="32">
        <f t="shared" si="4"/>
        <v>18923496.56</v>
      </c>
      <c r="Q10" s="32">
        <f t="shared" si="4"/>
        <v>19359894.85</v>
      </c>
      <c r="R10" s="32">
        <f t="shared" si="4"/>
        <v>19770847.2</v>
      </c>
      <c r="S10" s="32">
        <f t="shared" si="4"/>
        <v>20182886.97</v>
      </c>
      <c r="T10" s="32">
        <f t="shared" si="4"/>
        <v>20612874</v>
      </c>
      <c r="U10" s="32">
        <f t="shared" si="4"/>
        <v>21081239.02</v>
      </c>
      <c r="V10" s="32">
        <f t="shared" si="4"/>
        <v>21526767.7</v>
      </c>
      <c r="W10" s="32">
        <f t="shared" si="4"/>
        <v>21984202.52</v>
      </c>
      <c r="X10" s="32">
        <f t="shared" si="4"/>
        <v>22453937.56</v>
      </c>
      <c r="Y10" s="32">
        <f t="shared" si="4"/>
        <v>22936381.12</v>
      </c>
      <c r="Z10" s="9"/>
    </row>
    <row r="11">
      <c r="A11" s="9" t="s">
        <v>261</v>
      </c>
      <c r="B11" s="32">
        <f>Assumption!$B$35*B10</f>
        <v>3814874.204</v>
      </c>
      <c r="C11" s="32">
        <f>Assumption!$B$35*C10</f>
        <v>3886512.49</v>
      </c>
      <c r="D11" s="32">
        <f>Assumption!$B$35*D10</f>
        <v>3951783.827</v>
      </c>
      <c r="E11" s="32">
        <f>Assumption!$B$35*E10</f>
        <v>4028819.615</v>
      </c>
      <c r="F11" s="32">
        <f>Assumption!$B$35*F10</f>
        <v>4096735.682</v>
      </c>
      <c r="G11" s="32">
        <f>Assumption!$B$35*G10</f>
        <v>4177503.732</v>
      </c>
      <c r="H11" s="32">
        <f>Assumption!$B$35*H10</f>
        <v>4257750.554</v>
      </c>
      <c r="I11" s="32">
        <f>Assumption!$B$35*I10</f>
        <v>4342487.37</v>
      </c>
      <c r="J11" s="32">
        <f>Assumption!$B$35*J10</f>
        <v>4429302.593</v>
      </c>
      <c r="K11" s="32">
        <f>Assumption!$B$35*K10</f>
        <v>4516376.196</v>
      </c>
      <c r="L11" s="32">
        <f>Assumption!$B$35*L10</f>
        <v>4607547.651</v>
      </c>
      <c r="M11" s="32">
        <f>Assumption!$B$35*M10</f>
        <v>4701001.727</v>
      </c>
      <c r="N11" s="32">
        <f>Assumption!$B$35*N10</f>
        <v>4796811.444</v>
      </c>
      <c r="O11" s="32">
        <f>Assumption!$B$35*O10</f>
        <v>4895052.444</v>
      </c>
      <c r="P11" s="32">
        <f>Assumption!$B$35*P10</f>
        <v>4995803.091</v>
      </c>
      <c r="Q11" s="32">
        <f>Assumption!$B$35*Q10</f>
        <v>5111012.241</v>
      </c>
      <c r="R11" s="32">
        <f>Assumption!$B$35*R10</f>
        <v>5219503.661</v>
      </c>
      <c r="S11" s="32">
        <f>Assumption!$B$35*S10</f>
        <v>5328282.161</v>
      </c>
      <c r="T11" s="32">
        <f>Assumption!$B$35*T10</f>
        <v>5441798.737</v>
      </c>
      <c r="U11" s="32">
        <f>Assumption!$B$35*U10</f>
        <v>5565447.102</v>
      </c>
      <c r="V11" s="32">
        <f>Assumption!$B$35*V10</f>
        <v>5683066.673</v>
      </c>
      <c r="W11" s="32">
        <f>Assumption!$B$35*W10</f>
        <v>5803829.467</v>
      </c>
      <c r="X11" s="32">
        <f>Assumption!$B$35*X10</f>
        <v>5927839.516</v>
      </c>
      <c r="Y11" s="32">
        <f>Assumption!$B$35*Y10</f>
        <v>6055204.615</v>
      </c>
      <c r="Z11" s="9"/>
    </row>
    <row r="12">
      <c r="A12" s="56" t="s">
        <v>262</v>
      </c>
      <c r="B12" s="32">
        <f t="shared" ref="B12:Y12" si="5">B10-B11</f>
        <v>10635406.87</v>
      </c>
      <c r="C12" s="32">
        <f t="shared" si="5"/>
        <v>10835125.73</v>
      </c>
      <c r="D12" s="32">
        <f t="shared" si="5"/>
        <v>11017094.3</v>
      </c>
      <c r="E12" s="32">
        <f t="shared" si="5"/>
        <v>11231860.75</v>
      </c>
      <c r="F12" s="32">
        <f t="shared" si="5"/>
        <v>11421202.51</v>
      </c>
      <c r="G12" s="32">
        <f t="shared" si="5"/>
        <v>11646374.04</v>
      </c>
      <c r="H12" s="32">
        <f t="shared" si="5"/>
        <v>11870092.45</v>
      </c>
      <c r="I12" s="32">
        <f t="shared" si="5"/>
        <v>12106328.43</v>
      </c>
      <c r="J12" s="32">
        <f t="shared" si="5"/>
        <v>12348358.74</v>
      </c>
      <c r="K12" s="32">
        <f t="shared" si="5"/>
        <v>12591109.4</v>
      </c>
      <c r="L12" s="32">
        <f t="shared" si="5"/>
        <v>12845284.36</v>
      </c>
      <c r="M12" s="32">
        <f t="shared" si="5"/>
        <v>13105823</v>
      </c>
      <c r="N12" s="32">
        <f t="shared" si="5"/>
        <v>13372928.87</v>
      </c>
      <c r="O12" s="32">
        <f t="shared" si="5"/>
        <v>13646812.88</v>
      </c>
      <c r="P12" s="32">
        <f t="shared" si="5"/>
        <v>13927693.47</v>
      </c>
      <c r="Q12" s="32">
        <f t="shared" si="5"/>
        <v>14248882.61</v>
      </c>
      <c r="R12" s="32">
        <f t="shared" si="5"/>
        <v>14551343.54</v>
      </c>
      <c r="S12" s="32">
        <f t="shared" si="5"/>
        <v>14854604.81</v>
      </c>
      <c r="T12" s="32">
        <f t="shared" si="5"/>
        <v>15171075.27</v>
      </c>
      <c r="U12" s="32">
        <f t="shared" si="5"/>
        <v>15515791.92</v>
      </c>
      <c r="V12" s="32">
        <f t="shared" si="5"/>
        <v>15843701.03</v>
      </c>
      <c r="W12" s="32">
        <f t="shared" si="5"/>
        <v>16180373.06</v>
      </c>
      <c r="X12" s="32">
        <f t="shared" si="5"/>
        <v>16526098.05</v>
      </c>
      <c r="Y12" s="32">
        <f t="shared" si="5"/>
        <v>16881176.5</v>
      </c>
      <c r="Z12" s="9"/>
    </row>
    <row r="13">
      <c r="A13" s="9"/>
      <c r="B13" s="30"/>
      <c r="C13" s="30"/>
      <c r="D13" s="30"/>
      <c r="E13" s="30"/>
      <c r="F13" s="30"/>
      <c r="G13" s="30"/>
      <c r="H13" s="30"/>
      <c r="I13" s="30"/>
      <c r="J13" s="30"/>
      <c r="K13" s="30"/>
      <c r="L13" s="30"/>
      <c r="M13" s="30"/>
      <c r="N13" s="30"/>
      <c r="O13" s="30"/>
      <c r="P13" s="30"/>
      <c r="Q13" s="30"/>
      <c r="R13" s="30"/>
      <c r="S13" s="30"/>
      <c r="T13" s="30"/>
      <c r="U13" s="30"/>
      <c r="V13" s="30"/>
      <c r="W13" s="30"/>
      <c r="X13" s="30"/>
      <c r="Y13" s="30"/>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sheetData>
  <printOptions gridLines="1" horizontalCentered="1"/>
  <pageMargins bottom="0.75" footer="0.0" header="0.0" left="0.7" right="0.7" top="0.75"/>
  <pageSetup fitToHeight="0" paperSize="9" cellComments="atEnd" orientation="landscape"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13"/>
    <col customWidth="1" min="2" max="25" width="14.25"/>
  </cols>
  <sheetData>
    <row r="1">
      <c r="A1" s="57" t="s">
        <v>192</v>
      </c>
      <c r="B1" s="48" t="s">
        <v>158</v>
      </c>
      <c r="C1" s="48" t="s">
        <v>159</v>
      </c>
      <c r="D1" s="48" t="s">
        <v>160</v>
      </c>
      <c r="E1" s="48" t="s">
        <v>161</v>
      </c>
      <c r="F1" s="48" t="s">
        <v>162</v>
      </c>
      <c r="G1" s="48" t="s">
        <v>163</v>
      </c>
      <c r="H1" s="48" t="s">
        <v>164</v>
      </c>
      <c r="I1" s="48" t="s">
        <v>165</v>
      </c>
      <c r="J1" s="48" t="s">
        <v>166</v>
      </c>
      <c r="K1" s="48" t="s">
        <v>167</v>
      </c>
      <c r="L1" s="48" t="s">
        <v>168</v>
      </c>
      <c r="M1" s="48" t="s">
        <v>169</v>
      </c>
      <c r="N1" s="48" t="s">
        <v>170</v>
      </c>
      <c r="O1" s="48" t="s">
        <v>171</v>
      </c>
      <c r="P1" s="48" t="s">
        <v>172</v>
      </c>
      <c r="Q1" s="48" t="s">
        <v>173</v>
      </c>
      <c r="R1" s="48" t="s">
        <v>174</v>
      </c>
      <c r="S1" s="48" t="s">
        <v>175</v>
      </c>
      <c r="T1" s="48" t="s">
        <v>176</v>
      </c>
      <c r="U1" s="48" t="s">
        <v>177</v>
      </c>
      <c r="V1" s="48" t="s">
        <v>178</v>
      </c>
      <c r="W1" s="48" t="s">
        <v>179</v>
      </c>
      <c r="X1" s="48" t="s">
        <v>180</v>
      </c>
      <c r="Y1" s="48" t="s">
        <v>181</v>
      </c>
      <c r="Z1" s="9"/>
    </row>
    <row r="2">
      <c r="A2" s="33" t="s">
        <v>263</v>
      </c>
      <c r="B2" s="9"/>
      <c r="C2" s="9"/>
      <c r="D2" s="9"/>
      <c r="E2" s="9"/>
      <c r="F2" s="9"/>
      <c r="G2" s="9"/>
      <c r="H2" s="9"/>
      <c r="I2" s="9"/>
      <c r="J2" s="9"/>
      <c r="K2" s="9"/>
      <c r="L2" s="9"/>
      <c r="M2" s="9"/>
      <c r="N2" s="9"/>
      <c r="O2" s="9"/>
      <c r="P2" s="9"/>
      <c r="Q2" s="9"/>
      <c r="R2" s="9"/>
      <c r="S2" s="9"/>
      <c r="T2" s="9"/>
      <c r="U2" s="9"/>
      <c r="V2" s="9"/>
      <c r="W2" s="9"/>
      <c r="X2" s="9"/>
      <c r="Y2" s="9"/>
      <c r="Z2" s="9"/>
    </row>
    <row r="3">
      <c r="A3" s="31" t="s">
        <v>264</v>
      </c>
      <c r="B3" s="32">
        <f>Sales!B31</f>
        <v>26800000</v>
      </c>
      <c r="C3" s="32">
        <f>Sales!C31</f>
        <v>65276700</v>
      </c>
      <c r="D3" s="32">
        <f>Sales!D31</f>
        <v>114137743.4</v>
      </c>
      <c r="E3" s="32">
        <f>Sales!E31</f>
        <v>68439303.14</v>
      </c>
      <c r="F3" s="32">
        <f>Sales!F31</f>
        <v>70080005.68</v>
      </c>
      <c r="G3" s="32">
        <f>Sales!G31</f>
        <v>122495928.9</v>
      </c>
      <c r="H3" s="32">
        <f>Sales!H31</f>
        <v>73485397.29</v>
      </c>
      <c r="I3" s="32">
        <f>Sales!I31</f>
        <v>75252244.35</v>
      </c>
      <c r="J3" s="32">
        <f>Sales!J31</f>
        <v>131492941.9</v>
      </c>
      <c r="K3" s="32">
        <f>Sales!K31</f>
        <v>78919855.76</v>
      </c>
      <c r="L3" s="32">
        <f>Sales!L31</f>
        <v>80822957.38</v>
      </c>
      <c r="M3" s="32">
        <f>Sales!M31</f>
        <v>141179700.3</v>
      </c>
      <c r="N3" s="32">
        <f>Sales!N31</f>
        <v>84773834.19</v>
      </c>
      <c r="O3" s="32">
        <f>Sales!O31</f>
        <v>86824141.29</v>
      </c>
      <c r="P3" s="32">
        <f>Sales!P31</f>
        <v>151611336.9</v>
      </c>
      <c r="Q3" s="32">
        <f>Sales!Q31</f>
        <v>91081081.69</v>
      </c>
      <c r="R3" s="32">
        <f>Sales!R31</f>
        <v>93290458.23</v>
      </c>
      <c r="S3" s="32">
        <f>Sales!S31</f>
        <v>162847559.7</v>
      </c>
      <c r="T3" s="32">
        <f>Sales!T31</f>
        <v>97878163.45</v>
      </c>
      <c r="U3" s="32">
        <f>Sales!U31</f>
        <v>100259464.9</v>
      </c>
      <c r="V3" s="32">
        <f>Sales!V31</f>
        <v>174953043.5</v>
      </c>
      <c r="W3" s="32">
        <f>Sales!W31</f>
        <v>105204703</v>
      </c>
      <c r="X3" s="32">
        <f>Sales!X31</f>
        <v>107771861.6</v>
      </c>
      <c r="Y3" s="32">
        <f>Sales!Y31</f>
        <v>187997856.2</v>
      </c>
      <c r="Z3" s="9"/>
    </row>
    <row r="4">
      <c r="A4" s="58" t="s">
        <v>265</v>
      </c>
      <c r="B4" s="32">
        <f>Equity!B13</f>
        <v>30825</v>
      </c>
      <c r="C4" s="32">
        <f>Equity!C13</f>
        <v>0</v>
      </c>
      <c r="D4" s="32">
        <f>Equity!D13</f>
        <v>0</v>
      </c>
      <c r="E4" s="32">
        <f>Equity!E13</f>
        <v>0</v>
      </c>
      <c r="F4" s="32">
        <f>Equity!F13</f>
        <v>0</v>
      </c>
      <c r="G4" s="32">
        <f>Equity!G13</f>
        <v>0</v>
      </c>
      <c r="H4" s="32">
        <f>Equity!H13</f>
        <v>0</v>
      </c>
      <c r="I4" s="32">
        <f>Equity!I13</f>
        <v>0</v>
      </c>
      <c r="J4" s="32">
        <f>Equity!J13</f>
        <v>0</v>
      </c>
      <c r="K4" s="32">
        <f>Equity!K13</f>
        <v>0</v>
      </c>
      <c r="L4" s="32">
        <f>Equity!L13</f>
        <v>0</v>
      </c>
      <c r="M4" s="32">
        <f>Equity!M13</f>
        <v>0</v>
      </c>
      <c r="N4" s="32">
        <f>Equity!N13</f>
        <v>0</v>
      </c>
      <c r="O4" s="32">
        <f>Equity!O13</f>
        <v>0</v>
      </c>
      <c r="P4" s="32">
        <f>Equity!P13</f>
        <v>0</v>
      </c>
      <c r="Q4" s="32">
        <f>Equity!Q13</f>
        <v>0</v>
      </c>
      <c r="R4" s="32">
        <f>Equity!R13</f>
        <v>0</v>
      </c>
      <c r="S4" s="32">
        <f>Equity!S13</f>
        <v>0</v>
      </c>
      <c r="T4" s="32">
        <f>Equity!T13</f>
        <v>0</v>
      </c>
      <c r="U4" s="32">
        <f>Equity!U13</f>
        <v>73762</v>
      </c>
      <c r="V4" s="32">
        <f>Equity!V13</f>
        <v>0</v>
      </c>
      <c r="W4" s="32">
        <f>Equity!W13</f>
        <v>0</v>
      </c>
      <c r="X4" s="32">
        <f>Equity!X13</f>
        <v>0</v>
      </c>
      <c r="Y4" s="32">
        <f>Equity!Y13</f>
        <v>0</v>
      </c>
      <c r="Z4" s="9"/>
    </row>
    <row r="5">
      <c r="A5" s="58" t="s">
        <v>248</v>
      </c>
      <c r="B5" s="32">
        <f>Loan!B11</f>
        <v>0</v>
      </c>
      <c r="C5" s="32">
        <f>Loan!C11</f>
        <v>0</v>
      </c>
      <c r="D5" s="32">
        <f>Loan!D11</f>
        <v>4756030</v>
      </c>
      <c r="E5" s="32">
        <f>Loan!E11</f>
        <v>0</v>
      </c>
      <c r="F5" s="32">
        <f>Loan!F11</f>
        <v>3658790</v>
      </c>
      <c r="G5" s="32">
        <f>Loan!G11</f>
        <v>0</v>
      </c>
      <c r="H5" s="32">
        <f>Loan!H11</f>
        <v>0</v>
      </c>
      <c r="I5" s="32">
        <f>Loan!I11</f>
        <v>0</v>
      </c>
      <c r="J5" s="32">
        <f>Loan!J11</f>
        <v>0</v>
      </c>
      <c r="K5" s="32">
        <f>Loan!K11</f>
        <v>0</v>
      </c>
      <c r="L5" s="32">
        <f>Loan!L11</f>
        <v>0</v>
      </c>
      <c r="M5" s="32">
        <f>Loan!M11</f>
        <v>0</v>
      </c>
      <c r="N5" s="32">
        <f>Loan!N11</f>
        <v>0</v>
      </c>
      <c r="O5" s="32">
        <f>Loan!O11</f>
        <v>0</v>
      </c>
      <c r="P5" s="32">
        <f>Loan!P11</f>
        <v>0</v>
      </c>
      <c r="Q5" s="32">
        <f>Loan!Q11</f>
        <v>0</v>
      </c>
      <c r="R5" s="32">
        <f>Loan!R11</f>
        <v>0</v>
      </c>
      <c r="S5" s="32">
        <f>Loan!S11</f>
        <v>0</v>
      </c>
      <c r="T5" s="32">
        <f>Loan!T11</f>
        <v>0</v>
      </c>
      <c r="U5" s="32">
        <f>Loan!U11</f>
        <v>0</v>
      </c>
      <c r="V5" s="32">
        <f>Loan!V11</f>
        <v>0</v>
      </c>
      <c r="W5" s="32">
        <f>Loan!W11</f>
        <v>0</v>
      </c>
      <c r="X5" s="32">
        <f>Loan!X11</f>
        <v>0</v>
      </c>
      <c r="Y5" s="32">
        <f>Loan!Y11</f>
        <v>0</v>
      </c>
      <c r="Z5" s="9"/>
    </row>
    <row r="6">
      <c r="A6" s="29" t="s">
        <v>188</v>
      </c>
      <c r="B6" s="32">
        <f t="shared" ref="B6:Y6" si="1">SUM(B3:B5)</f>
        <v>26830825</v>
      </c>
      <c r="C6" s="32">
        <f t="shared" si="1"/>
        <v>65276700</v>
      </c>
      <c r="D6" s="32">
        <f t="shared" si="1"/>
        <v>118893773.4</v>
      </c>
      <c r="E6" s="32">
        <f t="shared" si="1"/>
        <v>68439303.14</v>
      </c>
      <c r="F6" s="32">
        <f t="shared" si="1"/>
        <v>73738795.68</v>
      </c>
      <c r="G6" s="32">
        <f t="shared" si="1"/>
        <v>122495928.9</v>
      </c>
      <c r="H6" s="32">
        <f t="shared" si="1"/>
        <v>73485397.29</v>
      </c>
      <c r="I6" s="32">
        <f t="shared" si="1"/>
        <v>75252244.35</v>
      </c>
      <c r="J6" s="32">
        <f t="shared" si="1"/>
        <v>131492941.9</v>
      </c>
      <c r="K6" s="32">
        <f t="shared" si="1"/>
        <v>78919855.76</v>
      </c>
      <c r="L6" s="32">
        <f t="shared" si="1"/>
        <v>80822957.38</v>
      </c>
      <c r="M6" s="32">
        <f t="shared" si="1"/>
        <v>141179700.3</v>
      </c>
      <c r="N6" s="32">
        <f t="shared" si="1"/>
        <v>84773834.19</v>
      </c>
      <c r="O6" s="32">
        <f t="shared" si="1"/>
        <v>86824141.29</v>
      </c>
      <c r="P6" s="32">
        <f t="shared" si="1"/>
        <v>151611336.9</v>
      </c>
      <c r="Q6" s="32">
        <f t="shared" si="1"/>
        <v>91081081.69</v>
      </c>
      <c r="R6" s="32">
        <f t="shared" si="1"/>
        <v>93290458.23</v>
      </c>
      <c r="S6" s="32">
        <f t="shared" si="1"/>
        <v>162847559.7</v>
      </c>
      <c r="T6" s="32">
        <f t="shared" si="1"/>
        <v>97878163.45</v>
      </c>
      <c r="U6" s="32">
        <f t="shared" si="1"/>
        <v>100333226.9</v>
      </c>
      <c r="V6" s="32">
        <f t="shared" si="1"/>
        <v>174953043.5</v>
      </c>
      <c r="W6" s="32">
        <f t="shared" si="1"/>
        <v>105204703</v>
      </c>
      <c r="X6" s="32">
        <f t="shared" si="1"/>
        <v>107771861.6</v>
      </c>
      <c r="Y6" s="32">
        <f t="shared" si="1"/>
        <v>187997856.2</v>
      </c>
      <c r="Z6" s="9"/>
    </row>
    <row r="7">
      <c r="A7" s="31"/>
      <c r="B7" s="9"/>
      <c r="C7" s="9"/>
      <c r="D7" s="9"/>
      <c r="E7" s="9"/>
      <c r="F7" s="9"/>
      <c r="G7" s="9"/>
      <c r="H7" s="9"/>
      <c r="I7" s="9"/>
      <c r="J7" s="9"/>
      <c r="K7" s="9"/>
      <c r="L7" s="9"/>
      <c r="M7" s="9"/>
      <c r="N7" s="9"/>
      <c r="O7" s="9"/>
      <c r="P7" s="9"/>
      <c r="Q7" s="9"/>
      <c r="R7" s="9"/>
      <c r="S7" s="9"/>
      <c r="T7" s="9"/>
      <c r="U7" s="9"/>
      <c r="V7" s="9"/>
      <c r="W7" s="9"/>
      <c r="X7" s="9"/>
      <c r="Y7" s="9"/>
      <c r="Z7" s="9"/>
    </row>
    <row r="8">
      <c r="A8" s="33" t="s">
        <v>266</v>
      </c>
      <c r="B8" s="9"/>
      <c r="C8" s="9"/>
      <c r="D8" s="9"/>
      <c r="E8" s="9"/>
      <c r="F8" s="9"/>
      <c r="G8" s="9"/>
      <c r="H8" s="9"/>
      <c r="I8" s="9"/>
      <c r="J8" s="9"/>
      <c r="K8" s="9"/>
      <c r="L8" s="9"/>
      <c r="M8" s="9"/>
      <c r="N8" s="9"/>
      <c r="O8" s="9"/>
      <c r="P8" s="9"/>
      <c r="Q8" s="9"/>
      <c r="R8" s="9"/>
      <c r="S8" s="9"/>
      <c r="T8" s="9"/>
      <c r="U8" s="9"/>
      <c r="V8" s="9"/>
      <c r="W8" s="9"/>
      <c r="X8" s="9"/>
      <c r="Y8" s="9"/>
      <c r="Z8" s="9"/>
    </row>
    <row r="9">
      <c r="A9" s="31" t="s">
        <v>267</v>
      </c>
      <c r="B9" s="32">
        <f>Purchases!B10</f>
        <v>0</v>
      </c>
      <c r="C9" s="32">
        <f>Purchases!C10</f>
        <v>81004000</v>
      </c>
      <c r="D9" s="32">
        <f>Purchases!D10</f>
        <v>30000000</v>
      </c>
      <c r="E9" s="32">
        <f>Purchases!E10</f>
        <v>115721434.1</v>
      </c>
      <c r="F9" s="32">
        <f>Purchases!F10</f>
        <v>31212000</v>
      </c>
      <c r="G9" s="32">
        <f>Purchases!G10</f>
        <v>121284397.5</v>
      </c>
      <c r="H9" s="32">
        <f>Purchases!H10</f>
        <v>32472964.8</v>
      </c>
      <c r="I9" s="32">
        <f>Purchases!I10</f>
        <v>127117232.3</v>
      </c>
      <c r="J9" s="32">
        <f>Purchases!J10</f>
        <v>33784872.58</v>
      </c>
      <c r="K9" s="32">
        <f>Purchases!K10</f>
        <v>133233135.3</v>
      </c>
      <c r="L9" s="32">
        <f>Purchases!L10</f>
        <v>35149781.43</v>
      </c>
      <c r="M9" s="32">
        <f>Purchases!M10</f>
        <v>139645952.8</v>
      </c>
      <c r="N9" s="32">
        <f>Purchases!N10</f>
        <v>36569832.6</v>
      </c>
      <c r="O9" s="32">
        <f>Purchases!O10</f>
        <v>146370213.2</v>
      </c>
      <c r="P9" s="32">
        <f>Purchases!P10</f>
        <v>38047253.84</v>
      </c>
      <c r="Q9" s="32">
        <f>Purchases!Q10</f>
        <v>153421160.4</v>
      </c>
      <c r="R9" s="32">
        <f>Purchases!R10</f>
        <v>39584362.89</v>
      </c>
      <c r="S9" s="32">
        <f>Purchases!S10</f>
        <v>160814789.6</v>
      </c>
      <c r="T9" s="32">
        <f>Purchases!T10</f>
        <v>41183571.15</v>
      </c>
      <c r="U9" s="32">
        <f>Purchases!U10</f>
        <v>168567884.3</v>
      </c>
      <c r="V9" s="32">
        <f>Purchases!V10</f>
        <v>42847387.43</v>
      </c>
      <c r="W9" s="32">
        <f>Purchases!W10</f>
        <v>176698055.6</v>
      </c>
      <c r="X9" s="32">
        <f>Purchases!X10</f>
        <v>44578421.88</v>
      </c>
      <c r="Y9" s="32">
        <f>Purchases!Y10</f>
        <v>185223782.9</v>
      </c>
      <c r="Z9" s="9"/>
    </row>
    <row r="10">
      <c r="A10" s="58" t="s">
        <v>268</v>
      </c>
      <c r="B10" s="32">
        <f>Expenses!B14</f>
        <v>153660</v>
      </c>
      <c r="C10" s="32">
        <f>Expenses!C14</f>
        <v>376844</v>
      </c>
      <c r="D10" s="32">
        <f>Expenses!D14</f>
        <v>406727</v>
      </c>
      <c r="E10" s="32">
        <f>Expenses!E14</f>
        <v>427807</v>
      </c>
      <c r="F10" s="32">
        <f>Expenses!F14</f>
        <v>406727</v>
      </c>
      <c r="G10" s="32">
        <f>Expenses!G14</f>
        <v>427807</v>
      </c>
      <c r="H10" s="32">
        <f>Expenses!H14</f>
        <v>406727</v>
      </c>
      <c r="I10" s="32">
        <f>Expenses!I14</f>
        <v>427807</v>
      </c>
      <c r="J10" s="32">
        <f>Expenses!J14</f>
        <v>406727</v>
      </c>
      <c r="K10" s="32">
        <f>Expenses!K14</f>
        <v>427807</v>
      </c>
      <c r="L10" s="32">
        <f>Expenses!L14</f>
        <v>406727</v>
      </c>
      <c r="M10" s="32">
        <f>Expenses!M14</f>
        <v>427807</v>
      </c>
      <c r="N10" s="32">
        <f>Expenses!N14</f>
        <v>406727</v>
      </c>
      <c r="O10" s="32">
        <f>Expenses!O14</f>
        <v>427807</v>
      </c>
      <c r="P10" s="32">
        <f>Expenses!P14</f>
        <v>406727</v>
      </c>
      <c r="Q10" s="32">
        <f>Expenses!Q14</f>
        <v>427807</v>
      </c>
      <c r="R10" s="32">
        <f>Expenses!R14</f>
        <v>406727</v>
      </c>
      <c r="S10" s="32">
        <f>Expenses!S14</f>
        <v>427807</v>
      </c>
      <c r="T10" s="32">
        <f>Expenses!T14</f>
        <v>406727</v>
      </c>
      <c r="U10" s="32">
        <f>Expenses!U14</f>
        <v>427807</v>
      </c>
      <c r="V10" s="32">
        <f>Expenses!V14</f>
        <v>406727</v>
      </c>
      <c r="W10" s="32">
        <f>Expenses!W14</f>
        <v>427807</v>
      </c>
      <c r="X10" s="32">
        <f>Expenses!X14</f>
        <v>406727</v>
      </c>
      <c r="Y10" s="32">
        <f>Expenses!Y14</f>
        <v>427807</v>
      </c>
      <c r="Z10" s="9"/>
    </row>
    <row r="11">
      <c r="A11" s="58" t="s">
        <v>269</v>
      </c>
      <c r="B11" s="49">
        <f>'Fixed Asset Balance'!B12</f>
        <v>1750000</v>
      </c>
      <c r="C11" s="49">
        <f>'Fixed Asset Balance'!C12</f>
        <v>100000</v>
      </c>
      <c r="D11" s="49">
        <f>'Fixed Asset Balance'!D12</f>
        <v>0</v>
      </c>
      <c r="E11" s="49">
        <f>'Fixed Asset Balance'!E12</f>
        <v>0</v>
      </c>
      <c r="F11" s="49">
        <f>'Fixed Asset Balance'!F12</f>
        <v>100000</v>
      </c>
      <c r="G11" s="49">
        <f>'Fixed Asset Balance'!G12</f>
        <v>0</v>
      </c>
      <c r="H11" s="49">
        <f>'Fixed Asset Balance'!H12</f>
        <v>150000</v>
      </c>
      <c r="I11" s="49">
        <f>'Fixed Asset Balance'!I12</f>
        <v>0</v>
      </c>
      <c r="J11" s="49">
        <f>'Fixed Asset Balance'!J12</f>
        <v>0</v>
      </c>
      <c r="K11" s="49">
        <f>'Fixed Asset Balance'!K12</f>
        <v>100000</v>
      </c>
      <c r="L11" s="49">
        <f>'Fixed Asset Balance'!L12</f>
        <v>0</v>
      </c>
      <c r="M11" s="49">
        <f>'Fixed Asset Balance'!M12</f>
        <v>0</v>
      </c>
      <c r="N11" s="49">
        <f>'Fixed Asset Balance'!N12</f>
        <v>0</v>
      </c>
      <c r="O11" s="49">
        <f>'Fixed Asset Balance'!O12</f>
        <v>1600000</v>
      </c>
      <c r="P11" s="49">
        <f>'Fixed Asset Balance'!P12</f>
        <v>0</v>
      </c>
      <c r="Q11" s="49">
        <f>'Fixed Asset Balance'!Q12</f>
        <v>0</v>
      </c>
      <c r="R11" s="49">
        <f>'Fixed Asset Balance'!R12</f>
        <v>0</v>
      </c>
      <c r="S11" s="49">
        <f>'Fixed Asset Balance'!S12</f>
        <v>0</v>
      </c>
      <c r="T11" s="49">
        <f>'Fixed Asset Balance'!T12</f>
        <v>0</v>
      </c>
      <c r="U11" s="49">
        <f>'Fixed Asset Balance'!U12</f>
        <v>0</v>
      </c>
      <c r="V11" s="49">
        <f>'Fixed Asset Balance'!V12</f>
        <v>0</v>
      </c>
      <c r="W11" s="49">
        <f>'Fixed Asset Balance'!W12</f>
        <v>0</v>
      </c>
      <c r="X11" s="49">
        <f>'Fixed Asset Balance'!X12</f>
        <v>150000</v>
      </c>
      <c r="Y11" s="49">
        <f>'Fixed Asset Balance'!Y12</f>
        <v>100000</v>
      </c>
      <c r="Z11" s="9"/>
    </row>
    <row r="12">
      <c r="A12" s="31" t="s">
        <v>249</v>
      </c>
      <c r="B12" s="32">
        <f>Loan!B16</f>
        <v>0</v>
      </c>
      <c r="C12" s="32">
        <f>Loan!C16</f>
        <v>0</v>
      </c>
      <c r="D12" s="32">
        <f>Loan!D16</f>
        <v>0</v>
      </c>
      <c r="E12" s="32">
        <f>Loan!E16</f>
        <v>0</v>
      </c>
      <c r="F12" s="32">
        <f>Loan!F16</f>
        <v>0</v>
      </c>
      <c r="G12" s="32">
        <f>Loan!G16</f>
        <v>0</v>
      </c>
      <c r="H12" s="32">
        <f>Loan!H16</f>
        <v>0</v>
      </c>
      <c r="I12" s="32">
        <f>Loan!I16</f>
        <v>0</v>
      </c>
      <c r="J12" s="32">
        <f>Loan!J16</f>
        <v>0</v>
      </c>
      <c r="K12" s="32">
        <f>Loan!K16</f>
        <v>0</v>
      </c>
      <c r="L12" s="32">
        <f>Loan!L16</f>
        <v>0</v>
      </c>
      <c r="M12" s="32">
        <f>Loan!M16</f>
        <v>0</v>
      </c>
      <c r="N12" s="32">
        <f>Loan!N16</f>
        <v>0</v>
      </c>
      <c r="O12" s="32">
        <f>Loan!O16</f>
        <v>0</v>
      </c>
      <c r="P12" s="32">
        <f>Loan!P16</f>
        <v>0</v>
      </c>
      <c r="Q12" s="32">
        <f>Loan!Q16</f>
        <v>4756030</v>
      </c>
      <c r="R12" s="32">
        <f>Loan!R16</f>
        <v>0</v>
      </c>
      <c r="S12" s="32">
        <f>Loan!S16</f>
        <v>0</v>
      </c>
      <c r="T12" s="32">
        <f>Loan!T16</f>
        <v>0</v>
      </c>
      <c r="U12" s="32">
        <f>Loan!U16</f>
        <v>3658790</v>
      </c>
      <c r="V12" s="32">
        <f>Loan!V16</f>
        <v>0</v>
      </c>
      <c r="W12" s="32">
        <f>Loan!W16</f>
        <v>0</v>
      </c>
      <c r="X12" s="32">
        <f>Loan!X16</f>
        <v>0</v>
      </c>
      <c r="Y12" s="32">
        <f>Loan!Y16</f>
        <v>0</v>
      </c>
      <c r="Z12" s="9"/>
    </row>
    <row r="13">
      <c r="A13" s="31" t="s">
        <v>270</v>
      </c>
      <c r="B13" s="32">
        <f>Equity!B18</f>
        <v>0</v>
      </c>
      <c r="C13" s="32">
        <f>Equity!C18</f>
        <v>0</v>
      </c>
      <c r="D13" s="32">
        <f>Equity!D18</f>
        <v>0</v>
      </c>
      <c r="E13" s="32">
        <f>Equity!E18</f>
        <v>0</v>
      </c>
      <c r="F13" s="32">
        <f>Equity!F18</f>
        <v>0</v>
      </c>
      <c r="G13" s="32">
        <f>Equity!G18</f>
        <v>0</v>
      </c>
      <c r="H13" s="32">
        <f>Equity!H18</f>
        <v>0</v>
      </c>
      <c r="I13" s="32">
        <f>Equity!I18</f>
        <v>0</v>
      </c>
      <c r="J13" s="32">
        <f>Equity!J18</f>
        <v>0</v>
      </c>
      <c r="K13" s="32">
        <f>Equity!K18</f>
        <v>0</v>
      </c>
      <c r="L13" s="32">
        <f>Equity!L18</f>
        <v>0</v>
      </c>
      <c r="M13" s="32">
        <f>Equity!M18</f>
        <v>29112.5</v>
      </c>
      <c r="N13" s="32">
        <f>Equity!N18</f>
        <v>0</v>
      </c>
      <c r="O13" s="32">
        <f>Equity!O18</f>
        <v>0</v>
      </c>
      <c r="P13" s="32">
        <f>Equity!P18</f>
        <v>0</v>
      </c>
      <c r="Q13" s="32">
        <f>Equity!Q18</f>
        <v>0</v>
      </c>
      <c r="R13" s="32">
        <f>Equity!R18</f>
        <v>0</v>
      </c>
      <c r="S13" s="32">
        <f>Equity!S18</f>
        <v>0</v>
      </c>
      <c r="T13" s="32">
        <f>Equity!T18</f>
        <v>0</v>
      </c>
      <c r="U13" s="32">
        <f>Equity!U18</f>
        <v>0</v>
      </c>
      <c r="V13" s="32">
        <f>Equity!V18</f>
        <v>0</v>
      </c>
      <c r="W13" s="32">
        <f>Equity!W18</f>
        <v>0</v>
      </c>
      <c r="X13" s="32">
        <f>Equity!X18</f>
        <v>0</v>
      </c>
      <c r="Y13" s="32">
        <f>Equity!Y18</f>
        <v>54594</v>
      </c>
      <c r="Z13" s="9"/>
    </row>
    <row r="14">
      <c r="A14" s="31" t="s">
        <v>271</v>
      </c>
      <c r="B14" s="32">
        <f>'Profit and loss'!B11</f>
        <v>3814874.204</v>
      </c>
      <c r="C14" s="32">
        <f>'Profit and loss'!C11</f>
        <v>3886512.49</v>
      </c>
      <c r="D14" s="32">
        <f>'Profit and loss'!D11</f>
        <v>3951783.827</v>
      </c>
      <c r="E14" s="32">
        <f>'Profit and loss'!E11</f>
        <v>4028819.615</v>
      </c>
      <c r="F14" s="32">
        <f>'Profit and loss'!F11</f>
        <v>4096735.682</v>
      </c>
      <c r="G14" s="32">
        <f>'Profit and loss'!G11</f>
        <v>4177503.732</v>
      </c>
      <c r="H14" s="32">
        <f>'Profit and loss'!H11</f>
        <v>4257750.554</v>
      </c>
      <c r="I14" s="32">
        <f>'Profit and loss'!I11</f>
        <v>4342487.37</v>
      </c>
      <c r="J14" s="32">
        <f>'Profit and loss'!J11</f>
        <v>4429302.593</v>
      </c>
      <c r="K14" s="32">
        <f>'Profit and loss'!K11</f>
        <v>4516376.196</v>
      </c>
      <c r="L14" s="32">
        <f>'Profit and loss'!L11</f>
        <v>4607547.651</v>
      </c>
      <c r="M14" s="32">
        <f>'Profit and loss'!M11</f>
        <v>4701001.727</v>
      </c>
      <c r="N14" s="32">
        <f>'Profit and loss'!N11</f>
        <v>4796811.444</v>
      </c>
      <c r="O14" s="32">
        <f>'Profit and loss'!O11</f>
        <v>4895052.444</v>
      </c>
      <c r="P14" s="32">
        <f>'Profit and loss'!P11</f>
        <v>4995803.091</v>
      </c>
      <c r="Q14" s="32">
        <f>'Profit and loss'!Q11</f>
        <v>5111012.241</v>
      </c>
      <c r="R14" s="32">
        <f>'Profit and loss'!R11</f>
        <v>5219503.661</v>
      </c>
      <c r="S14" s="32">
        <f>'Profit and loss'!S11</f>
        <v>5328282.161</v>
      </c>
      <c r="T14" s="32">
        <f>'Profit and loss'!T11</f>
        <v>5441798.737</v>
      </c>
      <c r="U14" s="32">
        <f>'Profit and loss'!U11</f>
        <v>5565447.102</v>
      </c>
      <c r="V14" s="32">
        <f>'Profit and loss'!V11</f>
        <v>5683066.673</v>
      </c>
      <c r="W14" s="32">
        <f>'Profit and loss'!W11</f>
        <v>5803829.467</v>
      </c>
      <c r="X14" s="32">
        <f>'Profit and loss'!X11</f>
        <v>5927839.516</v>
      </c>
      <c r="Y14" s="32">
        <f>'Profit and loss'!Y11</f>
        <v>6055204.615</v>
      </c>
      <c r="Z14" s="9"/>
    </row>
    <row r="15">
      <c r="A15" s="31" t="s">
        <v>251</v>
      </c>
      <c r="B15" s="32">
        <f>'Profit and loss'!B9</f>
        <v>0</v>
      </c>
      <c r="C15" s="32">
        <f>'Profit and loss'!C9</f>
        <v>0</v>
      </c>
      <c r="D15" s="32">
        <f>'Profit and loss'!D9</f>
        <v>37810.4385</v>
      </c>
      <c r="E15" s="32">
        <f>'Profit and loss'!E9</f>
        <v>37810.4385</v>
      </c>
      <c r="F15" s="32">
        <f>'Profit and loss'!F9</f>
        <v>72172.57458</v>
      </c>
      <c r="G15" s="32">
        <f>'Profit and loss'!G9</f>
        <v>72172.57458</v>
      </c>
      <c r="H15" s="32">
        <f>'Profit and loss'!H9</f>
        <v>72172.57458</v>
      </c>
      <c r="I15" s="32">
        <f>'Profit and loss'!I9</f>
        <v>72172.57458</v>
      </c>
      <c r="J15" s="32">
        <f>'Profit and loss'!J9</f>
        <v>72172.57458</v>
      </c>
      <c r="K15" s="32">
        <f>'Profit and loss'!K9</f>
        <v>72172.57458</v>
      </c>
      <c r="L15" s="32">
        <f>'Profit and loss'!L9</f>
        <v>72172.57458</v>
      </c>
      <c r="M15" s="32">
        <f>'Profit and loss'!M9</f>
        <v>72172.57458</v>
      </c>
      <c r="N15" s="32">
        <f>'Profit and loss'!N9</f>
        <v>72172.57458</v>
      </c>
      <c r="O15" s="32">
        <f>'Profit and loss'!O9</f>
        <v>72172.57458</v>
      </c>
      <c r="P15" s="32">
        <f>'Profit and loss'!P9</f>
        <v>72172.57458</v>
      </c>
      <c r="Q15" s="32">
        <f>'Profit and loss'!Q9</f>
        <v>34362.13608</v>
      </c>
      <c r="R15" s="32">
        <f>'Profit and loss'!R9</f>
        <v>34362.13608</v>
      </c>
      <c r="S15" s="32">
        <f>'Profit and loss'!S9</f>
        <v>34362.13608</v>
      </c>
      <c r="T15" s="32">
        <f>'Profit and loss'!T9</f>
        <v>34362.13608</v>
      </c>
      <c r="U15" s="32">
        <f>'Profit and loss'!U9</f>
        <v>0</v>
      </c>
      <c r="V15" s="32">
        <f>'Profit and loss'!V9</f>
        <v>0</v>
      </c>
      <c r="W15" s="32">
        <f>'Profit and loss'!W9</f>
        <v>0</v>
      </c>
      <c r="X15" s="32">
        <f>'Profit and loss'!X9</f>
        <v>0</v>
      </c>
      <c r="Y15" s="32">
        <f>'Profit and loss'!Y9</f>
        <v>0</v>
      </c>
      <c r="Z15" s="9"/>
    </row>
    <row r="16">
      <c r="A16" s="29" t="s">
        <v>188</v>
      </c>
      <c r="B16" s="32">
        <f t="shared" ref="B16:Y16" si="2">SUM(B9:B15)</f>
        <v>5718534.204</v>
      </c>
      <c r="C16" s="32">
        <f t="shared" si="2"/>
        <v>85367356.49</v>
      </c>
      <c r="D16" s="32">
        <f t="shared" si="2"/>
        <v>34396321.27</v>
      </c>
      <c r="E16" s="32">
        <f t="shared" si="2"/>
        <v>120215871.2</v>
      </c>
      <c r="F16" s="32">
        <f t="shared" si="2"/>
        <v>35887635.26</v>
      </c>
      <c r="G16" s="32">
        <f t="shared" si="2"/>
        <v>125961880.8</v>
      </c>
      <c r="H16" s="32">
        <f t="shared" si="2"/>
        <v>37359614.93</v>
      </c>
      <c r="I16" s="32">
        <f t="shared" si="2"/>
        <v>131959699.3</v>
      </c>
      <c r="J16" s="32">
        <f t="shared" si="2"/>
        <v>38693074.75</v>
      </c>
      <c r="K16" s="32">
        <f t="shared" si="2"/>
        <v>138349491.1</v>
      </c>
      <c r="L16" s="32">
        <f t="shared" si="2"/>
        <v>40236228.66</v>
      </c>
      <c r="M16" s="32">
        <f t="shared" si="2"/>
        <v>144876046.6</v>
      </c>
      <c r="N16" s="32">
        <f t="shared" si="2"/>
        <v>41845543.62</v>
      </c>
      <c r="O16" s="32">
        <f t="shared" si="2"/>
        <v>153365245.2</v>
      </c>
      <c r="P16" s="32">
        <f t="shared" si="2"/>
        <v>43521956.5</v>
      </c>
      <c r="Q16" s="32">
        <f t="shared" si="2"/>
        <v>163750371.7</v>
      </c>
      <c r="R16" s="32">
        <f t="shared" si="2"/>
        <v>45244955.69</v>
      </c>
      <c r="S16" s="32">
        <f t="shared" si="2"/>
        <v>166605240.9</v>
      </c>
      <c r="T16" s="32">
        <f t="shared" si="2"/>
        <v>47066459.03</v>
      </c>
      <c r="U16" s="32">
        <f t="shared" si="2"/>
        <v>178219928.4</v>
      </c>
      <c r="V16" s="32">
        <f t="shared" si="2"/>
        <v>48937181.1</v>
      </c>
      <c r="W16" s="32">
        <f t="shared" si="2"/>
        <v>182929692.1</v>
      </c>
      <c r="X16" s="32">
        <f t="shared" si="2"/>
        <v>51062988.4</v>
      </c>
      <c r="Y16" s="32">
        <f t="shared" si="2"/>
        <v>191861388.5</v>
      </c>
      <c r="Z16" s="9"/>
    </row>
    <row r="17">
      <c r="A17" s="31"/>
      <c r="B17" s="9"/>
      <c r="C17" s="9"/>
      <c r="D17" s="9"/>
      <c r="E17" s="9"/>
      <c r="F17" s="9"/>
      <c r="G17" s="9"/>
      <c r="H17" s="9"/>
      <c r="I17" s="9"/>
      <c r="J17" s="9"/>
      <c r="K17" s="9"/>
      <c r="L17" s="9"/>
      <c r="M17" s="9"/>
      <c r="N17" s="9"/>
      <c r="O17" s="9"/>
      <c r="P17" s="9"/>
      <c r="Q17" s="9"/>
      <c r="R17" s="9"/>
      <c r="S17" s="9"/>
      <c r="T17" s="9"/>
      <c r="U17" s="9"/>
      <c r="V17" s="9"/>
      <c r="W17" s="9"/>
      <c r="X17" s="9"/>
      <c r="Y17" s="9"/>
      <c r="Z17" s="9"/>
    </row>
    <row r="18">
      <c r="A18" s="33" t="s">
        <v>272</v>
      </c>
      <c r="B18" s="32">
        <f t="shared" ref="B18:Y18" si="3">B6-B16</f>
        <v>21112290.8</v>
      </c>
      <c r="C18" s="32">
        <f t="shared" si="3"/>
        <v>-20090656.49</v>
      </c>
      <c r="D18" s="32">
        <f t="shared" si="3"/>
        <v>84497452.16</v>
      </c>
      <c r="E18" s="32">
        <f t="shared" si="3"/>
        <v>-51776568.05</v>
      </c>
      <c r="F18" s="32">
        <f t="shared" si="3"/>
        <v>37851160.42</v>
      </c>
      <c r="G18" s="32">
        <f t="shared" si="3"/>
        <v>-3465951.845</v>
      </c>
      <c r="H18" s="32">
        <f t="shared" si="3"/>
        <v>36125782.36</v>
      </c>
      <c r="I18" s="32">
        <f t="shared" si="3"/>
        <v>-56707454.91</v>
      </c>
      <c r="J18" s="32">
        <f t="shared" si="3"/>
        <v>92799867.2</v>
      </c>
      <c r="K18" s="32">
        <f t="shared" si="3"/>
        <v>-59429635.29</v>
      </c>
      <c r="L18" s="32">
        <f t="shared" si="3"/>
        <v>40586728.72</v>
      </c>
      <c r="M18" s="32">
        <f t="shared" si="3"/>
        <v>-3696346.293</v>
      </c>
      <c r="N18" s="32">
        <f t="shared" si="3"/>
        <v>42928290.58</v>
      </c>
      <c r="O18" s="32">
        <f t="shared" si="3"/>
        <v>-66541103.88</v>
      </c>
      <c r="P18" s="32">
        <f t="shared" si="3"/>
        <v>108089380.4</v>
      </c>
      <c r="Q18" s="32">
        <f t="shared" si="3"/>
        <v>-72669290.04</v>
      </c>
      <c r="R18" s="32">
        <f t="shared" si="3"/>
        <v>48045502.54</v>
      </c>
      <c r="S18" s="32">
        <f t="shared" si="3"/>
        <v>-3757681.191</v>
      </c>
      <c r="T18" s="32">
        <f t="shared" si="3"/>
        <v>50811704.43</v>
      </c>
      <c r="U18" s="32">
        <f t="shared" si="3"/>
        <v>-77886701.53</v>
      </c>
      <c r="V18" s="32">
        <f t="shared" si="3"/>
        <v>126015862.4</v>
      </c>
      <c r="W18" s="32">
        <f t="shared" si="3"/>
        <v>-77724989.12</v>
      </c>
      <c r="X18" s="32">
        <f t="shared" si="3"/>
        <v>56708873.23</v>
      </c>
      <c r="Y18" s="32">
        <f t="shared" si="3"/>
        <v>-3863532.312</v>
      </c>
      <c r="Z18" s="9"/>
    </row>
    <row r="19">
      <c r="A19" s="31"/>
      <c r="B19" s="30"/>
      <c r="C19" s="30"/>
      <c r="D19" s="30"/>
      <c r="E19" s="30"/>
      <c r="F19" s="30"/>
      <c r="G19" s="30"/>
      <c r="H19" s="30"/>
      <c r="I19" s="30"/>
      <c r="J19" s="30"/>
      <c r="K19" s="30"/>
      <c r="L19" s="30"/>
      <c r="M19" s="30"/>
      <c r="N19" s="9"/>
      <c r="O19" s="9"/>
      <c r="P19" s="9"/>
      <c r="Q19" s="9"/>
      <c r="R19" s="9"/>
      <c r="S19" s="9"/>
      <c r="T19" s="9"/>
      <c r="U19" s="9"/>
      <c r="V19" s="9"/>
      <c r="W19" s="9"/>
      <c r="X19" s="9"/>
      <c r="Y19" s="9"/>
      <c r="Z19" s="9"/>
    </row>
    <row r="20">
      <c r="A20" s="29" t="s">
        <v>273</v>
      </c>
      <c r="B20" s="30"/>
      <c r="C20" s="30"/>
      <c r="D20" s="30"/>
      <c r="E20" s="30"/>
      <c r="F20" s="30"/>
      <c r="G20" s="30"/>
      <c r="H20" s="30"/>
      <c r="I20" s="30"/>
      <c r="J20" s="30"/>
      <c r="K20" s="30"/>
      <c r="L20" s="30"/>
      <c r="M20" s="30"/>
      <c r="N20" s="9"/>
      <c r="O20" s="9"/>
      <c r="P20" s="9"/>
      <c r="Q20" s="9"/>
      <c r="R20" s="9"/>
      <c r="S20" s="9"/>
      <c r="T20" s="9"/>
      <c r="U20" s="9"/>
      <c r="V20" s="9"/>
      <c r="W20" s="9"/>
      <c r="X20" s="9"/>
      <c r="Y20" s="9"/>
      <c r="Z20" s="9"/>
    </row>
    <row r="21">
      <c r="A21" s="31" t="s">
        <v>274</v>
      </c>
      <c r="B21" s="10">
        <v>0.0</v>
      </c>
      <c r="C21" s="32">
        <f t="shared" ref="C21:Y21" si="4">B23</f>
        <v>21112290.8</v>
      </c>
      <c r="D21" s="32">
        <f t="shared" si="4"/>
        <v>1021634.306</v>
      </c>
      <c r="E21" s="32">
        <f t="shared" si="4"/>
        <v>85519086.47</v>
      </c>
      <c r="F21" s="32">
        <f t="shared" si="4"/>
        <v>33742518.42</v>
      </c>
      <c r="G21" s="32">
        <f t="shared" si="4"/>
        <v>71593678.84</v>
      </c>
      <c r="H21" s="32">
        <f t="shared" si="4"/>
        <v>68127727</v>
      </c>
      <c r="I21" s="32">
        <f t="shared" si="4"/>
        <v>104253509.4</v>
      </c>
      <c r="J21" s="32">
        <f t="shared" si="4"/>
        <v>47546054.45</v>
      </c>
      <c r="K21" s="32">
        <f t="shared" si="4"/>
        <v>140345921.6</v>
      </c>
      <c r="L21" s="32">
        <f t="shared" si="4"/>
        <v>80916286.35</v>
      </c>
      <c r="M21" s="32">
        <f t="shared" si="4"/>
        <v>121503015.1</v>
      </c>
      <c r="N21" s="32">
        <f t="shared" si="4"/>
        <v>117806668.8</v>
      </c>
      <c r="O21" s="32">
        <f t="shared" si="4"/>
        <v>160734959.4</v>
      </c>
      <c r="P21" s="32">
        <f t="shared" si="4"/>
        <v>94193855.48</v>
      </c>
      <c r="Q21" s="32">
        <f t="shared" si="4"/>
        <v>202283235.9</v>
      </c>
      <c r="R21" s="32">
        <f t="shared" si="4"/>
        <v>129613945.8</v>
      </c>
      <c r="S21" s="32">
        <f t="shared" si="4"/>
        <v>177659448.4</v>
      </c>
      <c r="T21" s="32">
        <f t="shared" si="4"/>
        <v>173901767.2</v>
      </c>
      <c r="U21" s="32">
        <f t="shared" si="4"/>
        <v>224713471.6</v>
      </c>
      <c r="V21" s="32">
        <f t="shared" si="4"/>
        <v>146826770.1</v>
      </c>
      <c r="W21" s="32">
        <f t="shared" si="4"/>
        <v>272842632.5</v>
      </c>
      <c r="X21" s="32">
        <f t="shared" si="4"/>
        <v>195117643.4</v>
      </c>
      <c r="Y21" s="32">
        <f t="shared" si="4"/>
        <v>251826516.6</v>
      </c>
      <c r="Z21" s="9"/>
    </row>
    <row r="22">
      <c r="A22" s="58" t="s">
        <v>272</v>
      </c>
      <c r="B22" s="32">
        <f t="shared" ref="B22:Y22" si="5">B18</f>
        <v>21112290.8</v>
      </c>
      <c r="C22" s="32">
        <f t="shared" si="5"/>
        <v>-20090656.49</v>
      </c>
      <c r="D22" s="32">
        <f t="shared" si="5"/>
        <v>84497452.16</v>
      </c>
      <c r="E22" s="32">
        <f t="shared" si="5"/>
        <v>-51776568.05</v>
      </c>
      <c r="F22" s="32">
        <f t="shared" si="5"/>
        <v>37851160.42</v>
      </c>
      <c r="G22" s="32">
        <f t="shared" si="5"/>
        <v>-3465951.845</v>
      </c>
      <c r="H22" s="32">
        <f t="shared" si="5"/>
        <v>36125782.36</v>
      </c>
      <c r="I22" s="32">
        <f t="shared" si="5"/>
        <v>-56707454.91</v>
      </c>
      <c r="J22" s="32">
        <f t="shared" si="5"/>
        <v>92799867.2</v>
      </c>
      <c r="K22" s="32">
        <f t="shared" si="5"/>
        <v>-59429635.29</v>
      </c>
      <c r="L22" s="32">
        <f t="shared" si="5"/>
        <v>40586728.72</v>
      </c>
      <c r="M22" s="32">
        <f t="shared" si="5"/>
        <v>-3696346.293</v>
      </c>
      <c r="N22" s="32">
        <f t="shared" si="5"/>
        <v>42928290.58</v>
      </c>
      <c r="O22" s="32">
        <f t="shared" si="5"/>
        <v>-66541103.88</v>
      </c>
      <c r="P22" s="32">
        <f t="shared" si="5"/>
        <v>108089380.4</v>
      </c>
      <c r="Q22" s="32">
        <f t="shared" si="5"/>
        <v>-72669290.04</v>
      </c>
      <c r="R22" s="32">
        <f t="shared" si="5"/>
        <v>48045502.54</v>
      </c>
      <c r="S22" s="32">
        <f t="shared" si="5"/>
        <v>-3757681.191</v>
      </c>
      <c r="T22" s="32">
        <f t="shared" si="5"/>
        <v>50811704.43</v>
      </c>
      <c r="U22" s="32">
        <f t="shared" si="5"/>
        <v>-77886701.53</v>
      </c>
      <c r="V22" s="32">
        <f t="shared" si="5"/>
        <v>126015862.4</v>
      </c>
      <c r="W22" s="32">
        <f t="shared" si="5"/>
        <v>-77724989.12</v>
      </c>
      <c r="X22" s="32">
        <f t="shared" si="5"/>
        <v>56708873.23</v>
      </c>
      <c r="Y22" s="32">
        <f t="shared" si="5"/>
        <v>-3863532.312</v>
      </c>
      <c r="Z22" s="9"/>
    </row>
    <row r="23">
      <c r="A23" s="33" t="s">
        <v>275</v>
      </c>
      <c r="B23" s="32">
        <f t="shared" ref="B23:Y23" si="6">B21+B22</f>
        <v>21112290.8</v>
      </c>
      <c r="C23" s="32">
        <f t="shared" si="6"/>
        <v>1021634.306</v>
      </c>
      <c r="D23" s="32">
        <f t="shared" si="6"/>
        <v>85519086.47</v>
      </c>
      <c r="E23" s="32">
        <f t="shared" si="6"/>
        <v>33742518.42</v>
      </c>
      <c r="F23" s="32">
        <f t="shared" si="6"/>
        <v>71593678.84</v>
      </c>
      <c r="G23" s="32">
        <f t="shared" si="6"/>
        <v>68127727</v>
      </c>
      <c r="H23" s="32">
        <f t="shared" si="6"/>
        <v>104253509.4</v>
      </c>
      <c r="I23" s="32">
        <f t="shared" si="6"/>
        <v>47546054.45</v>
      </c>
      <c r="J23" s="32">
        <f t="shared" si="6"/>
        <v>140345921.6</v>
      </c>
      <c r="K23" s="32">
        <f t="shared" si="6"/>
        <v>80916286.35</v>
      </c>
      <c r="L23" s="32">
        <f t="shared" si="6"/>
        <v>121503015.1</v>
      </c>
      <c r="M23" s="32">
        <f t="shared" si="6"/>
        <v>117806668.8</v>
      </c>
      <c r="N23" s="32">
        <f t="shared" si="6"/>
        <v>160734959.4</v>
      </c>
      <c r="O23" s="32">
        <f t="shared" si="6"/>
        <v>94193855.48</v>
      </c>
      <c r="P23" s="32">
        <f t="shared" si="6"/>
        <v>202283235.9</v>
      </c>
      <c r="Q23" s="32">
        <f t="shared" si="6"/>
        <v>129613945.8</v>
      </c>
      <c r="R23" s="32">
        <f t="shared" si="6"/>
        <v>177659448.4</v>
      </c>
      <c r="S23" s="32">
        <f t="shared" si="6"/>
        <v>173901767.2</v>
      </c>
      <c r="T23" s="32">
        <f t="shared" si="6"/>
        <v>224713471.6</v>
      </c>
      <c r="U23" s="32">
        <f t="shared" si="6"/>
        <v>146826770.1</v>
      </c>
      <c r="V23" s="32">
        <f t="shared" si="6"/>
        <v>272842632.5</v>
      </c>
      <c r="W23" s="32">
        <f t="shared" si="6"/>
        <v>195117643.4</v>
      </c>
      <c r="X23" s="32">
        <f t="shared" si="6"/>
        <v>251826516.6</v>
      </c>
      <c r="Y23" s="32">
        <f t="shared" si="6"/>
        <v>247962984.3</v>
      </c>
      <c r="Z23" s="9"/>
    </row>
    <row r="24">
      <c r="A24" s="30"/>
      <c r="B24" s="9"/>
      <c r="C24" s="9"/>
      <c r="D24" s="9"/>
      <c r="E24" s="9"/>
      <c r="F24" s="9"/>
      <c r="G24" s="9"/>
      <c r="H24" s="9"/>
      <c r="I24" s="9"/>
      <c r="J24" s="9"/>
      <c r="K24" s="9"/>
      <c r="L24" s="9"/>
      <c r="M24" s="9"/>
      <c r="N24" s="9"/>
      <c r="O24" s="9"/>
      <c r="P24" s="9"/>
      <c r="Q24" s="9"/>
      <c r="R24" s="9"/>
      <c r="S24" s="9"/>
      <c r="T24" s="9"/>
      <c r="U24" s="9"/>
      <c r="V24" s="9"/>
      <c r="W24" s="9"/>
      <c r="X24" s="9"/>
      <c r="Y24" s="9"/>
      <c r="Z24" s="9"/>
    </row>
    <row r="25">
      <c r="A25" s="30"/>
      <c r="B25" s="9"/>
      <c r="C25" s="9"/>
      <c r="D25" s="9"/>
      <c r="E25" s="9"/>
      <c r="F25" s="9"/>
      <c r="G25" s="9"/>
      <c r="H25" s="9"/>
      <c r="I25" s="9"/>
      <c r="J25" s="9"/>
      <c r="K25" s="9"/>
      <c r="L25" s="9"/>
      <c r="M25" s="9"/>
      <c r="N25" s="9"/>
      <c r="O25" s="9"/>
      <c r="P25" s="9"/>
      <c r="Q25" s="9"/>
      <c r="R25" s="9"/>
      <c r="S25" s="9"/>
      <c r="T25" s="9"/>
      <c r="U25" s="9"/>
      <c r="V25" s="9"/>
      <c r="W25" s="9"/>
      <c r="X25" s="9"/>
      <c r="Y25" s="9"/>
      <c r="Z25" s="9"/>
    </row>
    <row r="26">
      <c r="A26" s="30"/>
      <c r="B26" s="9"/>
      <c r="C26" s="9"/>
      <c r="D26" s="9"/>
      <c r="E26" s="9"/>
      <c r="F26" s="9"/>
      <c r="G26" s="9"/>
      <c r="H26" s="9"/>
      <c r="I26" s="9"/>
      <c r="J26" s="9"/>
      <c r="K26" s="9"/>
      <c r="L26" s="9"/>
      <c r="M26" s="9"/>
      <c r="N26" s="9"/>
      <c r="O26" s="9"/>
      <c r="P26" s="9"/>
      <c r="Q26" s="9"/>
      <c r="R26" s="9"/>
      <c r="S26" s="9"/>
      <c r="T26" s="9"/>
      <c r="U26" s="9"/>
      <c r="V26" s="9"/>
      <c r="W26" s="9"/>
      <c r="X26" s="9"/>
      <c r="Y26" s="9"/>
      <c r="Z26" s="9"/>
    </row>
    <row r="27">
      <c r="A27" s="30"/>
      <c r="B27" s="9"/>
      <c r="C27" s="9"/>
      <c r="D27" s="9"/>
      <c r="E27" s="9"/>
      <c r="F27" s="9"/>
      <c r="G27" s="9"/>
      <c r="H27" s="9"/>
      <c r="I27" s="9"/>
      <c r="J27" s="9"/>
      <c r="K27" s="9"/>
      <c r="L27" s="9"/>
      <c r="M27" s="9"/>
      <c r="N27" s="9"/>
      <c r="O27" s="9"/>
      <c r="P27" s="9"/>
      <c r="Q27" s="9"/>
      <c r="R27" s="9"/>
      <c r="S27" s="9"/>
      <c r="T27" s="9"/>
      <c r="U27" s="9"/>
      <c r="V27" s="9"/>
      <c r="W27" s="9"/>
      <c r="X27" s="9"/>
      <c r="Y27" s="9"/>
      <c r="Z27" s="9"/>
    </row>
    <row r="28">
      <c r="A28" s="30"/>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sheetData>
  <printOptions gridLines="1" horizontalCentered="1"/>
  <pageMargins bottom="0.75" footer="0.0" header="0.0" left="0.7" right="0.7" top="0.75"/>
  <pageSetup fitToHeight="0" paperSize="9"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25"/>
    <col customWidth="1" min="2" max="25" width="16.75"/>
  </cols>
  <sheetData>
    <row r="1">
      <c r="A1" s="59" t="s">
        <v>192</v>
      </c>
      <c r="B1" s="48" t="s">
        <v>158</v>
      </c>
      <c r="C1" s="48" t="s">
        <v>159</v>
      </c>
      <c r="D1" s="48" t="s">
        <v>160</v>
      </c>
      <c r="E1" s="48" t="s">
        <v>161</v>
      </c>
      <c r="F1" s="48" t="s">
        <v>162</v>
      </c>
      <c r="G1" s="48" t="s">
        <v>163</v>
      </c>
      <c r="H1" s="48" t="s">
        <v>164</v>
      </c>
      <c r="I1" s="48" t="s">
        <v>165</v>
      </c>
      <c r="J1" s="48" t="s">
        <v>166</v>
      </c>
      <c r="K1" s="48" t="s">
        <v>167</v>
      </c>
      <c r="L1" s="48" t="s">
        <v>168</v>
      </c>
      <c r="M1" s="48" t="s">
        <v>169</v>
      </c>
      <c r="N1" s="48" t="s">
        <v>170</v>
      </c>
      <c r="O1" s="48" t="s">
        <v>171</v>
      </c>
      <c r="P1" s="48" t="s">
        <v>172</v>
      </c>
      <c r="Q1" s="48" t="s">
        <v>173</v>
      </c>
      <c r="R1" s="48" t="s">
        <v>174</v>
      </c>
      <c r="S1" s="48" t="s">
        <v>175</v>
      </c>
      <c r="T1" s="48" t="s">
        <v>176</v>
      </c>
      <c r="U1" s="48" t="s">
        <v>177</v>
      </c>
      <c r="V1" s="48" t="s">
        <v>178</v>
      </c>
      <c r="W1" s="48" t="s">
        <v>179</v>
      </c>
      <c r="X1" s="48" t="s">
        <v>180</v>
      </c>
      <c r="Y1" s="48" t="s">
        <v>181</v>
      </c>
      <c r="Z1" s="9"/>
    </row>
    <row r="2">
      <c r="A2" s="56" t="s">
        <v>276</v>
      </c>
      <c r="B2" s="9"/>
      <c r="C2" s="9"/>
      <c r="D2" s="9"/>
      <c r="E2" s="9"/>
      <c r="F2" s="9"/>
      <c r="G2" s="9"/>
      <c r="H2" s="9"/>
      <c r="I2" s="9"/>
      <c r="J2" s="9"/>
      <c r="K2" s="9"/>
      <c r="L2" s="9"/>
      <c r="M2" s="9"/>
      <c r="N2" s="9"/>
      <c r="O2" s="9"/>
      <c r="P2" s="9"/>
      <c r="Q2" s="9"/>
      <c r="R2" s="9"/>
      <c r="S2" s="9"/>
      <c r="T2" s="9"/>
      <c r="U2" s="9"/>
      <c r="V2" s="9"/>
      <c r="W2" s="9"/>
      <c r="X2" s="9"/>
      <c r="Y2" s="9"/>
      <c r="Z2" s="9"/>
    </row>
    <row r="3">
      <c r="A3" s="55" t="s">
        <v>277</v>
      </c>
      <c r="B3" s="9"/>
      <c r="C3" s="9"/>
      <c r="D3" s="9"/>
      <c r="E3" s="9"/>
      <c r="F3" s="9"/>
      <c r="G3" s="9"/>
      <c r="H3" s="9"/>
      <c r="I3" s="9"/>
      <c r="J3" s="9"/>
      <c r="K3" s="9"/>
      <c r="L3" s="9"/>
      <c r="M3" s="9"/>
      <c r="N3" s="9"/>
      <c r="O3" s="9"/>
      <c r="P3" s="9"/>
      <c r="Q3" s="9"/>
      <c r="R3" s="9"/>
      <c r="S3" s="9"/>
      <c r="T3" s="9"/>
      <c r="U3" s="9"/>
      <c r="V3" s="9"/>
      <c r="W3" s="9"/>
      <c r="X3" s="9"/>
      <c r="Y3" s="9"/>
      <c r="Z3" s="9"/>
    </row>
    <row r="4">
      <c r="A4" s="9" t="s">
        <v>278</v>
      </c>
      <c r="B4" s="49">
        <f>'Fixed Asset Balance'!B24-Depreciation!B24</f>
        <v>1617548.077</v>
      </c>
      <c r="C4" s="49">
        <f>'Fixed Asset Balance'!C24-Depreciation!C24</f>
        <v>1577953.297</v>
      </c>
      <c r="D4" s="49">
        <f>'Fixed Asset Balance'!D24-Depreciation!D24</f>
        <v>1438358.516</v>
      </c>
      <c r="E4" s="49">
        <f>'Fixed Asset Balance'!E24-Depreciation!E24</f>
        <v>1298763.736</v>
      </c>
      <c r="F4" s="49">
        <f>'Fixed Asset Balance'!F24-Depreciation!F24</f>
        <v>1252026.099</v>
      </c>
      <c r="G4" s="49">
        <f>'Fixed Asset Balance'!G24-Depreciation!G24</f>
        <v>1105288.462</v>
      </c>
      <c r="H4" s="49">
        <f>'Fixed Asset Balance'!H24-Depreciation!H24</f>
        <v>1099175.824</v>
      </c>
      <c r="I4" s="49">
        <f>'Fixed Asset Balance'!I24-Depreciation!I24</f>
        <v>943063.1868</v>
      </c>
      <c r="J4" s="49">
        <f>'Fixed Asset Balance'!J24-Depreciation!J24</f>
        <v>786950.5495</v>
      </c>
      <c r="K4" s="49">
        <f>'Fixed Asset Balance'!K24-Depreciation!K24</f>
        <v>723695.0549</v>
      </c>
      <c r="L4" s="49">
        <f>'Fixed Asset Balance'!L24-Depreciation!L24</f>
        <v>560439.5604</v>
      </c>
      <c r="M4" s="49">
        <f>'Fixed Asset Balance'!M24-Depreciation!M24</f>
        <v>397184.0659</v>
      </c>
      <c r="N4" s="49">
        <f>'Fixed Asset Balance'!N24-Depreciation!N24</f>
        <v>233928.5714</v>
      </c>
      <c r="O4" s="49">
        <f>'Fixed Asset Balance'!O24-Depreciation!O24</f>
        <v>1670673.077</v>
      </c>
      <c r="P4" s="49">
        <f>'Fixed Asset Balance'!P24-Depreciation!P24</f>
        <v>1507417.582</v>
      </c>
      <c r="Q4" s="49">
        <f>'Fixed Asset Balance'!Q24-Depreciation!Q24</f>
        <v>1351304.945</v>
      </c>
      <c r="R4" s="49">
        <f>'Fixed Asset Balance'!R24-Depreciation!R24</f>
        <v>1204567.308</v>
      </c>
      <c r="S4" s="49">
        <f>'Fixed Asset Balance'!S24-Depreciation!S24</f>
        <v>1057829.67</v>
      </c>
      <c r="T4" s="49">
        <f>'Fixed Asset Balance'!T24-Depreciation!T24</f>
        <v>918234.8901</v>
      </c>
      <c r="U4" s="49">
        <f>'Fixed Asset Balance'!U24-Depreciation!U24</f>
        <v>778640.1099</v>
      </c>
      <c r="V4" s="49">
        <f>'Fixed Asset Balance'!V24-Depreciation!V24</f>
        <v>639045.3297</v>
      </c>
      <c r="W4" s="49">
        <f>'Fixed Asset Balance'!W24-Depreciation!W24</f>
        <v>499450.5495</v>
      </c>
      <c r="X4" s="49">
        <f>'Fixed Asset Balance'!X24-Depreciation!X24</f>
        <v>509855.7692</v>
      </c>
      <c r="Y4" s="49">
        <f>'Fixed Asset Balance'!Y24-Depreciation!Y24</f>
        <v>470260.989</v>
      </c>
      <c r="Z4" s="9"/>
    </row>
    <row r="5">
      <c r="A5" s="56" t="s">
        <v>279</v>
      </c>
      <c r="B5" s="49">
        <f t="shared" ref="B5:Y5" si="1">sum(B4)</f>
        <v>1617548.077</v>
      </c>
      <c r="C5" s="49">
        <f t="shared" si="1"/>
        <v>1577953.297</v>
      </c>
      <c r="D5" s="49">
        <f t="shared" si="1"/>
        <v>1438358.516</v>
      </c>
      <c r="E5" s="49">
        <f t="shared" si="1"/>
        <v>1298763.736</v>
      </c>
      <c r="F5" s="49">
        <f t="shared" si="1"/>
        <v>1252026.099</v>
      </c>
      <c r="G5" s="49">
        <f t="shared" si="1"/>
        <v>1105288.462</v>
      </c>
      <c r="H5" s="49">
        <f t="shared" si="1"/>
        <v>1099175.824</v>
      </c>
      <c r="I5" s="49">
        <f t="shared" si="1"/>
        <v>943063.1868</v>
      </c>
      <c r="J5" s="49">
        <f t="shared" si="1"/>
        <v>786950.5495</v>
      </c>
      <c r="K5" s="49">
        <f t="shared" si="1"/>
        <v>723695.0549</v>
      </c>
      <c r="L5" s="49">
        <f t="shared" si="1"/>
        <v>560439.5604</v>
      </c>
      <c r="M5" s="49">
        <f t="shared" si="1"/>
        <v>397184.0659</v>
      </c>
      <c r="N5" s="49">
        <f t="shared" si="1"/>
        <v>233928.5714</v>
      </c>
      <c r="O5" s="49">
        <f t="shared" si="1"/>
        <v>1670673.077</v>
      </c>
      <c r="P5" s="49">
        <f t="shared" si="1"/>
        <v>1507417.582</v>
      </c>
      <c r="Q5" s="49">
        <f t="shared" si="1"/>
        <v>1351304.945</v>
      </c>
      <c r="R5" s="49">
        <f t="shared" si="1"/>
        <v>1204567.308</v>
      </c>
      <c r="S5" s="49">
        <f t="shared" si="1"/>
        <v>1057829.67</v>
      </c>
      <c r="T5" s="49">
        <f t="shared" si="1"/>
        <v>918234.8901</v>
      </c>
      <c r="U5" s="49">
        <f t="shared" si="1"/>
        <v>778640.1099</v>
      </c>
      <c r="V5" s="49">
        <f t="shared" si="1"/>
        <v>639045.3297</v>
      </c>
      <c r="W5" s="49">
        <f t="shared" si="1"/>
        <v>499450.5495</v>
      </c>
      <c r="X5" s="49">
        <f t="shared" si="1"/>
        <v>509855.7692</v>
      </c>
      <c r="Y5" s="49">
        <f t="shared" si="1"/>
        <v>470260.989</v>
      </c>
      <c r="Z5" s="9"/>
    </row>
    <row r="6">
      <c r="A6" s="9"/>
      <c r="B6" s="60"/>
      <c r="C6" s="60"/>
      <c r="D6" s="60"/>
      <c r="E6" s="60"/>
      <c r="F6" s="60"/>
      <c r="G6" s="60"/>
      <c r="H6" s="60"/>
      <c r="I6" s="60"/>
      <c r="J6" s="60"/>
      <c r="K6" s="60"/>
      <c r="L6" s="60"/>
      <c r="M6" s="60"/>
      <c r="N6" s="60"/>
      <c r="O6" s="60"/>
      <c r="P6" s="60"/>
      <c r="Q6" s="60"/>
      <c r="R6" s="60"/>
      <c r="S6" s="60"/>
      <c r="T6" s="60"/>
      <c r="U6" s="60"/>
      <c r="V6" s="60"/>
      <c r="W6" s="60"/>
      <c r="X6" s="60"/>
      <c r="Y6" s="60"/>
      <c r="Z6" s="9"/>
    </row>
    <row r="7">
      <c r="A7" s="56" t="s">
        <v>280</v>
      </c>
      <c r="B7" s="60"/>
      <c r="C7" s="60"/>
      <c r="D7" s="60"/>
      <c r="E7" s="60"/>
      <c r="F7" s="60"/>
      <c r="G7" s="60"/>
      <c r="H7" s="60"/>
      <c r="I7" s="60"/>
      <c r="J7" s="60"/>
      <c r="K7" s="60"/>
      <c r="L7" s="60"/>
      <c r="M7" s="60"/>
      <c r="N7" s="60"/>
      <c r="O7" s="60"/>
      <c r="P7" s="60"/>
      <c r="Q7" s="60"/>
      <c r="R7" s="60"/>
      <c r="S7" s="60"/>
      <c r="T7" s="60"/>
      <c r="U7" s="60"/>
      <c r="V7" s="60"/>
      <c r="W7" s="60"/>
      <c r="X7" s="60"/>
      <c r="Y7" s="60"/>
      <c r="Z7" s="9"/>
    </row>
    <row r="8">
      <c r="A8" s="9" t="s">
        <v>281</v>
      </c>
      <c r="B8" s="49">
        <f>Stocks!B17</f>
        <v>5000000</v>
      </c>
      <c r="C8" s="49">
        <f>Stocks!C17</f>
        <v>9975000</v>
      </c>
      <c r="D8" s="49">
        <f>Stocks!D17</f>
        <v>14921375</v>
      </c>
      <c r="E8" s="49">
        <f>Stocks!E17</f>
        <v>19835349.38</v>
      </c>
      <c r="F8" s="49">
        <f>Stocks!F17</f>
        <v>24712991.91</v>
      </c>
      <c r="G8" s="49">
        <f>Stocks!G17</f>
        <v>29550210.68</v>
      </c>
      <c r="H8" s="49">
        <f>Stocks!H17</f>
        <v>34342747.81</v>
      </c>
      <c r="I8" s="49">
        <f>Stocks!I17</f>
        <v>39086173.99</v>
      </c>
      <c r="J8" s="49">
        <f>Stocks!J17</f>
        <v>43775882.99</v>
      </c>
      <c r="K8" s="49">
        <f>Stocks!K17</f>
        <v>48407085.8</v>
      </c>
      <c r="L8" s="49">
        <f>Stocks!L17</f>
        <v>52974804.79</v>
      </c>
      <c r="M8" s="49">
        <f>Stocks!M17</f>
        <v>57473867.6</v>
      </c>
      <c r="N8" s="49">
        <f>Stocks!N17</f>
        <v>61898900.83</v>
      </c>
      <c r="O8" s="49">
        <f>Stocks!O17</f>
        <v>66244323.62</v>
      </c>
      <c r="P8" s="49">
        <f>Stocks!P17</f>
        <v>70504340.99</v>
      </c>
      <c r="Q8" s="49">
        <f>Stocks!Q17</f>
        <v>74672936.98</v>
      </c>
      <c r="R8" s="49">
        <f>Stocks!R17</f>
        <v>78743867.61</v>
      </c>
      <c r="S8" s="49">
        <f>Stocks!S17</f>
        <v>82710653.66</v>
      </c>
      <c r="T8" s="49">
        <f>Stocks!T17</f>
        <v>86566573.14</v>
      </c>
      <c r="U8" s="49">
        <f>Stocks!U17</f>
        <v>90304653.68</v>
      </c>
      <c r="V8" s="49">
        <f>Stocks!V17</f>
        <v>93917664.55</v>
      </c>
      <c r="W8" s="49">
        <f>Stocks!W17</f>
        <v>97398108.58</v>
      </c>
      <c r="X8" s="49">
        <f>Stocks!X17</f>
        <v>100738213.8</v>
      </c>
      <c r="Y8" s="49">
        <f>Stocks!Y17</f>
        <v>103929924.6</v>
      </c>
      <c r="Z8" s="9"/>
    </row>
    <row r="9">
      <c r="A9" s="9" t="s">
        <v>282</v>
      </c>
      <c r="B9" s="49">
        <f>Sales!B37</f>
        <v>53200000</v>
      </c>
      <c r="C9" s="49">
        <f>Sales!C37</f>
        <v>69830800</v>
      </c>
      <c r="D9" s="49">
        <f>Sales!D37</f>
        <v>39555432.32</v>
      </c>
      <c r="E9" s="49">
        <f>Sales!E37</f>
        <v>56981981.12</v>
      </c>
      <c r="F9" s="49">
        <f>Sales!F37</f>
        <v>74821161.51</v>
      </c>
      <c r="G9" s="49">
        <f>Sales!G37</f>
        <v>42348901.95</v>
      </c>
      <c r="H9" s="49">
        <f>Sales!H37</f>
        <v>61044132.5</v>
      </c>
      <c r="I9" s="49">
        <f>Sales!I37</f>
        <v>80183311.06</v>
      </c>
      <c r="J9" s="49">
        <f>Sales!J37</f>
        <v>45347821.94</v>
      </c>
      <c r="K9" s="49">
        <f>Sales!K37</f>
        <v>65408119.51</v>
      </c>
      <c r="L9" s="49">
        <f>Sales!L37</f>
        <v>85946161.04</v>
      </c>
      <c r="M9" s="49">
        <f>Sales!M37</f>
        <v>48567964.49</v>
      </c>
      <c r="N9" s="49">
        <f>Sales!N37</f>
        <v>70097353.22</v>
      </c>
      <c r="O9" s="49">
        <f>Sales!O37</f>
        <v>92140965.41</v>
      </c>
      <c r="P9" s="49">
        <f>Sales!P37</f>
        <v>52026364.1</v>
      </c>
      <c r="Q9" s="49">
        <f>Sales!Q37</f>
        <v>75137136.21</v>
      </c>
      <c r="R9" s="49">
        <f>Sales!R37</f>
        <v>98801516.24</v>
      </c>
      <c r="S9" s="49">
        <f>Sales!S37</f>
        <v>55741422.49</v>
      </c>
      <c r="T9" s="49">
        <f>Sales!T37</f>
        <v>80554821.03</v>
      </c>
      <c r="U9" s="49">
        <f>Sales!U37</f>
        <v>105964357.2</v>
      </c>
      <c r="V9" s="49">
        <f>Sales!V37</f>
        <v>59733022.4</v>
      </c>
      <c r="W9" s="49">
        <f>Sales!W37</f>
        <v>86379982.23</v>
      </c>
      <c r="X9" s="49">
        <f>Sales!X37</f>
        <v>113669015.5</v>
      </c>
      <c r="Y9" s="49">
        <f>Sales!Y37</f>
        <v>64022651.23</v>
      </c>
      <c r="Z9" s="9"/>
    </row>
    <row r="10">
      <c r="A10" s="26" t="s">
        <v>283</v>
      </c>
      <c r="B10" s="49">
        <f>'Cash details'!B23</f>
        <v>21112290.8</v>
      </c>
      <c r="C10" s="49">
        <f>'Cash details'!C23</f>
        <v>1021634.306</v>
      </c>
      <c r="D10" s="49">
        <f>'Cash details'!D23</f>
        <v>85519086.47</v>
      </c>
      <c r="E10" s="49">
        <f>'Cash details'!E23</f>
        <v>33742518.42</v>
      </c>
      <c r="F10" s="49">
        <f>'Cash details'!F23</f>
        <v>71593678.84</v>
      </c>
      <c r="G10" s="49">
        <f>'Cash details'!G23</f>
        <v>68127727</v>
      </c>
      <c r="H10" s="49">
        <f>'Cash details'!H23</f>
        <v>104253509.4</v>
      </c>
      <c r="I10" s="49">
        <f>'Cash details'!I23</f>
        <v>47546054.45</v>
      </c>
      <c r="J10" s="49">
        <f>'Cash details'!J23</f>
        <v>140345921.6</v>
      </c>
      <c r="K10" s="49">
        <f>'Cash details'!K23</f>
        <v>80916286.35</v>
      </c>
      <c r="L10" s="49">
        <f>'Cash details'!L23</f>
        <v>121503015.1</v>
      </c>
      <c r="M10" s="49">
        <f>'Cash details'!M23</f>
        <v>117806668.8</v>
      </c>
      <c r="N10" s="49">
        <f>'Cash details'!N23</f>
        <v>160734959.4</v>
      </c>
      <c r="O10" s="49">
        <f>'Cash details'!O23</f>
        <v>94193855.48</v>
      </c>
      <c r="P10" s="49">
        <f>'Cash details'!P23</f>
        <v>202283235.9</v>
      </c>
      <c r="Q10" s="49">
        <f>'Cash details'!Q23</f>
        <v>129613945.8</v>
      </c>
      <c r="R10" s="49">
        <f>'Cash details'!R23</f>
        <v>177659448.4</v>
      </c>
      <c r="S10" s="49">
        <f>'Cash details'!S23</f>
        <v>173901767.2</v>
      </c>
      <c r="T10" s="49">
        <f>'Cash details'!T23</f>
        <v>224713471.6</v>
      </c>
      <c r="U10" s="49">
        <f>'Cash details'!U23</f>
        <v>146826770.1</v>
      </c>
      <c r="V10" s="49">
        <f>'Cash details'!V23</f>
        <v>272842632.5</v>
      </c>
      <c r="W10" s="49">
        <f>'Cash details'!W23</f>
        <v>195117643.4</v>
      </c>
      <c r="X10" s="49">
        <f>'Cash details'!X23</f>
        <v>251826516.6</v>
      </c>
      <c r="Y10" s="49">
        <f>'Cash details'!Y23</f>
        <v>247962984.3</v>
      </c>
      <c r="Z10" s="9"/>
    </row>
    <row r="11">
      <c r="A11" s="56" t="s">
        <v>284</v>
      </c>
      <c r="B11" s="49">
        <f t="shared" ref="B11:Y11" si="2">SUM(B8:B10)</f>
        <v>79312290.8</v>
      </c>
      <c r="C11" s="49">
        <f t="shared" si="2"/>
        <v>80827434.31</v>
      </c>
      <c r="D11" s="49">
        <f t="shared" si="2"/>
        <v>139995893.8</v>
      </c>
      <c r="E11" s="49">
        <f t="shared" si="2"/>
        <v>110559848.9</v>
      </c>
      <c r="F11" s="49">
        <f t="shared" si="2"/>
        <v>171127832.3</v>
      </c>
      <c r="G11" s="49">
        <f t="shared" si="2"/>
        <v>140026839.6</v>
      </c>
      <c r="H11" s="49">
        <f t="shared" si="2"/>
        <v>199640389.7</v>
      </c>
      <c r="I11" s="49">
        <f t="shared" si="2"/>
        <v>166815539.5</v>
      </c>
      <c r="J11" s="49">
        <f t="shared" si="2"/>
        <v>229469626.6</v>
      </c>
      <c r="K11" s="49">
        <f t="shared" si="2"/>
        <v>194731491.7</v>
      </c>
      <c r="L11" s="49">
        <f t="shared" si="2"/>
        <v>260423980.9</v>
      </c>
      <c r="M11" s="49">
        <f t="shared" si="2"/>
        <v>223848500.9</v>
      </c>
      <c r="N11" s="49">
        <f t="shared" si="2"/>
        <v>292731213.4</v>
      </c>
      <c r="O11" s="49">
        <f t="shared" si="2"/>
        <v>252579144.5</v>
      </c>
      <c r="P11" s="49">
        <f t="shared" si="2"/>
        <v>324813940.9</v>
      </c>
      <c r="Q11" s="49">
        <f t="shared" si="2"/>
        <v>279424019</v>
      </c>
      <c r="R11" s="49">
        <f t="shared" si="2"/>
        <v>355204832.2</v>
      </c>
      <c r="S11" s="49">
        <f t="shared" si="2"/>
        <v>312353843.3</v>
      </c>
      <c r="T11" s="49">
        <f t="shared" si="2"/>
        <v>391834865.8</v>
      </c>
      <c r="U11" s="49">
        <f t="shared" si="2"/>
        <v>343095780.9</v>
      </c>
      <c r="V11" s="49">
        <f t="shared" si="2"/>
        <v>426493319.4</v>
      </c>
      <c r="W11" s="49">
        <f t="shared" si="2"/>
        <v>378895734.2</v>
      </c>
      <c r="X11" s="49">
        <f t="shared" si="2"/>
        <v>466233745.9</v>
      </c>
      <c r="Y11" s="49">
        <f t="shared" si="2"/>
        <v>415915560.1</v>
      </c>
      <c r="Z11" s="9"/>
    </row>
    <row r="12">
      <c r="A12" s="56" t="s">
        <v>285</v>
      </c>
      <c r="B12" s="49">
        <f t="shared" ref="B12:Y12" si="3">B5+B11</f>
        <v>80929838.87</v>
      </c>
      <c r="C12" s="49">
        <f t="shared" si="3"/>
        <v>82405387.6</v>
      </c>
      <c r="D12" s="49">
        <f t="shared" si="3"/>
        <v>141434252.3</v>
      </c>
      <c r="E12" s="49">
        <f t="shared" si="3"/>
        <v>111858612.7</v>
      </c>
      <c r="F12" s="49">
        <f t="shared" si="3"/>
        <v>172379858.4</v>
      </c>
      <c r="G12" s="49">
        <f t="shared" si="3"/>
        <v>141132128.1</v>
      </c>
      <c r="H12" s="49">
        <f t="shared" si="3"/>
        <v>200739565.5</v>
      </c>
      <c r="I12" s="49">
        <f t="shared" si="3"/>
        <v>167758602.7</v>
      </c>
      <c r="J12" s="49">
        <f t="shared" si="3"/>
        <v>230256577.1</v>
      </c>
      <c r="K12" s="49">
        <f t="shared" si="3"/>
        <v>195455186.7</v>
      </c>
      <c r="L12" s="49">
        <f t="shared" si="3"/>
        <v>260984420.5</v>
      </c>
      <c r="M12" s="49">
        <f t="shared" si="3"/>
        <v>224245684.9</v>
      </c>
      <c r="N12" s="49">
        <f t="shared" si="3"/>
        <v>292965142</v>
      </c>
      <c r="O12" s="49">
        <f t="shared" si="3"/>
        <v>254249817.6</v>
      </c>
      <c r="P12" s="49">
        <f t="shared" si="3"/>
        <v>326321358.5</v>
      </c>
      <c r="Q12" s="49">
        <f t="shared" si="3"/>
        <v>280775323.9</v>
      </c>
      <c r="R12" s="49">
        <f t="shared" si="3"/>
        <v>356409399.5</v>
      </c>
      <c r="S12" s="49">
        <f t="shared" si="3"/>
        <v>313411673</v>
      </c>
      <c r="T12" s="49">
        <f t="shared" si="3"/>
        <v>392753100.6</v>
      </c>
      <c r="U12" s="49">
        <f t="shared" si="3"/>
        <v>343874421</v>
      </c>
      <c r="V12" s="49">
        <f t="shared" si="3"/>
        <v>427132364.8</v>
      </c>
      <c r="W12" s="49">
        <f t="shared" si="3"/>
        <v>379395184.7</v>
      </c>
      <c r="X12" s="49">
        <f t="shared" si="3"/>
        <v>466743601.6</v>
      </c>
      <c r="Y12" s="49">
        <f t="shared" si="3"/>
        <v>416385821.1</v>
      </c>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55" t="s">
        <v>286</v>
      </c>
      <c r="B14" s="9"/>
      <c r="C14" s="9"/>
      <c r="D14" s="9"/>
      <c r="E14" s="9"/>
      <c r="F14" s="9"/>
      <c r="G14" s="9"/>
      <c r="H14" s="9"/>
      <c r="I14" s="9"/>
      <c r="J14" s="9"/>
      <c r="K14" s="9"/>
      <c r="L14" s="9"/>
      <c r="M14" s="9"/>
      <c r="N14" s="9"/>
      <c r="O14" s="9"/>
      <c r="P14" s="9"/>
      <c r="Q14" s="9"/>
      <c r="R14" s="9"/>
      <c r="S14" s="9"/>
      <c r="T14" s="9"/>
      <c r="U14" s="9"/>
      <c r="V14" s="9"/>
      <c r="W14" s="9"/>
      <c r="X14" s="9"/>
      <c r="Y14" s="9"/>
      <c r="Z14" s="9"/>
    </row>
    <row r="15">
      <c r="A15" s="26" t="s">
        <v>287</v>
      </c>
      <c r="B15" s="32">
        <f>Equity!B14</f>
        <v>30825</v>
      </c>
      <c r="C15" s="32">
        <f>Equity!C14</f>
        <v>30825</v>
      </c>
      <c r="D15" s="32">
        <f>Equity!D14</f>
        <v>30825</v>
      </c>
      <c r="E15" s="32">
        <f>Equity!E14</f>
        <v>30825</v>
      </c>
      <c r="F15" s="32">
        <f>Equity!F14</f>
        <v>30825</v>
      </c>
      <c r="G15" s="32">
        <f>Equity!G14</f>
        <v>30825</v>
      </c>
      <c r="H15" s="32">
        <f>Equity!H14</f>
        <v>30825</v>
      </c>
      <c r="I15" s="32">
        <f>Equity!I14</f>
        <v>30825</v>
      </c>
      <c r="J15" s="32">
        <f>Equity!J14</f>
        <v>30825</v>
      </c>
      <c r="K15" s="32">
        <f>Equity!K14</f>
        <v>30825</v>
      </c>
      <c r="L15" s="32">
        <f>Equity!L14</f>
        <v>30825</v>
      </c>
      <c r="M15" s="32">
        <f>Equity!M14</f>
        <v>30825</v>
      </c>
      <c r="N15" s="32">
        <f>Equity!N14</f>
        <v>30825</v>
      </c>
      <c r="O15" s="32">
        <f>Equity!O14</f>
        <v>30825</v>
      </c>
      <c r="P15" s="32">
        <f>Equity!P14</f>
        <v>30825</v>
      </c>
      <c r="Q15" s="32">
        <f>Equity!Q14</f>
        <v>30825</v>
      </c>
      <c r="R15" s="32">
        <f>Equity!R14</f>
        <v>30825</v>
      </c>
      <c r="S15" s="32">
        <f>Equity!S14</f>
        <v>30825</v>
      </c>
      <c r="T15" s="32">
        <f>Equity!T14</f>
        <v>30825</v>
      </c>
      <c r="U15" s="32">
        <f>Equity!U14</f>
        <v>104587</v>
      </c>
      <c r="V15" s="32">
        <f>Equity!V14</f>
        <v>104587</v>
      </c>
      <c r="W15" s="32">
        <f>Equity!W14</f>
        <v>104587</v>
      </c>
      <c r="X15" s="32">
        <f>Equity!X14</f>
        <v>104587</v>
      </c>
      <c r="Y15" s="32">
        <f>Equity!Y14</f>
        <v>104587</v>
      </c>
      <c r="Z15" s="9"/>
    </row>
    <row r="16">
      <c r="A16" s="56"/>
      <c r="B16" s="9"/>
      <c r="C16" s="9"/>
      <c r="D16" s="9"/>
      <c r="E16" s="9"/>
      <c r="F16" s="9"/>
      <c r="G16" s="9"/>
      <c r="H16" s="9"/>
      <c r="I16" s="9"/>
      <c r="J16" s="9"/>
      <c r="K16" s="9"/>
      <c r="L16" s="9"/>
      <c r="M16" s="9"/>
      <c r="N16" s="9"/>
      <c r="O16" s="9"/>
      <c r="P16" s="9"/>
      <c r="Q16" s="9"/>
      <c r="R16" s="9"/>
      <c r="S16" s="9"/>
      <c r="T16" s="9"/>
      <c r="U16" s="9"/>
      <c r="V16" s="9"/>
      <c r="W16" s="9"/>
      <c r="X16" s="9"/>
      <c r="Y16" s="9"/>
      <c r="Z16" s="9"/>
    </row>
    <row r="17">
      <c r="A17" s="61" t="s">
        <v>288</v>
      </c>
      <c r="B17" s="9"/>
      <c r="C17" s="9"/>
      <c r="D17" s="9"/>
      <c r="E17" s="9"/>
      <c r="F17" s="9"/>
      <c r="G17" s="9"/>
      <c r="H17" s="9"/>
      <c r="I17" s="9"/>
      <c r="J17" s="9"/>
      <c r="K17" s="9"/>
      <c r="L17" s="9"/>
      <c r="M17" s="9"/>
      <c r="N17" s="9"/>
      <c r="O17" s="9"/>
      <c r="P17" s="9"/>
      <c r="Q17" s="9"/>
      <c r="R17" s="9"/>
      <c r="S17" s="9"/>
      <c r="T17" s="9"/>
      <c r="U17" s="9"/>
      <c r="V17" s="9"/>
      <c r="W17" s="9"/>
      <c r="X17" s="9"/>
      <c r="Y17" s="9"/>
      <c r="Z17" s="9"/>
    </row>
    <row r="18">
      <c r="A18" s="26" t="s">
        <v>247</v>
      </c>
      <c r="B18" s="10">
        <v>0.0</v>
      </c>
      <c r="C18" s="32">
        <f t="shared" ref="C18:Y18" si="4">B21</f>
        <v>10635406.87</v>
      </c>
      <c r="D18" s="32">
        <f t="shared" si="4"/>
        <v>21470532.6</v>
      </c>
      <c r="E18" s="32">
        <f t="shared" si="4"/>
        <v>32487626.91</v>
      </c>
      <c r="F18" s="32">
        <f t="shared" si="4"/>
        <v>43719487.65</v>
      </c>
      <c r="G18" s="32">
        <f t="shared" si="4"/>
        <v>55140690.16</v>
      </c>
      <c r="H18" s="32">
        <f t="shared" si="4"/>
        <v>66787064.2</v>
      </c>
      <c r="I18" s="32">
        <f t="shared" si="4"/>
        <v>78657156.66</v>
      </c>
      <c r="J18" s="32">
        <f t="shared" si="4"/>
        <v>90763485.08</v>
      </c>
      <c r="K18" s="32">
        <f t="shared" si="4"/>
        <v>103111843.8</v>
      </c>
      <c r="L18" s="32">
        <f t="shared" si="4"/>
        <v>115702953.2</v>
      </c>
      <c r="M18" s="32">
        <f t="shared" si="4"/>
        <v>128548237.6</v>
      </c>
      <c r="N18" s="32">
        <f t="shared" si="4"/>
        <v>141624948.1</v>
      </c>
      <c r="O18" s="32">
        <f t="shared" si="4"/>
        <v>154997877</v>
      </c>
      <c r="P18" s="32">
        <f t="shared" si="4"/>
        <v>168644689.8</v>
      </c>
      <c r="Q18" s="32">
        <f t="shared" si="4"/>
        <v>182572383.3</v>
      </c>
      <c r="R18" s="32">
        <f t="shared" si="4"/>
        <v>196821265.9</v>
      </c>
      <c r="S18" s="32">
        <f t="shared" si="4"/>
        <v>211372609.4</v>
      </c>
      <c r="T18" s="32">
        <f t="shared" si="4"/>
        <v>226227214.3</v>
      </c>
      <c r="U18" s="32">
        <f t="shared" si="4"/>
        <v>241398289.5</v>
      </c>
      <c r="V18" s="32">
        <f t="shared" si="4"/>
        <v>256914081.4</v>
      </c>
      <c r="W18" s="32">
        <f t="shared" si="4"/>
        <v>272757782.5</v>
      </c>
      <c r="X18" s="32">
        <f t="shared" si="4"/>
        <v>288938155.5</v>
      </c>
      <c r="Y18" s="32">
        <f t="shared" si="4"/>
        <v>305464253.6</v>
      </c>
      <c r="Z18" s="9"/>
    </row>
    <row r="19">
      <c r="A19" s="26" t="s">
        <v>289</v>
      </c>
      <c r="B19" s="32">
        <f>'Profit and loss'!B12</f>
        <v>10635406.87</v>
      </c>
      <c r="C19" s="32">
        <f>'Profit and loss'!C12</f>
        <v>10835125.73</v>
      </c>
      <c r="D19" s="32">
        <f>'Profit and loss'!D12</f>
        <v>11017094.3</v>
      </c>
      <c r="E19" s="32">
        <f>'Profit and loss'!E12</f>
        <v>11231860.75</v>
      </c>
      <c r="F19" s="32">
        <f>'Profit and loss'!F12</f>
        <v>11421202.51</v>
      </c>
      <c r="G19" s="32">
        <f>'Profit and loss'!G12</f>
        <v>11646374.04</v>
      </c>
      <c r="H19" s="32">
        <f>'Profit and loss'!H12</f>
        <v>11870092.45</v>
      </c>
      <c r="I19" s="32">
        <f>'Profit and loss'!I12</f>
        <v>12106328.43</v>
      </c>
      <c r="J19" s="32">
        <f>'Profit and loss'!J12</f>
        <v>12348358.74</v>
      </c>
      <c r="K19" s="32">
        <f>'Profit and loss'!K12</f>
        <v>12591109.4</v>
      </c>
      <c r="L19" s="32">
        <f>'Profit and loss'!L12</f>
        <v>12845284.36</v>
      </c>
      <c r="M19" s="32">
        <f>'Profit and loss'!M12</f>
        <v>13105823</v>
      </c>
      <c r="N19" s="32">
        <f>'Profit and loss'!N12</f>
        <v>13372928.87</v>
      </c>
      <c r="O19" s="32">
        <f>'Profit and loss'!O12</f>
        <v>13646812.88</v>
      </c>
      <c r="P19" s="32">
        <f>'Profit and loss'!P12</f>
        <v>13927693.47</v>
      </c>
      <c r="Q19" s="32">
        <f>'Profit and loss'!Q12</f>
        <v>14248882.61</v>
      </c>
      <c r="R19" s="32">
        <f>'Profit and loss'!R12</f>
        <v>14551343.54</v>
      </c>
      <c r="S19" s="32">
        <f>'Profit and loss'!S12</f>
        <v>14854604.81</v>
      </c>
      <c r="T19" s="32">
        <f>'Profit and loss'!T12</f>
        <v>15171075.27</v>
      </c>
      <c r="U19" s="32">
        <f>'Profit and loss'!U12</f>
        <v>15515791.92</v>
      </c>
      <c r="V19" s="32">
        <f>'Profit and loss'!V12</f>
        <v>15843701.03</v>
      </c>
      <c r="W19" s="32">
        <f>'Profit and loss'!W12</f>
        <v>16180373.06</v>
      </c>
      <c r="X19" s="32">
        <f>'Profit and loss'!X12</f>
        <v>16526098.05</v>
      </c>
      <c r="Y19" s="32">
        <f>'Profit and loss'!Y12</f>
        <v>16881176.5</v>
      </c>
      <c r="Z19" s="9"/>
    </row>
    <row r="20">
      <c r="A20" s="62" t="s">
        <v>290</v>
      </c>
      <c r="B20" s="35">
        <f>Equity!B18</f>
        <v>0</v>
      </c>
      <c r="C20" s="35">
        <f>Equity!C18</f>
        <v>0</v>
      </c>
      <c r="D20" s="35">
        <f>Equity!D18</f>
        <v>0</v>
      </c>
      <c r="E20" s="35">
        <f>Equity!E18</f>
        <v>0</v>
      </c>
      <c r="F20" s="35">
        <f>Equity!F18</f>
        <v>0</v>
      </c>
      <c r="G20" s="35">
        <f>Equity!G18</f>
        <v>0</v>
      </c>
      <c r="H20" s="35">
        <f>Equity!H18</f>
        <v>0</v>
      </c>
      <c r="I20" s="35">
        <f>Equity!I18</f>
        <v>0</v>
      </c>
      <c r="J20" s="35">
        <f>Equity!J18</f>
        <v>0</v>
      </c>
      <c r="K20" s="35">
        <f>Equity!K18</f>
        <v>0</v>
      </c>
      <c r="L20" s="35">
        <f>Equity!L18</f>
        <v>0</v>
      </c>
      <c r="M20" s="35">
        <f>Equity!M18</f>
        <v>29112.5</v>
      </c>
      <c r="N20" s="35">
        <f>Equity!N18</f>
        <v>0</v>
      </c>
      <c r="O20" s="35">
        <f>Equity!O18</f>
        <v>0</v>
      </c>
      <c r="P20" s="35">
        <f>Equity!P18</f>
        <v>0</v>
      </c>
      <c r="Q20" s="35">
        <f>Equity!Q18</f>
        <v>0</v>
      </c>
      <c r="R20" s="35">
        <f>Equity!R18</f>
        <v>0</v>
      </c>
      <c r="S20" s="35">
        <f>Equity!S18</f>
        <v>0</v>
      </c>
      <c r="T20" s="35">
        <f>Equity!T18</f>
        <v>0</v>
      </c>
      <c r="U20" s="35">
        <f>Equity!U18</f>
        <v>0</v>
      </c>
      <c r="V20" s="35">
        <f>Equity!V18</f>
        <v>0</v>
      </c>
      <c r="W20" s="35">
        <f>Equity!W18</f>
        <v>0</v>
      </c>
      <c r="X20" s="35">
        <f>Equity!X18</f>
        <v>0</v>
      </c>
      <c r="Y20" s="35">
        <f>Equity!Y18</f>
        <v>54594</v>
      </c>
      <c r="Z20" s="52"/>
    </row>
    <row r="21">
      <c r="A21" s="61" t="s">
        <v>243</v>
      </c>
      <c r="B21" s="32">
        <f t="shared" ref="B21:Y21" si="5">B18+B19-B20</f>
        <v>10635406.87</v>
      </c>
      <c r="C21" s="32">
        <f t="shared" si="5"/>
        <v>21470532.6</v>
      </c>
      <c r="D21" s="32">
        <f t="shared" si="5"/>
        <v>32487626.91</v>
      </c>
      <c r="E21" s="32">
        <f t="shared" si="5"/>
        <v>43719487.65</v>
      </c>
      <c r="F21" s="32">
        <f t="shared" si="5"/>
        <v>55140690.16</v>
      </c>
      <c r="G21" s="32">
        <f t="shared" si="5"/>
        <v>66787064.2</v>
      </c>
      <c r="H21" s="32">
        <f t="shared" si="5"/>
        <v>78657156.66</v>
      </c>
      <c r="I21" s="32">
        <f t="shared" si="5"/>
        <v>90763485.08</v>
      </c>
      <c r="J21" s="32">
        <f t="shared" si="5"/>
        <v>103111843.8</v>
      </c>
      <c r="K21" s="32">
        <f t="shared" si="5"/>
        <v>115702953.2</v>
      </c>
      <c r="L21" s="32">
        <f t="shared" si="5"/>
        <v>128548237.6</v>
      </c>
      <c r="M21" s="32">
        <f t="shared" si="5"/>
        <v>141624948.1</v>
      </c>
      <c r="N21" s="32">
        <f t="shared" si="5"/>
        <v>154997877</v>
      </c>
      <c r="O21" s="32">
        <f t="shared" si="5"/>
        <v>168644689.8</v>
      </c>
      <c r="P21" s="32">
        <f t="shared" si="5"/>
        <v>182572383.3</v>
      </c>
      <c r="Q21" s="32">
        <f t="shared" si="5"/>
        <v>196821265.9</v>
      </c>
      <c r="R21" s="32">
        <f t="shared" si="5"/>
        <v>211372609.4</v>
      </c>
      <c r="S21" s="32">
        <f t="shared" si="5"/>
        <v>226227214.3</v>
      </c>
      <c r="T21" s="32">
        <f t="shared" si="5"/>
        <v>241398289.5</v>
      </c>
      <c r="U21" s="32">
        <f t="shared" si="5"/>
        <v>256914081.4</v>
      </c>
      <c r="V21" s="32">
        <f t="shared" si="5"/>
        <v>272757782.5</v>
      </c>
      <c r="W21" s="32">
        <f t="shared" si="5"/>
        <v>288938155.5</v>
      </c>
      <c r="X21" s="32">
        <f t="shared" si="5"/>
        <v>305464253.6</v>
      </c>
      <c r="Y21" s="32">
        <f t="shared" si="5"/>
        <v>322290836.1</v>
      </c>
      <c r="Z21" s="9"/>
    </row>
    <row r="22">
      <c r="A22" s="61" t="s">
        <v>291</v>
      </c>
      <c r="B22" s="32">
        <f t="shared" ref="B22:Y22" si="6">B15+B21</f>
        <v>10666231.87</v>
      </c>
      <c r="C22" s="32">
        <f t="shared" si="6"/>
        <v>21501357.6</v>
      </c>
      <c r="D22" s="32">
        <f t="shared" si="6"/>
        <v>32518451.91</v>
      </c>
      <c r="E22" s="32">
        <f t="shared" si="6"/>
        <v>43750312.65</v>
      </c>
      <c r="F22" s="32">
        <f t="shared" si="6"/>
        <v>55171515.16</v>
      </c>
      <c r="G22" s="32">
        <f t="shared" si="6"/>
        <v>66817889.2</v>
      </c>
      <c r="H22" s="32">
        <f t="shared" si="6"/>
        <v>78687981.66</v>
      </c>
      <c r="I22" s="32">
        <f t="shared" si="6"/>
        <v>90794310.08</v>
      </c>
      <c r="J22" s="32">
        <f t="shared" si="6"/>
        <v>103142668.8</v>
      </c>
      <c r="K22" s="32">
        <f t="shared" si="6"/>
        <v>115733778.2</v>
      </c>
      <c r="L22" s="32">
        <f t="shared" si="6"/>
        <v>128579062.6</v>
      </c>
      <c r="M22" s="32">
        <f t="shared" si="6"/>
        <v>141655773.1</v>
      </c>
      <c r="N22" s="32">
        <f t="shared" si="6"/>
        <v>155028702</v>
      </c>
      <c r="O22" s="32">
        <f t="shared" si="6"/>
        <v>168675514.8</v>
      </c>
      <c r="P22" s="32">
        <f t="shared" si="6"/>
        <v>182603208.3</v>
      </c>
      <c r="Q22" s="32">
        <f t="shared" si="6"/>
        <v>196852090.9</v>
      </c>
      <c r="R22" s="32">
        <f t="shared" si="6"/>
        <v>211403434.4</v>
      </c>
      <c r="S22" s="32">
        <f t="shared" si="6"/>
        <v>226258039.3</v>
      </c>
      <c r="T22" s="32">
        <f t="shared" si="6"/>
        <v>241429114.5</v>
      </c>
      <c r="U22" s="32">
        <f t="shared" si="6"/>
        <v>257018668.4</v>
      </c>
      <c r="V22" s="32">
        <f t="shared" si="6"/>
        <v>272862369.5</v>
      </c>
      <c r="W22" s="32">
        <f t="shared" si="6"/>
        <v>289042742.5</v>
      </c>
      <c r="X22" s="32">
        <f t="shared" si="6"/>
        <v>305568840.6</v>
      </c>
      <c r="Y22" s="32">
        <f t="shared" si="6"/>
        <v>322395423.1</v>
      </c>
      <c r="Z22" s="9"/>
    </row>
    <row r="23">
      <c r="A23" s="60"/>
      <c r="B23" s="9"/>
      <c r="C23" s="9"/>
      <c r="D23" s="9"/>
      <c r="E23" s="9"/>
      <c r="F23" s="9"/>
      <c r="G23" s="9"/>
      <c r="H23" s="9"/>
      <c r="I23" s="9"/>
      <c r="J23" s="9"/>
      <c r="K23" s="9"/>
      <c r="L23" s="9"/>
      <c r="M23" s="9"/>
      <c r="N23" s="9"/>
      <c r="O23" s="9"/>
      <c r="P23" s="9"/>
      <c r="Q23" s="9"/>
      <c r="R23" s="9"/>
      <c r="S23" s="9"/>
      <c r="T23" s="9"/>
      <c r="U23" s="9"/>
      <c r="V23" s="9"/>
      <c r="W23" s="9"/>
      <c r="X23" s="9"/>
      <c r="Y23" s="9"/>
      <c r="Z23" s="9"/>
    </row>
    <row r="24">
      <c r="A24" s="63" t="s">
        <v>292</v>
      </c>
      <c r="B24" s="9"/>
      <c r="C24" s="9"/>
      <c r="D24" s="9"/>
      <c r="E24" s="9"/>
      <c r="F24" s="9"/>
      <c r="G24" s="9"/>
      <c r="H24" s="9"/>
      <c r="I24" s="9"/>
      <c r="J24" s="9"/>
      <c r="K24" s="9"/>
      <c r="L24" s="9"/>
      <c r="M24" s="9"/>
      <c r="N24" s="9"/>
      <c r="O24" s="9"/>
      <c r="P24" s="9"/>
      <c r="Q24" s="9"/>
      <c r="R24" s="9"/>
      <c r="S24" s="9"/>
      <c r="T24" s="9"/>
      <c r="U24" s="9"/>
      <c r="V24" s="9"/>
      <c r="W24" s="9"/>
      <c r="X24" s="9"/>
      <c r="Y24" s="9"/>
      <c r="Z24" s="9"/>
    </row>
    <row r="25">
      <c r="A25" s="63" t="s">
        <v>293</v>
      </c>
      <c r="B25" s="9"/>
      <c r="C25" s="9"/>
      <c r="D25" s="9"/>
      <c r="E25" s="9"/>
      <c r="F25" s="9"/>
      <c r="G25" s="9"/>
      <c r="H25" s="9"/>
      <c r="I25" s="9"/>
      <c r="J25" s="9"/>
      <c r="K25" s="9"/>
      <c r="L25" s="9"/>
      <c r="M25" s="9"/>
      <c r="N25" s="9"/>
      <c r="O25" s="9"/>
      <c r="P25" s="9"/>
      <c r="Q25" s="9"/>
      <c r="R25" s="9"/>
      <c r="S25" s="9"/>
      <c r="T25" s="9"/>
      <c r="U25" s="9"/>
      <c r="V25" s="9"/>
      <c r="W25" s="9"/>
      <c r="X25" s="9"/>
      <c r="Y25" s="9"/>
      <c r="Z25" s="9"/>
    </row>
    <row r="26">
      <c r="A26" s="60" t="s">
        <v>294</v>
      </c>
      <c r="B26" s="32">
        <f>Loan!B21</f>
        <v>0</v>
      </c>
      <c r="C26" s="32">
        <f>Loan!C21</f>
        <v>0</v>
      </c>
      <c r="D26" s="32">
        <f>Loan!D21</f>
        <v>4756030</v>
      </c>
      <c r="E26" s="32">
        <f>Loan!E21</f>
        <v>4756030</v>
      </c>
      <c r="F26" s="32">
        <f>Loan!F21</f>
        <v>8414820</v>
      </c>
      <c r="G26" s="32">
        <f>Loan!G21</f>
        <v>8414820</v>
      </c>
      <c r="H26" s="32">
        <f>Loan!H21</f>
        <v>8414820</v>
      </c>
      <c r="I26" s="32">
        <f>Loan!I21</f>
        <v>8414820</v>
      </c>
      <c r="J26" s="32">
        <f>Loan!J21</f>
        <v>8414820</v>
      </c>
      <c r="K26" s="32">
        <f>Loan!K21</f>
        <v>8414820</v>
      </c>
      <c r="L26" s="32">
        <f>Loan!L21</f>
        <v>8414820</v>
      </c>
      <c r="M26" s="32">
        <f>Loan!M21</f>
        <v>8414820</v>
      </c>
      <c r="N26" s="32">
        <f>Loan!N21</f>
        <v>8414820</v>
      </c>
      <c r="O26" s="32">
        <f>Loan!O21</f>
        <v>8414820</v>
      </c>
      <c r="P26" s="32">
        <f>Loan!P21</f>
        <v>8414820</v>
      </c>
      <c r="Q26" s="32">
        <f>Loan!Q21</f>
        <v>3658790</v>
      </c>
      <c r="R26" s="32">
        <f>Loan!R21</f>
        <v>3658790</v>
      </c>
      <c r="S26" s="32">
        <f>Loan!S21</f>
        <v>3658790</v>
      </c>
      <c r="T26" s="32">
        <f>Loan!T21</f>
        <v>3658790</v>
      </c>
      <c r="U26" s="32">
        <f>Loan!U21</f>
        <v>0</v>
      </c>
      <c r="V26" s="32">
        <f>Loan!V21</f>
        <v>0</v>
      </c>
      <c r="W26" s="32">
        <f>Loan!W21</f>
        <v>0</v>
      </c>
      <c r="X26" s="32">
        <f>Loan!X21</f>
        <v>0</v>
      </c>
      <c r="Y26" s="32">
        <f>Loan!Y21</f>
        <v>0</v>
      </c>
      <c r="Z26" s="9"/>
    </row>
    <row r="27">
      <c r="A27" s="61" t="s">
        <v>295</v>
      </c>
      <c r="B27" s="32">
        <f t="shared" ref="B27:Y27" si="7">sum(B26)</f>
        <v>0</v>
      </c>
      <c r="C27" s="32">
        <f t="shared" si="7"/>
        <v>0</v>
      </c>
      <c r="D27" s="32">
        <f t="shared" si="7"/>
        <v>4756030</v>
      </c>
      <c r="E27" s="32">
        <f t="shared" si="7"/>
        <v>4756030</v>
      </c>
      <c r="F27" s="32">
        <f t="shared" si="7"/>
        <v>8414820</v>
      </c>
      <c r="G27" s="32">
        <f t="shared" si="7"/>
        <v>8414820</v>
      </c>
      <c r="H27" s="32">
        <f t="shared" si="7"/>
        <v>8414820</v>
      </c>
      <c r="I27" s="32">
        <f t="shared" si="7"/>
        <v>8414820</v>
      </c>
      <c r="J27" s="32">
        <f t="shared" si="7"/>
        <v>8414820</v>
      </c>
      <c r="K27" s="32">
        <f t="shared" si="7"/>
        <v>8414820</v>
      </c>
      <c r="L27" s="32">
        <f t="shared" si="7"/>
        <v>8414820</v>
      </c>
      <c r="M27" s="32">
        <f t="shared" si="7"/>
        <v>8414820</v>
      </c>
      <c r="N27" s="32">
        <f t="shared" si="7"/>
        <v>8414820</v>
      </c>
      <c r="O27" s="32">
        <f t="shared" si="7"/>
        <v>8414820</v>
      </c>
      <c r="P27" s="32">
        <f t="shared" si="7"/>
        <v>8414820</v>
      </c>
      <c r="Q27" s="32">
        <f t="shared" si="7"/>
        <v>3658790</v>
      </c>
      <c r="R27" s="32">
        <f t="shared" si="7"/>
        <v>3658790</v>
      </c>
      <c r="S27" s="32">
        <f t="shared" si="7"/>
        <v>3658790</v>
      </c>
      <c r="T27" s="32">
        <f t="shared" si="7"/>
        <v>3658790</v>
      </c>
      <c r="U27" s="32">
        <f t="shared" si="7"/>
        <v>0</v>
      </c>
      <c r="V27" s="32">
        <f t="shared" si="7"/>
        <v>0</v>
      </c>
      <c r="W27" s="32">
        <f t="shared" si="7"/>
        <v>0</v>
      </c>
      <c r="X27" s="32">
        <f t="shared" si="7"/>
        <v>0</v>
      </c>
      <c r="Y27" s="32">
        <f t="shared" si="7"/>
        <v>0</v>
      </c>
      <c r="Z27" s="9"/>
    </row>
    <row r="28">
      <c r="A28" s="63"/>
      <c r="B28" s="9"/>
      <c r="C28" s="9"/>
      <c r="D28" s="9"/>
      <c r="E28" s="9"/>
      <c r="F28" s="9"/>
      <c r="G28" s="9"/>
      <c r="H28" s="9"/>
      <c r="I28" s="9"/>
      <c r="J28" s="9"/>
      <c r="K28" s="9"/>
      <c r="L28" s="9"/>
      <c r="M28" s="9"/>
      <c r="N28" s="9"/>
      <c r="O28" s="9"/>
      <c r="P28" s="9"/>
      <c r="Q28" s="9"/>
      <c r="R28" s="9"/>
      <c r="S28" s="9"/>
      <c r="T28" s="9"/>
      <c r="U28" s="9"/>
      <c r="V28" s="9"/>
      <c r="W28" s="9"/>
      <c r="X28" s="9"/>
      <c r="Y28" s="9"/>
      <c r="Z28" s="9"/>
    </row>
    <row r="29">
      <c r="A29" s="63" t="s">
        <v>296</v>
      </c>
      <c r="B29" s="9"/>
      <c r="C29" s="9"/>
      <c r="D29" s="9"/>
      <c r="E29" s="9"/>
      <c r="F29" s="9"/>
      <c r="G29" s="9"/>
      <c r="H29" s="9"/>
      <c r="I29" s="9"/>
      <c r="J29" s="9"/>
      <c r="K29" s="9"/>
      <c r="L29" s="9"/>
      <c r="M29" s="9"/>
      <c r="N29" s="9"/>
      <c r="O29" s="9"/>
      <c r="P29" s="9"/>
      <c r="Q29" s="9"/>
      <c r="R29" s="9"/>
      <c r="S29" s="9"/>
      <c r="T29" s="9"/>
      <c r="U29" s="9"/>
      <c r="V29" s="9"/>
      <c r="W29" s="9"/>
      <c r="X29" s="9"/>
      <c r="Y29" s="9"/>
      <c r="Z29" s="9"/>
    </row>
    <row r="30">
      <c r="A30" s="60" t="s">
        <v>297</v>
      </c>
      <c r="B30" s="32">
        <f>Purchases!B15</f>
        <v>70000000</v>
      </c>
      <c r="C30" s="32">
        <f>Purchases!C15</f>
        <v>60600000</v>
      </c>
      <c r="D30" s="32">
        <f>Purchases!D15</f>
        <v>103845200.4</v>
      </c>
      <c r="E30" s="32">
        <f>Purchases!E15</f>
        <v>63048240</v>
      </c>
      <c r="F30" s="32">
        <f>Purchases!F15</f>
        <v>108478953.2</v>
      </c>
      <c r="G30" s="32">
        <f>Purchases!G15</f>
        <v>65595388.9</v>
      </c>
      <c r="H30" s="32">
        <f>Purchases!H15</f>
        <v>113322193.8</v>
      </c>
      <c r="I30" s="32">
        <f>Purchases!I15</f>
        <v>68245442.61</v>
      </c>
      <c r="J30" s="32">
        <f>Purchases!J15</f>
        <v>118384518.3</v>
      </c>
      <c r="K30" s="32">
        <f>Purchases!K15</f>
        <v>71002558.49</v>
      </c>
      <c r="L30" s="32">
        <f>Purchases!L15</f>
        <v>123675967.9</v>
      </c>
      <c r="M30" s="32">
        <f>Purchases!M15</f>
        <v>73871061.85</v>
      </c>
      <c r="N30" s="32">
        <f>Purchases!N15</f>
        <v>129207050</v>
      </c>
      <c r="O30" s="32">
        <f>Purchases!O15</f>
        <v>76855452.75</v>
      </c>
      <c r="P30" s="32">
        <f>Purchases!P15</f>
        <v>134988760.2</v>
      </c>
      <c r="Q30" s="32">
        <f>Purchases!Q15</f>
        <v>79960413.04</v>
      </c>
      <c r="R30" s="32">
        <f>Purchases!R15</f>
        <v>141032605.1</v>
      </c>
      <c r="S30" s="32">
        <f>Purchases!S15</f>
        <v>83190813.73</v>
      </c>
      <c r="T30" s="32">
        <f>Purchases!T15</f>
        <v>147350626.1</v>
      </c>
      <c r="U30" s="32">
        <f>Purchases!U15</f>
        <v>86551722.6</v>
      </c>
      <c r="V30" s="32">
        <f>Purchases!V15</f>
        <v>153955425.3</v>
      </c>
      <c r="W30" s="32">
        <f>Purchases!W15</f>
        <v>90048412.2</v>
      </c>
      <c r="X30" s="32">
        <f>Purchases!X15</f>
        <v>160860191.1</v>
      </c>
      <c r="Y30" s="32">
        <f>Purchases!Y15</f>
        <v>93686368.05</v>
      </c>
      <c r="Z30" s="9"/>
    </row>
    <row r="31">
      <c r="A31" s="9" t="s">
        <v>201</v>
      </c>
      <c r="B31" s="10">
        <f>Expenses!B21</f>
        <v>263607</v>
      </c>
      <c r="C31" s="10">
        <f>Expenses!C21</f>
        <v>304030</v>
      </c>
      <c r="D31" s="10">
        <f>Expenses!D21</f>
        <v>314570</v>
      </c>
      <c r="E31" s="10">
        <f>Expenses!E21</f>
        <v>304030</v>
      </c>
      <c r="F31" s="10">
        <f>Expenses!F21</f>
        <v>314570</v>
      </c>
      <c r="G31" s="10">
        <f>Expenses!G21</f>
        <v>304030</v>
      </c>
      <c r="H31" s="10">
        <f>Expenses!H21</f>
        <v>314570</v>
      </c>
      <c r="I31" s="10">
        <f>Expenses!I21</f>
        <v>304030</v>
      </c>
      <c r="J31" s="10">
        <f>Expenses!J21</f>
        <v>314570</v>
      </c>
      <c r="K31" s="10">
        <f>Expenses!K21</f>
        <v>304030</v>
      </c>
      <c r="L31" s="10">
        <f>Expenses!L21</f>
        <v>314570</v>
      </c>
      <c r="M31" s="10">
        <f>Expenses!M21</f>
        <v>304030</v>
      </c>
      <c r="N31" s="10">
        <f>Expenses!N21</f>
        <v>314570</v>
      </c>
      <c r="O31" s="10">
        <f>Expenses!O21</f>
        <v>304030</v>
      </c>
      <c r="P31" s="10">
        <f>Expenses!P21</f>
        <v>314570</v>
      </c>
      <c r="Q31" s="10">
        <f>Expenses!Q21</f>
        <v>304030</v>
      </c>
      <c r="R31" s="10">
        <f>Expenses!R21</f>
        <v>314570</v>
      </c>
      <c r="S31" s="10">
        <f>Expenses!S21</f>
        <v>304030</v>
      </c>
      <c r="T31" s="10">
        <f>Expenses!T21</f>
        <v>314570</v>
      </c>
      <c r="U31" s="10">
        <f>Expenses!U21</f>
        <v>304030</v>
      </c>
      <c r="V31" s="10">
        <f>Expenses!V21</f>
        <v>314570</v>
      </c>
      <c r="W31" s="10">
        <f>Expenses!W21</f>
        <v>304030</v>
      </c>
      <c r="X31" s="10">
        <f>Expenses!X21</f>
        <v>314570</v>
      </c>
      <c r="Y31" s="10">
        <f>Expenses!Y21</f>
        <v>304030</v>
      </c>
      <c r="Z31" s="9"/>
    </row>
    <row r="32">
      <c r="A32" s="63" t="s">
        <v>298</v>
      </c>
      <c r="B32" s="32">
        <f t="shared" ref="B32:Y32" si="8">sum(B30:B31)</f>
        <v>70263607</v>
      </c>
      <c r="C32" s="32">
        <f t="shared" si="8"/>
        <v>60904030</v>
      </c>
      <c r="D32" s="32">
        <f t="shared" si="8"/>
        <v>104159770.4</v>
      </c>
      <c r="E32" s="32">
        <f t="shared" si="8"/>
        <v>63352270</v>
      </c>
      <c r="F32" s="32">
        <f t="shared" si="8"/>
        <v>108793523.2</v>
      </c>
      <c r="G32" s="32">
        <f t="shared" si="8"/>
        <v>65899418.9</v>
      </c>
      <c r="H32" s="32">
        <f t="shared" si="8"/>
        <v>113636763.8</v>
      </c>
      <c r="I32" s="32">
        <f t="shared" si="8"/>
        <v>68549472.61</v>
      </c>
      <c r="J32" s="32">
        <f t="shared" si="8"/>
        <v>118699088.3</v>
      </c>
      <c r="K32" s="32">
        <f t="shared" si="8"/>
        <v>71306588.49</v>
      </c>
      <c r="L32" s="32">
        <f t="shared" si="8"/>
        <v>123990537.9</v>
      </c>
      <c r="M32" s="32">
        <f t="shared" si="8"/>
        <v>74175091.85</v>
      </c>
      <c r="N32" s="32">
        <f t="shared" si="8"/>
        <v>129521620</v>
      </c>
      <c r="O32" s="32">
        <f t="shared" si="8"/>
        <v>77159482.75</v>
      </c>
      <c r="P32" s="32">
        <f t="shared" si="8"/>
        <v>135303330.2</v>
      </c>
      <c r="Q32" s="32">
        <f t="shared" si="8"/>
        <v>80264443.04</v>
      </c>
      <c r="R32" s="32">
        <f t="shared" si="8"/>
        <v>141347175.1</v>
      </c>
      <c r="S32" s="32">
        <f t="shared" si="8"/>
        <v>83494843.73</v>
      </c>
      <c r="T32" s="32">
        <f t="shared" si="8"/>
        <v>147665196.1</v>
      </c>
      <c r="U32" s="32">
        <f t="shared" si="8"/>
        <v>86855752.6</v>
      </c>
      <c r="V32" s="32">
        <f t="shared" si="8"/>
        <v>154269995.3</v>
      </c>
      <c r="W32" s="32">
        <f t="shared" si="8"/>
        <v>90352442.2</v>
      </c>
      <c r="X32" s="32">
        <f t="shared" si="8"/>
        <v>161174761.1</v>
      </c>
      <c r="Y32" s="32">
        <f t="shared" si="8"/>
        <v>93990398.05</v>
      </c>
      <c r="Z32" s="9"/>
    </row>
    <row r="33">
      <c r="A33" s="55" t="s">
        <v>299</v>
      </c>
      <c r="B33" s="32">
        <f t="shared" ref="B33:Y33" si="9">B27+B32</f>
        <v>70263607</v>
      </c>
      <c r="C33" s="32">
        <f t="shared" si="9"/>
        <v>60904030</v>
      </c>
      <c r="D33" s="32">
        <f t="shared" si="9"/>
        <v>108915800.4</v>
      </c>
      <c r="E33" s="32">
        <f t="shared" si="9"/>
        <v>68108300</v>
      </c>
      <c r="F33" s="32">
        <f t="shared" si="9"/>
        <v>117208343.2</v>
      </c>
      <c r="G33" s="32">
        <f t="shared" si="9"/>
        <v>74314238.9</v>
      </c>
      <c r="H33" s="32">
        <f t="shared" si="9"/>
        <v>122051583.8</v>
      </c>
      <c r="I33" s="32">
        <f t="shared" si="9"/>
        <v>76964292.61</v>
      </c>
      <c r="J33" s="32">
        <f t="shared" si="9"/>
        <v>127113908.3</v>
      </c>
      <c r="K33" s="32">
        <f t="shared" si="9"/>
        <v>79721408.49</v>
      </c>
      <c r="L33" s="32">
        <f t="shared" si="9"/>
        <v>132405357.9</v>
      </c>
      <c r="M33" s="32">
        <f t="shared" si="9"/>
        <v>82589911.85</v>
      </c>
      <c r="N33" s="32">
        <f t="shared" si="9"/>
        <v>137936440</v>
      </c>
      <c r="O33" s="32">
        <f t="shared" si="9"/>
        <v>85574302.75</v>
      </c>
      <c r="P33" s="32">
        <f t="shared" si="9"/>
        <v>143718150.2</v>
      </c>
      <c r="Q33" s="32">
        <f t="shared" si="9"/>
        <v>83923233.04</v>
      </c>
      <c r="R33" s="32">
        <f t="shared" si="9"/>
        <v>145005965.1</v>
      </c>
      <c r="S33" s="32">
        <f t="shared" si="9"/>
        <v>87153633.73</v>
      </c>
      <c r="T33" s="32">
        <f t="shared" si="9"/>
        <v>151323986.1</v>
      </c>
      <c r="U33" s="32">
        <f t="shared" si="9"/>
        <v>86855752.6</v>
      </c>
      <c r="V33" s="32">
        <f t="shared" si="9"/>
        <v>154269995.3</v>
      </c>
      <c r="W33" s="32">
        <f t="shared" si="9"/>
        <v>90352442.2</v>
      </c>
      <c r="X33" s="32">
        <f t="shared" si="9"/>
        <v>161174761.1</v>
      </c>
      <c r="Y33" s="32">
        <f t="shared" si="9"/>
        <v>93990398.05</v>
      </c>
      <c r="Z33" s="9"/>
    </row>
    <row r="34">
      <c r="A34" s="55"/>
      <c r="B34" s="32"/>
      <c r="C34" s="32"/>
      <c r="D34" s="32"/>
      <c r="E34" s="32"/>
      <c r="F34" s="32"/>
      <c r="G34" s="32"/>
      <c r="H34" s="32"/>
      <c r="I34" s="32"/>
      <c r="J34" s="32"/>
      <c r="K34" s="32"/>
      <c r="L34" s="32"/>
      <c r="M34" s="32"/>
      <c r="N34" s="32"/>
      <c r="O34" s="32"/>
      <c r="P34" s="32"/>
      <c r="Q34" s="32"/>
      <c r="R34" s="32"/>
      <c r="S34" s="32"/>
      <c r="T34" s="32"/>
      <c r="U34" s="32"/>
      <c r="V34" s="32"/>
      <c r="W34" s="32"/>
      <c r="X34" s="32"/>
      <c r="Y34" s="32"/>
      <c r="Z34" s="9"/>
    </row>
    <row r="35">
      <c r="A35" s="56" t="s">
        <v>300</v>
      </c>
      <c r="B35" s="32">
        <f t="shared" ref="B35:Y35" si="10">B33+B22</f>
        <v>80929838.87</v>
      </c>
      <c r="C35" s="32">
        <f t="shared" si="10"/>
        <v>82405387.6</v>
      </c>
      <c r="D35" s="32">
        <f t="shared" si="10"/>
        <v>141434252.3</v>
      </c>
      <c r="E35" s="32">
        <f t="shared" si="10"/>
        <v>111858612.7</v>
      </c>
      <c r="F35" s="32">
        <f t="shared" si="10"/>
        <v>172379858.4</v>
      </c>
      <c r="G35" s="32">
        <f t="shared" si="10"/>
        <v>141132128.1</v>
      </c>
      <c r="H35" s="32">
        <f t="shared" si="10"/>
        <v>200739565.5</v>
      </c>
      <c r="I35" s="32">
        <f t="shared" si="10"/>
        <v>167758602.7</v>
      </c>
      <c r="J35" s="32">
        <f t="shared" si="10"/>
        <v>230256577.1</v>
      </c>
      <c r="K35" s="32">
        <f t="shared" si="10"/>
        <v>195455186.7</v>
      </c>
      <c r="L35" s="32">
        <f t="shared" si="10"/>
        <v>260984420.5</v>
      </c>
      <c r="M35" s="32">
        <f t="shared" si="10"/>
        <v>224245684.9</v>
      </c>
      <c r="N35" s="32">
        <f t="shared" si="10"/>
        <v>292965142</v>
      </c>
      <c r="O35" s="32">
        <f t="shared" si="10"/>
        <v>254249817.6</v>
      </c>
      <c r="P35" s="32">
        <f t="shared" si="10"/>
        <v>326321358.5</v>
      </c>
      <c r="Q35" s="32">
        <f t="shared" si="10"/>
        <v>280775323.9</v>
      </c>
      <c r="R35" s="32">
        <f t="shared" si="10"/>
        <v>356409399.5</v>
      </c>
      <c r="S35" s="32">
        <f t="shared" si="10"/>
        <v>313411673</v>
      </c>
      <c r="T35" s="32">
        <f t="shared" si="10"/>
        <v>392753100.6</v>
      </c>
      <c r="U35" s="32">
        <f t="shared" si="10"/>
        <v>343874421</v>
      </c>
      <c r="V35" s="32">
        <f t="shared" si="10"/>
        <v>427132364.8</v>
      </c>
      <c r="W35" s="32">
        <f t="shared" si="10"/>
        <v>379395184.7</v>
      </c>
      <c r="X35" s="32">
        <f t="shared" si="10"/>
        <v>466743601.6</v>
      </c>
      <c r="Y35" s="32">
        <f t="shared" si="10"/>
        <v>416385821.1</v>
      </c>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55" t="s">
        <v>301</v>
      </c>
      <c r="B37" s="49">
        <f t="shared" ref="B37:Y37" si="11">B12-B35</f>
        <v>0</v>
      </c>
      <c r="C37" s="49">
        <f t="shared" si="11"/>
        <v>-0.00000001490116119</v>
      </c>
      <c r="D37" s="49">
        <f t="shared" si="11"/>
        <v>-0.00000002980232239</v>
      </c>
      <c r="E37" s="49">
        <f t="shared" si="11"/>
        <v>-0.00000001490116119</v>
      </c>
      <c r="F37" s="49">
        <f t="shared" si="11"/>
        <v>-0.00000005960464478</v>
      </c>
      <c r="G37" s="49">
        <f t="shared" si="11"/>
        <v>-0.00000002980232239</v>
      </c>
      <c r="H37" s="49">
        <f t="shared" si="11"/>
        <v>-0.00000002980232239</v>
      </c>
      <c r="I37" s="49">
        <f t="shared" si="11"/>
        <v>0</v>
      </c>
      <c r="J37" s="49">
        <f t="shared" si="11"/>
        <v>0</v>
      </c>
      <c r="K37" s="49">
        <f t="shared" si="11"/>
        <v>0</v>
      </c>
      <c r="L37" s="49">
        <f t="shared" si="11"/>
        <v>0.00000002980232239</v>
      </c>
      <c r="M37" s="49">
        <f t="shared" si="11"/>
        <v>0.00000002980232239</v>
      </c>
      <c r="N37" s="49">
        <f t="shared" si="11"/>
        <v>0.00000005960464478</v>
      </c>
      <c r="O37" s="49">
        <f t="shared" si="11"/>
        <v>0.00000005960464478</v>
      </c>
      <c r="P37" s="49">
        <f t="shared" si="11"/>
        <v>0.0000001192092896</v>
      </c>
      <c r="Q37" s="49">
        <f t="shared" si="11"/>
        <v>0.0000001788139343</v>
      </c>
      <c r="R37" s="49">
        <f t="shared" si="11"/>
        <v>0.0000001192092896</v>
      </c>
      <c r="S37" s="49">
        <f t="shared" si="11"/>
        <v>0.00000005960464478</v>
      </c>
      <c r="T37" s="49">
        <f t="shared" si="11"/>
        <v>0.00000005960464478</v>
      </c>
      <c r="U37" s="49">
        <f t="shared" si="11"/>
        <v>0.0000001192092896</v>
      </c>
      <c r="V37" s="49">
        <f t="shared" si="11"/>
        <v>0.00000005960464478</v>
      </c>
      <c r="W37" s="49">
        <f t="shared" si="11"/>
        <v>0</v>
      </c>
      <c r="X37" s="49">
        <f t="shared" si="11"/>
        <v>0</v>
      </c>
      <c r="Y37" s="49">
        <f t="shared" si="11"/>
        <v>0</v>
      </c>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sheetData>
  <printOptions gridLines="1" horizontalCentered="1"/>
  <pageMargins bottom="0.75" footer="0.0" header="0.0" left="0.7" right="0.7" top="0.75"/>
  <pageSetup fitToHeight="0" paperSize="9" cellComments="atEnd" orientation="landscape" pageOrder="overThenDown"/>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5"/>
    <col customWidth="1" min="2" max="10" width="15.13"/>
  </cols>
  <sheetData>
    <row r="1">
      <c r="A1" s="59"/>
      <c r="B1" s="64" t="s">
        <v>149</v>
      </c>
      <c r="C1" s="64" t="s">
        <v>150</v>
      </c>
      <c r="D1" s="64" t="s">
        <v>151</v>
      </c>
      <c r="E1" s="64" t="s">
        <v>152</v>
      </c>
      <c r="F1" s="64" t="s">
        <v>153</v>
      </c>
      <c r="G1" s="64" t="s">
        <v>154</v>
      </c>
      <c r="H1" s="64" t="s">
        <v>155</v>
      </c>
      <c r="I1" s="64" t="s">
        <v>156</v>
      </c>
      <c r="J1" s="64" t="s">
        <v>188</v>
      </c>
    </row>
    <row r="2">
      <c r="A2" s="37" t="s">
        <v>186</v>
      </c>
      <c r="B2" s="60"/>
      <c r="C2" s="60"/>
      <c r="D2" s="60"/>
      <c r="E2" s="60"/>
      <c r="F2" s="60"/>
      <c r="G2" s="60"/>
      <c r="H2" s="60"/>
      <c r="I2" s="60"/>
      <c r="J2" s="60"/>
    </row>
    <row r="3">
      <c r="A3" s="31" t="s">
        <v>98</v>
      </c>
      <c r="B3" s="49">
        <f>Sales!B3+Sales!C3+Sales!D3</f>
        <v>92738475.47</v>
      </c>
      <c r="C3" s="49">
        <f>Sales!E3+Sales!F3+Sales!G3</f>
        <v>101374735.4</v>
      </c>
      <c r="D3" s="49">
        <f>Sales!H3+Sales!I3+Sales!J3</f>
        <v>110815246.1</v>
      </c>
      <c r="E3" s="49">
        <f>Sales!K3+Sales!L3+Sales!M3</f>
        <v>121134903.2</v>
      </c>
      <c r="F3" s="49">
        <f>Sales!N3+Sales!O3+Sales!P3</f>
        <v>132415577.2</v>
      </c>
      <c r="G3" s="49">
        <f>Sales!Q3+Sales!R3+Sales!S3</f>
        <v>144746762.7</v>
      </c>
      <c r="H3" s="49">
        <f>Sales!T3+Sales!U3+Sales!V3</f>
        <v>158226288.5</v>
      </c>
      <c r="I3" s="49">
        <f>Sales!W3+Sales!X3+Sales!Y3</f>
        <v>172961093.5</v>
      </c>
      <c r="J3" s="49">
        <f t="shared" ref="J3:J4" si="1">Sum(B3:I3)</f>
        <v>1034413082</v>
      </c>
    </row>
    <row r="4">
      <c r="A4" s="31" t="s">
        <v>99</v>
      </c>
      <c r="B4" s="49">
        <f>Sales!B4+Sales!C4+Sales!D4</f>
        <v>153031400.3</v>
      </c>
      <c r="C4" s="49">
        <f>Sales!E4+Sales!F4+Sales!G4</f>
        <v>162433972</v>
      </c>
      <c r="D4" s="49">
        <f>Sales!H4+Sales!I4+Sales!J4</f>
        <v>172414257.5</v>
      </c>
      <c r="E4" s="49">
        <f>Sales!K4+Sales!L4+Sales!M4</f>
        <v>183007752.8</v>
      </c>
      <c r="F4" s="49">
        <f>Sales!N4+Sales!O4+Sales!P4</f>
        <v>194252134.8</v>
      </c>
      <c r="G4" s="49">
        <f>Sales!Q4+Sales!R4+Sales!S4</f>
        <v>206187395.3</v>
      </c>
      <c r="H4" s="49">
        <f>Sales!T4+Sales!U4+Sales!V4</f>
        <v>218855983.3</v>
      </c>
      <c r="I4" s="49">
        <f>Sales!W4+Sales!X4+Sales!Y4</f>
        <v>232302956.1</v>
      </c>
      <c r="J4" s="49">
        <f t="shared" si="1"/>
        <v>1522485852</v>
      </c>
    </row>
    <row r="5">
      <c r="A5" s="34" t="s">
        <v>187</v>
      </c>
      <c r="B5" s="49">
        <f t="shared" ref="B5:J5" si="2">Sum(B3:B4)</f>
        <v>245769875.8</v>
      </c>
      <c r="C5" s="49">
        <f t="shared" si="2"/>
        <v>263808707.4</v>
      </c>
      <c r="D5" s="49">
        <f t="shared" si="2"/>
        <v>283229503.6</v>
      </c>
      <c r="E5" s="49">
        <f t="shared" si="2"/>
        <v>304142656</v>
      </c>
      <c r="F5" s="49">
        <f t="shared" si="2"/>
        <v>326667712</v>
      </c>
      <c r="G5" s="49">
        <f t="shared" si="2"/>
        <v>350934158</v>
      </c>
      <c r="H5" s="49">
        <f t="shared" si="2"/>
        <v>377082271.8</v>
      </c>
      <c r="I5" s="49">
        <f t="shared" si="2"/>
        <v>405264049.6</v>
      </c>
      <c r="J5" s="49">
        <f t="shared" si="2"/>
        <v>2556898934</v>
      </c>
    </row>
    <row r="6">
      <c r="A6" s="34"/>
      <c r="B6" s="60"/>
      <c r="C6" s="60"/>
      <c r="D6" s="60"/>
      <c r="E6" s="60"/>
      <c r="F6" s="60"/>
      <c r="G6" s="60"/>
      <c r="H6" s="60"/>
      <c r="I6" s="60"/>
      <c r="J6" s="60"/>
    </row>
    <row r="7">
      <c r="A7" s="37" t="s">
        <v>186</v>
      </c>
      <c r="B7" s="60"/>
      <c r="C7" s="60"/>
      <c r="D7" s="60"/>
      <c r="E7" s="60"/>
      <c r="F7" s="60"/>
      <c r="G7" s="60"/>
      <c r="H7" s="60"/>
      <c r="I7" s="60"/>
      <c r="J7" s="60"/>
    </row>
    <row r="8">
      <c r="A8" s="31" t="s">
        <v>98</v>
      </c>
      <c r="J8" s="60"/>
    </row>
    <row r="9">
      <c r="A9" s="34" t="s">
        <v>105</v>
      </c>
      <c r="B9" s="60">
        <f>Sales!B9+Sales!C9+Sales!D9</f>
        <v>16692925.58</v>
      </c>
      <c r="C9" s="60">
        <f>Sales!E9+Sales!F9+Sales!G9</f>
        <v>18247452.37</v>
      </c>
      <c r="D9" s="60">
        <f>Sales!H9+Sales!I9+Sales!J9</f>
        <v>19946744.29</v>
      </c>
      <c r="E9" s="60">
        <f>Sales!K9+Sales!L9+Sales!M9</f>
        <v>21804282.57</v>
      </c>
      <c r="F9" s="60">
        <f>Sales!N9+Sales!O9+Sales!P9</f>
        <v>23834803.9</v>
      </c>
      <c r="G9" s="60">
        <f>Sales!Q9+Sales!R9+Sales!S9</f>
        <v>26054417.29</v>
      </c>
      <c r="H9" s="60">
        <f>Sales!T9+Sales!U9+Sales!V9</f>
        <v>28480731.92</v>
      </c>
      <c r="I9" s="60">
        <f>Sales!W9+Sales!X9+Sales!Y9</f>
        <v>31132996.83</v>
      </c>
      <c r="J9" s="49">
        <f t="shared" ref="J9:J11" si="3">Sum(B9:I9)</f>
        <v>186194354.8</v>
      </c>
    </row>
    <row r="10">
      <c r="A10" s="34" t="s">
        <v>107</v>
      </c>
      <c r="B10" s="60">
        <f>Sales!B10+Sales!C10+Sales!D10</f>
        <v>33385851.17</v>
      </c>
      <c r="C10" s="60">
        <f>Sales!E10+Sales!F10+Sales!G10</f>
        <v>36494904.75</v>
      </c>
      <c r="D10" s="60">
        <f>Sales!H10+Sales!I10+Sales!J10</f>
        <v>39893488.58</v>
      </c>
      <c r="E10" s="60">
        <f>Sales!K10+Sales!L10+Sales!M10</f>
        <v>43608565.15</v>
      </c>
      <c r="F10" s="60">
        <f>Sales!N10+Sales!O10+Sales!P10</f>
        <v>47669607.8</v>
      </c>
      <c r="G10" s="60">
        <f>Sales!Q10+Sales!R10+Sales!S10</f>
        <v>52108834.58</v>
      </c>
      <c r="H10" s="60">
        <f>Sales!T10+Sales!U10+Sales!V10</f>
        <v>56961463.85</v>
      </c>
      <c r="I10" s="60">
        <f>Sales!W10+Sales!X10+Sales!Y10</f>
        <v>62265993.66</v>
      </c>
      <c r="J10" s="49">
        <f t="shared" si="3"/>
        <v>372388709.5</v>
      </c>
    </row>
    <row r="11">
      <c r="A11" s="34" t="s">
        <v>109</v>
      </c>
      <c r="B11" s="60">
        <f>Sales!B11+Sales!C11+Sales!D11</f>
        <v>42659698.72</v>
      </c>
      <c r="C11" s="60">
        <f>Sales!E11+Sales!F11+Sales!G11</f>
        <v>46632378.29</v>
      </c>
      <c r="D11" s="60">
        <f>Sales!H11+Sales!I11+Sales!J11</f>
        <v>50975013.19</v>
      </c>
      <c r="E11" s="60">
        <f>Sales!K11+Sales!L11+Sales!M11</f>
        <v>55722055.47</v>
      </c>
      <c r="F11" s="60">
        <f>Sales!N11+Sales!O11+Sales!P11</f>
        <v>60911165.52</v>
      </c>
      <c r="G11" s="60">
        <f>Sales!Q11+Sales!R11+Sales!S11</f>
        <v>66583510.85</v>
      </c>
      <c r="H11" s="60">
        <f>Sales!T11+Sales!U11+Sales!V11</f>
        <v>72784092.69</v>
      </c>
      <c r="I11" s="60">
        <f>Sales!W11+Sales!X11+Sales!Y11</f>
        <v>79562103.01</v>
      </c>
      <c r="J11" s="49">
        <f t="shared" si="3"/>
        <v>475830017.7</v>
      </c>
    </row>
    <row r="12">
      <c r="A12" s="34" t="s">
        <v>188</v>
      </c>
      <c r="B12" s="60">
        <f t="shared" ref="B12:J12" si="4">Sum(B9:B11)</f>
        <v>92738475.47</v>
      </c>
      <c r="C12" s="60">
        <f t="shared" si="4"/>
        <v>101374735.4</v>
      </c>
      <c r="D12" s="60">
        <f t="shared" si="4"/>
        <v>110815246.1</v>
      </c>
      <c r="E12" s="60">
        <f t="shared" si="4"/>
        <v>121134903.2</v>
      </c>
      <c r="F12" s="60">
        <f t="shared" si="4"/>
        <v>132415577.2</v>
      </c>
      <c r="G12" s="60">
        <f t="shared" si="4"/>
        <v>144746762.7</v>
      </c>
      <c r="H12" s="60">
        <f t="shared" si="4"/>
        <v>158226288.5</v>
      </c>
      <c r="I12" s="60">
        <f t="shared" si="4"/>
        <v>172961093.5</v>
      </c>
      <c r="J12" s="60">
        <f t="shared" si="4"/>
        <v>1034413082</v>
      </c>
    </row>
    <row r="13">
      <c r="A13" s="34"/>
      <c r="B13" s="60"/>
      <c r="C13" s="60"/>
      <c r="D13" s="60"/>
      <c r="E13" s="60"/>
      <c r="F13" s="60"/>
      <c r="G13" s="60"/>
      <c r="H13" s="60"/>
      <c r="I13" s="60"/>
      <c r="J13" s="60"/>
    </row>
    <row r="14">
      <c r="A14" s="37" t="s">
        <v>186</v>
      </c>
      <c r="B14" s="60"/>
      <c r="C14" s="60"/>
      <c r="D14" s="60"/>
      <c r="E14" s="60"/>
      <c r="F14" s="60"/>
      <c r="G14" s="60"/>
      <c r="H14" s="60"/>
      <c r="I14" s="60"/>
      <c r="J14" s="60"/>
    </row>
    <row r="15">
      <c r="A15" s="31" t="s">
        <v>99</v>
      </c>
      <c r="B15" s="60"/>
      <c r="C15" s="60"/>
      <c r="D15" s="60"/>
      <c r="E15" s="60"/>
      <c r="F15" s="60"/>
      <c r="G15" s="60"/>
      <c r="H15" s="60"/>
      <c r="I15" s="60"/>
      <c r="J15" s="60"/>
    </row>
    <row r="16">
      <c r="A16" s="34" t="s">
        <v>105</v>
      </c>
      <c r="B16" s="49">
        <f>Sales!B16+Sales!C16+Sales!D16</f>
        <v>30606280.06</v>
      </c>
      <c r="C16" s="49">
        <f>Sales!E16+Sales!F16+Sales!G16</f>
        <v>32486794.4</v>
      </c>
      <c r="D16" s="49">
        <f>Sales!H16+Sales!I16+Sales!J16</f>
        <v>34482851.5</v>
      </c>
      <c r="E16" s="49">
        <f>Sales!K16+Sales!L16+Sales!M16</f>
        <v>36601550.56</v>
      </c>
      <c r="F16" s="49">
        <f>Sales!N16+Sales!O16+Sales!P16</f>
        <v>38850426.95</v>
      </c>
      <c r="G16" s="49">
        <f>Sales!Q16+Sales!R16+Sales!S16</f>
        <v>41237479.05</v>
      </c>
      <c r="H16" s="49">
        <f>Sales!T16+Sales!U16+Sales!V16</f>
        <v>43771196.66</v>
      </c>
      <c r="I16" s="49">
        <f>Sales!W16+Sales!X16+Sales!Y16</f>
        <v>46460591.22</v>
      </c>
      <c r="J16" s="49">
        <f t="shared" ref="J16:J18" si="5">Sum(B16:I16)</f>
        <v>304497170.4</v>
      </c>
    </row>
    <row r="17">
      <c r="A17" s="34" t="s">
        <v>107</v>
      </c>
      <c r="B17" s="49">
        <f>Sales!B17+Sales!C17+Sales!D17</f>
        <v>82636956.15</v>
      </c>
      <c r="C17" s="49">
        <f>Sales!E17+Sales!F17+Sales!G17</f>
        <v>87714344.87</v>
      </c>
      <c r="D17" s="49">
        <f>Sales!H17+Sales!I17+Sales!J17</f>
        <v>93103699.05</v>
      </c>
      <c r="E17" s="49">
        <f>Sales!K17+Sales!L17+Sales!M17</f>
        <v>98824186.51</v>
      </c>
      <c r="F17" s="49">
        <f>Sales!N17+Sales!O17+Sales!P17</f>
        <v>104896152.8</v>
      </c>
      <c r="G17" s="49">
        <f>Sales!Q17+Sales!R17+Sales!S17</f>
        <v>111341193.4</v>
      </c>
      <c r="H17" s="49">
        <f>Sales!T17+Sales!U17+Sales!V17</f>
        <v>118182231</v>
      </c>
      <c r="I17" s="49">
        <f>Sales!W17+Sales!X17+Sales!Y17</f>
        <v>125443596.3</v>
      </c>
      <c r="J17" s="49">
        <f t="shared" si="5"/>
        <v>822142360.1</v>
      </c>
    </row>
    <row r="18">
      <c r="A18" s="34" t="s">
        <v>109</v>
      </c>
      <c r="B18" s="49">
        <f>Sales!B18+Sales!C18+Sales!D18</f>
        <v>39788164.07</v>
      </c>
      <c r="C18" s="49">
        <f>Sales!E18+Sales!F18+Sales!G18</f>
        <v>42232832.72</v>
      </c>
      <c r="D18" s="49">
        <f>Sales!H18+Sales!I18+Sales!J18</f>
        <v>44827706.95</v>
      </c>
      <c r="E18" s="49">
        <f>Sales!K18+Sales!L18+Sales!M18</f>
        <v>47582015.73</v>
      </c>
      <c r="F18" s="49">
        <f>Sales!N18+Sales!O18+Sales!P18</f>
        <v>50505555.04</v>
      </c>
      <c r="G18" s="49">
        <f>Sales!Q18+Sales!R18+Sales!S18</f>
        <v>53608722.77</v>
      </c>
      <c r="H18" s="49">
        <f>Sales!T18+Sales!U18+Sales!V18</f>
        <v>56902555.66</v>
      </c>
      <c r="I18" s="49">
        <f>Sales!W18+Sales!X18+Sales!Y18</f>
        <v>60398768.58</v>
      </c>
      <c r="J18" s="49">
        <f t="shared" si="5"/>
        <v>395846321.5</v>
      </c>
    </row>
    <row r="19">
      <c r="A19" s="34" t="s">
        <v>188</v>
      </c>
      <c r="B19" s="49">
        <f t="shared" ref="B19:J19" si="6">Sum(B16:B18)</f>
        <v>153031400.3</v>
      </c>
      <c r="C19" s="49">
        <f t="shared" si="6"/>
        <v>162433972</v>
      </c>
      <c r="D19" s="49">
        <f t="shared" si="6"/>
        <v>172414257.5</v>
      </c>
      <c r="E19" s="49">
        <f t="shared" si="6"/>
        <v>183007752.8</v>
      </c>
      <c r="F19" s="49">
        <f t="shared" si="6"/>
        <v>194252134.8</v>
      </c>
      <c r="G19" s="49">
        <f t="shared" si="6"/>
        <v>206187395.3</v>
      </c>
      <c r="H19" s="49">
        <f t="shared" si="6"/>
        <v>218855983.3</v>
      </c>
      <c r="I19" s="49">
        <f t="shared" si="6"/>
        <v>232302956.1</v>
      </c>
      <c r="J19" s="49">
        <f t="shared" si="6"/>
        <v>1522485852</v>
      </c>
    </row>
    <row r="20">
      <c r="A20" s="34"/>
      <c r="B20" s="60"/>
      <c r="C20" s="60"/>
      <c r="D20" s="60"/>
      <c r="E20" s="60"/>
      <c r="F20" s="60"/>
      <c r="G20" s="60"/>
      <c r="H20" s="60"/>
      <c r="I20" s="60"/>
      <c r="J20" s="60"/>
    </row>
    <row r="21">
      <c r="A21" s="37" t="s">
        <v>189</v>
      </c>
      <c r="B21" s="60"/>
      <c r="C21" s="60"/>
      <c r="D21" s="60"/>
      <c r="E21" s="60"/>
      <c r="F21" s="60"/>
      <c r="G21" s="60"/>
      <c r="H21" s="60"/>
      <c r="I21" s="60"/>
      <c r="J21" s="60"/>
    </row>
    <row r="22">
      <c r="A22" s="34" t="s">
        <v>105</v>
      </c>
      <c r="B22" s="49">
        <f t="shared" ref="B22:J22" si="7">B9+B16</f>
        <v>47299205.64</v>
      </c>
      <c r="C22" s="49">
        <f t="shared" si="7"/>
        <v>50734246.77</v>
      </c>
      <c r="D22" s="49">
        <f t="shared" si="7"/>
        <v>54429595.79</v>
      </c>
      <c r="E22" s="49">
        <f t="shared" si="7"/>
        <v>58405833.13</v>
      </c>
      <c r="F22" s="49">
        <f t="shared" si="7"/>
        <v>62685230.85</v>
      </c>
      <c r="G22" s="49">
        <f t="shared" si="7"/>
        <v>67291896.34</v>
      </c>
      <c r="H22" s="49">
        <f t="shared" si="7"/>
        <v>72251928.59</v>
      </c>
      <c r="I22" s="49">
        <f t="shared" si="7"/>
        <v>77593588.05</v>
      </c>
      <c r="J22" s="49">
        <f t="shared" si="7"/>
        <v>490691525.2</v>
      </c>
    </row>
    <row r="23">
      <c r="A23" s="34" t="s">
        <v>107</v>
      </c>
      <c r="B23" s="49">
        <f t="shared" ref="B23:J23" si="8">B10+B17</f>
        <v>116022807.3</v>
      </c>
      <c r="C23" s="49">
        <f t="shared" si="8"/>
        <v>124209249.6</v>
      </c>
      <c r="D23" s="49">
        <f t="shared" si="8"/>
        <v>132997187.6</v>
      </c>
      <c r="E23" s="49">
        <f t="shared" si="8"/>
        <v>142432751.7</v>
      </c>
      <c r="F23" s="49">
        <f t="shared" si="8"/>
        <v>152565760.6</v>
      </c>
      <c r="G23" s="49">
        <f t="shared" si="8"/>
        <v>163450028</v>
      </c>
      <c r="H23" s="49">
        <f t="shared" si="8"/>
        <v>175143694.8</v>
      </c>
      <c r="I23" s="49">
        <f t="shared" si="8"/>
        <v>187709590</v>
      </c>
      <c r="J23" s="49">
        <f t="shared" si="8"/>
        <v>1194531070</v>
      </c>
    </row>
    <row r="24">
      <c r="A24" s="34" t="s">
        <v>109</v>
      </c>
      <c r="B24" s="49">
        <f t="shared" ref="B24:J24" si="9">B11+B18</f>
        <v>82447862.79</v>
      </c>
      <c r="C24" s="49">
        <f t="shared" si="9"/>
        <v>88865211</v>
      </c>
      <c r="D24" s="49">
        <f t="shared" si="9"/>
        <v>95802720.14</v>
      </c>
      <c r="E24" s="49">
        <f t="shared" si="9"/>
        <v>103304071.2</v>
      </c>
      <c r="F24" s="49">
        <f t="shared" si="9"/>
        <v>111416720.6</v>
      </c>
      <c r="G24" s="49">
        <f t="shared" si="9"/>
        <v>120192233.6</v>
      </c>
      <c r="H24" s="49">
        <f t="shared" si="9"/>
        <v>129686648.4</v>
      </c>
      <c r="I24" s="49">
        <f t="shared" si="9"/>
        <v>139960871.6</v>
      </c>
      <c r="J24" s="49">
        <f t="shared" si="9"/>
        <v>871676339.3</v>
      </c>
    </row>
    <row r="25">
      <c r="A25" s="34" t="s">
        <v>188</v>
      </c>
      <c r="B25" s="49">
        <f t="shared" ref="B25:J25" si="10">Sum(B22:B24)</f>
        <v>245769875.8</v>
      </c>
      <c r="C25" s="49">
        <f t="shared" si="10"/>
        <v>263808707.4</v>
      </c>
      <c r="D25" s="49">
        <f t="shared" si="10"/>
        <v>283229503.6</v>
      </c>
      <c r="E25" s="49">
        <f t="shared" si="10"/>
        <v>304142656</v>
      </c>
      <c r="F25" s="49">
        <f t="shared" si="10"/>
        <v>326667712</v>
      </c>
      <c r="G25" s="49">
        <f t="shared" si="10"/>
        <v>350934158</v>
      </c>
      <c r="H25" s="49">
        <f t="shared" si="10"/>
        <v>377082271.8</v>
      </c>
      <c r="I25" s="49">
        <f t="shared" si="10"/>
        <v>405264049.6</v>
      </c>
      <c r="J25" s="49">
        <f t="shared" si="10"/>
        <v>2556898934</v>
      </c>
    </row>
    <row r="26">
      <c r="A26" s="34"/>
      <c r="B26" s="60"/>
      <c r="C26" s="60"/>
      <c r="D26" s="60"/>
      <c r="E26" s="60"/>
      <c r="F26" s="60"/>
      <c r="G26" s="60"/>
      <c r="H26" s="60"/>
      <c r="I26" s="60"/>
      <c r="J26" s="60"/>
    </row>
    <row r="27">
      <c r="A27" s="9"/>
      <c r="B27" s="60"/>
      <c r="C27" s="60"/>
      <c r="D27" s="60"/>
      <c r="E27" s="60"/>
      <c r="F27" s="60"/>
      <c r="G27" s="60"/>
      <c r="H27" s="60"/>
      <c r="I27" s="60"/>
      <c r="J27" s="60"/>
    </row>
    <row r="28">
      <c r="A28" s="9"/>
      <c r="B28" s="60"/>
      <c r="C28" s="60"/>
      <c r="D28" s="60"/>
      <c r="E28" s="60"/>
      <c r="F28" s="60"/>
      <c r="G28" s="60"/>
      <c r="H28" s="60"/>
      <c r="I28" s="60"/>
      <c r="J28" s="60"/>
    </row>
    <row r="29">
      <c r="A29" s="9"/>
      <c r="B29" s="60"/>
      <c r="C29" s="60"/>
      <c r="D29" s="60"/>
      <c r="E29" s="60"/>
      <c r="F29" s="60"/>
      <c r="G29" s="60"/>
      <c r="H29" s="60"/>
      <c r="I29" s="60"/>
      <c r="J29" s="60"/>
    </row>
    <row r="30">
      <c r="A30" s="9"/>
      <c r="B30" s="60"/>
      <c r="C30" s="60"/>
      <c r="D30" s="60"/>
      <c r="E30" s="60"/>
      <c r="F30" s="60"/>
      <c r="G30" s="60"/>
      <c r="H30" s="60"/>
      <c r="I30" s="60"/>
      <c r="J30" s="60"/>
    </row>
    <row r="31">
      <c r="A31" s="9"/>
      <c r="B31" s="60"/>
      <c r="C31" s="60"/>
      <c r="D31" s="60"/>
      <c r="E31" s="60"/>
      <c r="F31" s="60"/>
      <c r="G31" s="60"/>
      <c r="H31" s="60"/>
      <c r="I31" s="60"/>
      <c r="J31" s="60"/>
    </row>
    <row r="32">
      <c r="A32" s="9"/>
      <c r="B32" s="60"/>
      <c r="C32" s="60"/>
      <c r="D32" s="60"/>
      <c r="E32" s="60"/>
      <c r="F32" s="60"/>
      <c r="G32" s="60"/>
      <c r="H32" s="60"/>
      <c r="I32" s="60"/>
      <c r="J32" s="60"/>
    </row>
    <row r="33">
      <c r="A33" s="9"/>
      <c r="B33" s="60"/>
      <c r="C33" s="60"/>
      <c r="D33" s="60"/>
      <c r="E33" s="60"/>
      <c r="F33" s="60"/>
      <c r="G33" s="60"/>
      <c r="H33" s="60"/>
      <c r="I33" s="60"/>
      <c r="J33" s="60"/>
    </row>
    <row r="34">
      <c r="A34" s="9"/>
      <c r="B34" s="60"/>
      <c r="C34" s="60"/>
      <c r="D34" s="60"/>
      <c r="E34" s="60"/>
      <c r="F34" s="60"/>
      <c r="G34" s="60"/>
      <c r="H34" s="60"/>
      <c r="I34" s="60"/>
      <c r="J34" s="60"/>
    </row>
    <row r="35">
      <c r="A35" s="9"/>
      <c r="B35" s="60"/>
      <c r="C35" s="60"/>
      <c r="D35" s="60"/>
      <c r="E35" s="60"/>
      <c r="F35" s="60"/>
      <c r="G35" s="60"/>
      <c r="H35" s="60"/>
      <c r="I35" s="60"/>
      <c r="J35" s="60"/>
    </row>
    <row r="36">
      <c r="A36" s="9"/>
      <c r="B36" s="60"/>
      <c r="C36" s="60"/>
      <c r="D36" s="60"/>
      <c r="E36" s="60"/>
      <c r="F36" s="60"/>
      <c r="G36" s="60"/>
      <c r="H36" s="60"/>
      <c r="I36" s="60"/>
      <c r="J36" s="60"/>
    </row>
    <row r="37">
      <c r="A37" s="9"/>
      <c r="B37" s="60"/>
      <c r="C37" s="60"/>
      <c r="D37" s="60"/>
      <c r="E37" s="60"/>
      <c r="F37" s="60"/>
      <c r="G37" s="60"/>
      <c r="H37" s="60"/>
      <c r="I37" s="60"/>
      <c r="J37" s="60"/>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sheetData>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0"/>
    <col customWidth="1" min="2" max="10" width="15.75"/>
  </cols>
  <sheetData>
    <row r="1">
      <c r="A1" s="64" t="s">
        <v>192</v>
      </c>
      <c r="B1" s="64" t="s">
        <v>149</v>
      </c>
      <c r="C1" s="64" t="s">
        <v>150</v>
      </c>
      <c r="D1" s="64" t="s">
        <v>151</v>
      </c>
      <c r="E1" s="64" t="s">
        <v>152</v>
      </c>
      <c r="F1" s="64" t="s">
        <v>153</v>
      </c>
      <c r="G1" s="64" t="s">
        <v>154</v>
      </c>
      <c r="H1" s="64" t="s">
        <v>155</v>
      </c>
      <c r="I1" s="64" t="s">
        <v>156</v>
      </c>
      <c r="J1" s="64" t="s">
        <v>188</v>
      </c>
    </row>
    <row r="2">
      <c r="A2" s="33" t="s">
        <v>193</v>
      </c>
      <c r="B2" s="30"/>
      <c r="C2" s="30"/>
      <c r="D2" s="30"/>
      <c r="E2" s="30"/>
      <c r="F2" s="30"/>
      <c r="G2" s="30"/>
      <c r="H2" s="30"/>
      <c r="I2" s="30"/>
      <c r="J2" s="30"/>
    </row>
    <row r="3">
      <c r="A3" s="31" t="s">
        <v>98</v>
      </c>
      <c r="B3" s="32">
        <f>Purchases!B3+Purchases!C3+Purchases!D3</f>
        <v>91812000</v>
      </c>
      <c r="C3" s="32">
        <f>Purchases!E3+Purchases!F3+Purchases!G3</f>
        <v>97431628.9</v>
      </c>
      <c r="D3" s="32">
        <f>Purchases!H3+Purchases!I3+Purchases!J3</f>
        <v>103395224</v>
      </c>
      <c r="E3" s="32">
        <f>Purchases!K3+Purchases!L3+Purchases!M3</f>
        <v>109723838.9</v>
      </c>
      <c r="F3" s="32">
        <f>Purchases!N3+Purchases!O3+Purchases!P3</f>
        <v>116439815.6</v>
      </c>
      <c r="G3" s="32">
        <f>Purchases!Q3+Purchases!R3+Purchases!S3</f>
        <v>123566863.9</v>
      </c>
      <c r="H3" s="32">
        <f>Purchases!T3+Purchases!U3+Purchases!V3</f>
        <v>131130144.5</v>
      </c>
      <c r="I3" s="32">
        <f>Purchases!W3+Purchases!X3+Purchases!Y3</f>
        <v>139156358.4</v>
      </c>
      <c r="J3" s="32">
        <f t="shared" ref="J3:J5" si="1">Sum(B3:I3)</f>
        <v>912655874.2</v>
      </c>
    </row>
    <row r="4">
      <c r="A4" s="31" t="s">
        <v>99</v>
      </c>
      <c r="B4" s="32">
        <f>Purchases!B4+Purchases!C4+Purchases!D4</f>
        <v>123037200.4</v>
      </c>
      <c r="C4" s="32">
        <f>Purchases!E4+Purchases!F4+Purchases!G4</f>
        <v>132536391.2</v>
      </c>
      <c r="D4" s="32">
        <f>Purchases!H4+Purchases!I4+Purchases!J4</f>
        <v>142768975.1</v>
      </c>
      <c r="E4" s="32">
        <f>Purchases!K4+Purchases!L4+Purchases!M4</f>
        <v>153791574.2</v>
      </c>
      <c r="F4" s="32">
        <f>Purchases!N4+Purchases!O4+Purchases!P4</f>
        <v>165665182.3</v>
      </c>
      <c r="G4" s="32">
        <f>Purchases!Q4+Purchases!R4+Purchases!S4</f>
        <v>178455502.4</v>
      </c>
      <c r="H4" s="32">
        <f>Purchases!T4+Purchases!U4+Purchases!V4</f>
        <v>192233310</v>
      </c>
      <c r="I4" s="32">
        <f>Purchases!W4+Purchases!X4+Purchases!Y4</f>
        <v>207074844.8</v>
      </c>
      <c r="J4" s="32">
        <f t="shared" si="1"/>
        <v>1295562980</v>
      </c>
    </row>
    <row r="5">
      <c r="A5" s="29" t="s">
        <v>187</v>
      </c>
      <c r="B5" s="32">
        <f t="shared" ref="B5:I5" si="2">Sum(B3:B4)</f>
        <v>214849200.4</v>
      </c>
      <c r="C5" s="32">
        <f t="shared" si="2"/>
        <v>229968020.1</v>
      </c>
      <c r="D5" s="32">
        <f t="shared" si="2"/>
        <v>246164199.1</v>
      </c>
      <c r="E5" s="32">
        <f t="shared" si="2"/>
        <v>263515413.1</v>
      </c>
      <c r="F5" s="32">
        <f t="shared" si="2"/>
        <v>282104998</v>
      </c>
      <c r="G5" s="32">
        <f t="shared" si="2"/>
        <v>302022366.3</v>
      </c>
      <c r="H5" s="32">
        <f t="shared" si="2"/>
        <v>323363454.5</v>
      </c>
      <c r="I5" s="32">
        <f t="shared" si="2"/>
        <v>346231203.1</v>
      </c>
      <c r="J5" s="32">
        <f t="shared" si="1"/>
        <v>2208218855</v>
      </c>
    </row>
    <row r="6">
      <c r="A6" s="31"/>
      <c r="B6" s="30"/>
      <c r="C6" s="30"/>
      <c r="D6" s="30"/>
      <c r="E6" s="30"/>
      <c r="F6" s="30"/>
      <c r="G6" s="30"/>
      <c r="H6" s="30"/>
      <c r="I6" s="30"/>
      <c r="J6" s="30"/>
    </row>
    <row r="7">
      <c r="A7" s="33"/>
      <c r="B7" s="30"/>
      <c r="C7" s="30"/>
      <c r="D7" s="30"/>
      <c r="E7" s="30"/>
      <c r="F7" s="30"/>
      <c r="G7" s="30"/>
      <c r="H7" s="30"/>
      <c r="I7" s="30"/>
      <c r="J7" s="30"/>
    </row>
    <row r="8">
      <c r="A8" s="31"/>
      <c r="B8" s="32"/>
      <c r="C8" s="32"/>
      <c r="D8" s="32"/>
      <c r="E8" s="32"/>
      <c r="F8" s="32"/>
      <c r="G8" s="32"/>
      <c r="H8" s="32"/>
      <c r="I8" s="32"/>
      <c r="J8" s="32"/>
    </row>
    <row r="9">
      <c r="A9" s="31"/>
      <c r="B9" s="32"/>
      <c r="C9" s="32"/>
      <c r="D9" s="32"/>
      <c r="E9" s="32"/>
      <c r="F9" s="32"/>
      <c r="G9" s="32"/>
      <c r="H9" s="32"/>
      <c r="I9" s="32"/>
      <c r="J9" s="32"/>
    </row>
    <row r="10">
      <c r="A10" s="33"/>
      <c r="B10" s="32"/>
      <c r="C10" s="32"/>
      <c r="D10" s="32"/>
      <c r="E10" s="32"/>
      <c r="F10" s="32"/>
      <c r="G10" s="32"/>
      <c r="H10" s="32"/>
      <c r="I10" s="32"/>
      <c r="J10" s="32"/>
    </row>
    <row r="11">
      <c r="A11" s="31"/>
      <c r="B11" s="30"/>
      <c r="C11" s="30"/>
      <c r="D11" s="30"/>
      <c r="E11" s="30"/>
      <c r="F11" s="30"/>
      <c r="G11" s="30"/>
      <c r="H11" s="30"/>
      <c r="I11" s="30"/>
      <c r="J11" s="30"/>
    </row>
    <row r="12">
      <c r="A12" s="33"/>
      <c r="B12" s="30"/>
      <c r="C12" s="30"/>
      <c r="D12" s="30"/>
      <c r="E12" s="30"/>
      <c r="F12" s="30"/>
      <c r="G12" s="30"/>
      <c r="H12" s="30"/>
      <c r="I12" s="30"/>
      <c r="J12" s="30"/>
    </row>
    <row r="13">
      <c r="A13" s="31"/>
      <c r="B13" s="32"/>
      <c r="C13" s="32"/>
      <c r="D13" s="32"/>
      <c r="E13" s="32"/>
      <c r="F13" s="32"/>
      <c r="G13" s="32"/>
      <c r="H13" s="32"/>
      <c r="I13" s="32"/>
      <c r="J13" s="32"/>
    </row>
    <row r="14">
      <c r="A14" s="31"/>
      <c r="B14" s="32"/>
      <c r="C14" s="32"/>
      <c r="D14" s="32"/>
      <c r="E14" s="32"/>
      <c r="F14" s="32"/>
      <c r="G14" s="32"/>
      <c r="H14" s="32"/>
      <c r="I14" s="32"/>
      <c r="J14" s="32"/>
    </row>
    <row r="15">
      <c r="A15" s="33"/>
      <c r="B15" s="32"/>
      <c r="C15" s="32"/>
      <c r="D15" s="32"/>
      <c r="E15" s="32"/>
      <c r="F15" s="32"/>
      <c r="G15" s="32"/>
      <c r="H15" s="32"/>
      <c r="I15" s="32"/>
      <c r="J15" s="32"/>
    </row>
    <row r="16">
      <c r="A16" s="30"/>
      <c r="B16" s="30"/>
      <c r="C16" s="30"/>
      <c r="D16" s="30"/>
      <c r="E16" s="30"/>
      <c r="F16" s="30"/>
      <c r="G16" s="30"/>
      <c r="H16" s="30"/>
      <c r="I16" s="30"/>
      <c r="J16" s="30"/>
    </row>
    <row r="17">
      <c r="A17" s="30"/>
      <c r="B17" s="30"/>
      <c r="C17" s="30"/>
      <c r="D17" s="30"/>
      <c r="E17" s="30"/>
      <c r="F17" s="30"/>
      <c r="G17" s="30"/>
      <c r="H17" s="30"/>
      <c r="I17" s="30"/>
      <c r="J17" s="30"/>
    </row>
    <row r="18">
      <c r="A18" s="30"/>
      <c r="B18" s="30"/>
      <c r="C18" s="30"/>
      <c r="D18" s="30"/>
      <c r="E18" s="30"/>
      <c r="F18" s="30"/>
      <c r="G18" s="30"/>
      <c r="H18" s="30"/>
      <c r="I18" s="30"/>
      <c r="J18" s="30"/>
    </row>
    <row r="19">
      <c r="A19" s="30"/>
      <c r="B19" s="30"/>
      <c r="C19" s="30"/>
      <c r="D19" s="30"/>
      <c r="E19" s="30"/>
      <c r="F19" s="30"/>
      <c r="G19" s="30"/>
      <c r="H19" s="30"/>
      <c r="I19" s="30"/>
      <c r="J19" s="30"/>
    </row>
    <row r="20">
      <c r="A20" s="30"/>
      <c r="B20" s="30"/>
      <c r="C20" s="30"/>
      <c r="D20" s="30"/>
      <c r="E20" s="30"/>
      <c r="F20" s="30"/>
      <c r="G20" s="30"/>
      <c r="H20" s="30"/>
      <c r="I20" s="30"/>
      <c r="J20" s="30"/>
    </row>
    <row r="21">
      <c r="A21" s="30"/>
      <c r="B21" s="30"/>
      <c r="C21" s="30"/>
      <c r="D21" s="30"/>
      <c r="E21" s="30"/>
      <c r="F21" s="30"/>
      <c r="G21" s="30"/>
      <c r="H21" s="30"/>
      <c r="I21" s="30"/>
      <c r="J21" s="30"/>
    </row>
    <row r="22">
      <c r="A22" s="30"/>
      <c r="B22" s="30"/>
      <c r="C22" s="30"/>
      <c r="D22" s="30"/>
      <c r="E22" s="30"/>
      <c r="F22" s="30"/>
      <c r="G22" s="30"/>
      <c r="H22" s="30"/>
      <c r="I22" s="30"/>
      <c r="J22" s="30"/>
    </row>
    <row r="23">
      <c r="A23" s="30"/>
      <c r="B23" s="30"/>
      <c r="C23" s="30"/>
      <c r="D23" s="30"/>
      <c r="E23" s="30"/>
      <c r="F23" s="30"/>
      <c r="G23" s="30"/>
      <c r="H23" s="30"/>
      <c r="I23" s="30"/>
      <c r="J23" s="30"/>
    </row>
    <row r="24">
      <c r="A24" s="30"/>
      <c r="B24" s="30"/>
      <c r="C24" s="30"/>
      <c r="D24" s="30"/>
      <c r="E24" s="30"/>
      <c r="F24" s="30"/>
      <c r="G24" s="30"/>
      <c r="H24" s="30"/>
      <c r="I24" s="30"/>
      <c r="J24" s="30"/>
    </row>
    <row r="25">
      <c r="A25" s="30"/>
      <c r="B25" s="30"/>
      <c r="C25" s="30"/>
      <c r="D25" s="30"/>
      <c r="E25" s="30"/>
      <c r="F25" s="30"/>
      <c r="G25" s="30"/>
      <c r="H25" s="30"/>
      <c r="I25" s="30"/>
      <c r="J25" s="30"/>
    </row>
    <row r="26">
      <c r="A26" s="30"/>
      <c r="B26" s="30"/>
      <c r="C26" s="30"/>
      <c r="D26" s="30"/>
      <c r="E26" s="30"/>
      <c r="F26" s="30"/>
      <c r="G26" s="30"/>
      <c r="H26" s="30"/>
      <c r="I26" s="30"/>
      <c r="J26" s="30"/>
    </row>
    <row r="27">
      <c r="A27" s="30"/>
      <c r="B27" s="30"/>
      <c r="C27" s="30"/>
      <c r="D27" s="30"/>
      <c r="E27" s="30"/>
      <c r="F27" s="30"/>
      <c r="G27" s="30"/>
      <c r="H27" s="30"/>
      <c r="I27" s="30"/>
      <c r="J27" s="30"/>
    </row>
    <row r="28">
      <c r="A28" s="30"/>
      <c r="B28" s="30"/>
      <c r="C28" s="30"/>
      <c r="D28" s="30"/>
      <c r="E28" s="30"/>
      <c r="F28" s="30"/>
      <c r="G28" s="30"/>
      <c r="H28" s="30"/>
      <c r="I28" s="30"/>
      <c r="J28" s="30"/>
    </row>
    <row r="29">
      <c r="A29" s="30"/>
      <c r="B29" s="30"/>
      <c r="C29" s="30"/>
      <c r="D29" s="30"/>
      <c r="E29" s="30"/>
      <c r="F29" s="30"/>
      <c r="G29" s="30"/>
      <c r="H29" s="30"/>
      <c r="I29" s="30"/>
      <c r="J29" s="30"/>
    </row>
    <row r="30">
      <c r="A30" s="30"/>
      <c r="B30" s="30"/>
      <c r="C30" s="30"/>
      <c r="D30" s="30"/>
      <c r="E30" s="30"/>
      <c r="F30" s="30"/>
      <c r="G30" s="30"/>
      <c r="H30" s="30"/>
      <c r="I30" s="30"/>
      <c r="J30" s="30"/>
    </row>
    <row r="31">
      <c r="A31" s="30"/>
      <c r="B31" s="30"/>
      <c r="C31" s="30"/>
      <c r="D31" s="30"/>
      <c r="E31" s="30"/>
      <c r="F31" s="30"/>
      <c r="G31" s="30"/>
      <c r="H31" s="30"/>
      <c r="I31" s="30"/>
      <c r="J31" s="30"/>
    </row>
    <row r="32">
      <c r="A32" s="30"/>
      <c r="B32" s="30"/>
      <c r="C32" s="30"/>
      <c r="D32" s="30"/>
      <c r="E32" s="30"/>
      <c r="F32" s="30"/>
      <c r="G32" s="30"/>
      <c r="H32" s="30"/>
      <c r="I32" s="30"/>
      <c r="J32" s="30"/>
    </row>
    <row r="33">
      <c r="A33" s="30"/>
      <c r="B33" s="30"/>
      <c r="C33" s="30"/>
      <c r="D33" s="30"/>
      <c r="E33" s="30"/>
      <c r="F33" s="30"/>
      <c r="G33" s="30"/>
      <c r="H33" s="30"/>
      <c r="I33" s="30"/>
      <c r="J33" s="30"/>
    </row>
    <row r="34">
      <c r="A34" s="30"/>
      <c r="B34" s="30"/>
      <c r="C34" s="30"/>
      <c r="D34" s="30"/>
      <c r="E34" s="30"/>
      <c r="F34" s="30"/>
      <c r="G34" s="30"/>
      <c r="H34" s="30"/>
      <c r="I34" s="30"/>
      <c r="J34" s="30"/>
    </row>
    <row r="35">
      <c r="A35" s="30"/>
      <c r="B35" s="30"/>
      <c r="C35" s="30"/>
      <c r="D35" s="30"/>
      <c r="E35" s="30"/>
      <c r="F35" s="30"/>
      <c r="G35" s="30"/>
      <c r="H35" s="30"/>
      <c r="I35" s="30"/>
      <c r="J35" s="30"/>
    </row>
    <row r="36">
      <c r="A36" s="30"/>
      <c r="B36" s="30"/>
      <c r="C36" s="30"/>
      <c r="D36" s="30"/>
      <c r="E36" s="30"/>
      <c r="F36" s="30"/>
      <c r="G36" s="30"/>
      <c r="H36" s="30"/>
      <c r="I36" s="30"/>
      <c r="J36" s="30"/>
    </row>
    <row r="37">
      <c r="A37" s="30"/>
      <c r="B37" s="30"/>
      <c r="C37" s="30"/>
      <c r="D37" s="30"/>
      <c r="E37" s="30"/>
      <c r="F37" s="30"/>
      <c r="G37" s="30"/>
      <c r="H37" s="30"/>
      <c r="I37" s="30"/>
      <c r="J37" s="30"/>
    </row>
    <row r="38">
      <c r="A38" s="30"/>
      <c r="B38" s="30"/>
      <c r="C38" s="30"/>
      <c r="D38" s="30"/>
      <c r="E38" s="30"/>
      <c r="F38" s="30"/>
      <c r="G38" s="30"/>
      <c r="H38" s="30"/>
      <c r="I38" s="30"/>
      <c r="J38" s="30"/>
    </row>
    <row r="39">
      <c r="A39" s="30"/>
      <c r="B39" s="30"/>
      <c r="C39" s="30"/>
      <c r="D39" s="30"/>
      <c r="E39" s="30"/>
      <c r="F39" s="30"/>
      <c r="G39" s="30"/>
      <c r="H39" s="30"/>
      <c r="I39" s="30"/>
      <c r="J39" s="30"/>
    </row>
    <row r="40">
      <c r="A40" s="30"/>
      <c r="B40" s="30"/>
      <c r="C40" s="30"/>
      <c r="D40" s="30"/>
      <c r="E40" s="30"/>
      <c r="F40" s="30"/>
      <c r="G40" s="30"/>
      <c r="H40" s="30"/>
      <c r="I40" s="30"/>
      <c r="J40" s="30"/>
    </row>
    <row r="41">
      <c r="A41" s="30"/>
      <c r="B41" s="30"/>
      <c r="C41" s="30"/>
      <c r="D41" s="30"/>
      <c r="E41" s="30"/>
      <c r="F41" s="30"/>
      <c r="G41" s="30"/>
      <c r="H41" s="30"/>
      <c r="I41" s="30"/>
      <c r="J41" s="30"/>
    </row>
    <row r="42">
      <c r="A42" s="30"/>
      <c r="B42" s="30"/>
      <c r="C42" s="30"/>
      <c r="D42" s="30"/>
      <c r="E42" s="30"/>
      <c r="F42" s="30"/>
      <c r="G42" s="30"/>
      <c r="H42" s="30"/>
      <c r="I42" s="30"/>
      <c r="J42" s="30"/>
    </row>
  </sheetData>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5.38"/>
    <col customWidth="1" min="2" max="10" width="19.63"/>
  </cols>
  <sheetData>
    <row r="1">
      <c r="A1" s="65" t="s">
        <v>192</v>
      </c>
      <c r="B1" s="66" t="s">
        <v>149</v>
      </c>
      <c r="C1" s="66" t="s">
        <v>150</v>
      </c>
      <c r="D1" s="66" t="s">
        <v>151</v>
      </c>
      <c r="E1" s="66" t="s">
        <v>152</v>
      </c>
      <c r="F1" s="66" t="s">
        <v>153</v>
      </c>
      <c r="G1" s="66" t="s">
        <v>154</v>
      </c>
      <c r="H1" s="66" t="s">
        <v>155</v>
      </c>
      <c r="I1" s="66" t="s">
        <v>156</v>
      </c>
      <c r="J1" s="66" t="s">
        <v>188</v>
      </c>
    </row>
    <row r="2">
      <c r="A2" s="67" t="s">
        <v>252</v>
      </c>
      <c r="B2" s="49">
        <f>'Profit and loss'!B2+'Profit and loss'!C2+'Profit and loss'!D2</f>
        <v>245769875.8</v>
      </c>
      <c r="C2" s="49">
        <f>'Profit and loss'!E2+'Profit and loss'!F2+'Profit and loss'!G2</f>
        <v>263808707.4</v>
      </c>
      <c r="D2" s="49">
        <f>'Profit and loss'!H2+'Profit and loss'!I2+'Profit and loss'!J2</f>
        <v>283229503.6</v>
      </c>
      <c r="E2" s="49">
        <f>'Profit and loss'!K2+'Profit and loss'!L2+'Profit and loss'!M2</f>
        <v>304142656</v>
      </c>
      <c r="F2" s="49">
        <f>'Profit and loss'!N2+'Profit and loss'!O2+'Profit and loss'!P2</f>
        <v>326667712</v>
      </c>
      <c r="G2" s="68">
        <f>'Profit and loss'!Q2+'Profit and loss'!R2+'Profit and loss'!S2</f>
        <v>350934158</v>
      </c>
      <c r="H2" s="68">
        <f>'Profit and loss'!T2+'Profit and loss'!U2+'Profit and loss'!V2</f>
        <v>377082271.8</v>
      </c>
      <c r="I2" s="49">
        <f>'Profit and loss'!W2+'Profit and loss'!X2+'Profit and loss'!Y2</f>
        <v>405264049.6</v>
      </c>
      <c r="J2" s="49">
        <f t="shared" ref="J2:J12" si="1">SUM(B2:I2)</f>
        <v>2556898934</v>
      </c>
    </row>
    <row r="3">
      <c r="A3" s="67" t="s">
        <v>253</v>
      </c>
      <c r="B3" s="49">
        <f>'Profit and loss'!B3+'Profit and loss'!C3+'Profit and loss'!D3</f>
        <v>199927825.4</v>
      </c>
      <c r="C3" s="49">
        <f>'Profit and loss'!E3+'Profit and loss'!F3+'Profit and loss'!G3</f>
        <v>215339184.4</v>
      </c>
      <c r="D3" s="49">
        <f>'Profit and loss'!H3+'Profit and loss'!I3+'Profit and loss'!J3</f>
        <v>231938526.8</v>
      </c>
      <c r="E3" s="49">
        <f>'Profit and loss'!K3+'Profit and loss'!L3+'Profit and loss'!M3</f>
        <v>249817428.5</v>
      </c>
      <c r="F3" s="49">
        <f>'Profit and loss'!N3+'Profit and loss'!O3+'Profit and loss'!P3</f>
        <v>269074524.6</v>
      </c>
      <c r="G3" s="68">
        <f>'Profit and loss'!Q3+'Profit and loss'!R3+'Profit and loss'!S3</f>
        <v>289816053.6</v>
      </c>
      <c r="H3" s="68">
        <f>'Profit and loss'!T3+'Profit and loss'!U3+'Profit and loss'!V3</f>
        <v>312156443.6</v>
      </c>
      <c r="I3" s="49">
        <f>'Profit and loss'!W3+'Profit and loss'!X3+'Profit and loss'!Y3</f>
        <v>336218943.1</v>
      </c>
      <c r="J3" s="49">
        <f t="shared" si="1"/>
        <v>2104288930</v>
      </c>
    </row>
    <row r="4">
      <c r="A4" s="69" t="s">
        <v>254</v>
      </c>
      <c r="B4" s="49">
        <f>'Profit and loss'!B4+'Profit and loss'!C4+'Profit and loss'!D4</f>
        <v>45842050.35</v>
      </c>
      <c r="C4" s="49">
        <f>'Profit and loss'!E4+'Profit and loss'!F4+'Profit and loss'!G4</f>
        <v>48469522.97</v>
      </c>
      <c r="D4" s="49">
        <f>'Profit and loss'!H4+'Profit and loss'!I4+'Profit and loss'!J4</f>
        <v>51290976.78</v>
      </c>
      <c r="E4" s="49">
        <f>'Profit and loss'!K4+'Profit and loss'!L4+'Profit and loss'!M4</f>
        <v>54325227.53</v>
      </c>
      <c r="F4" s="49">
        <f>'Profit and loss'!N4+'Profit and loss'!O4+'Profit and loss'!P4</f>
        <v>57593187.4</v>
      </c>
      <c r="G4" s="68">
        <f>'Profit and loss'!Q4+'Profit and loss'!R4+'Profit and loss'!S4</f>
        <v>61118104.34</v>
      </c>
      <c r="H4" s="68">
        <f>'Profit and loss'!T4+'Profit and loss'!U4+'Profit and loss'!V4</f>
        <v>64925828.2</v>
      </c>
      <c r="I4" s="49">
        <f>'Profit and loss'!W4+'Profit and loss'!X4+'Profit and loss'!Y4</f>
        <v>69045106.54</v>
      </c>
      <c r="J4" s="49">
        <f t="shared" si="1"/>
        <v>452610004.1</v>
      </c>
    </row>
    <row r="5">
      <c r="A5" s="67" t="s">
        <v>255</v>
      </c>
      <c r="B5" s="49">
        <f>'Profit and loss'!B5+'Profit and loss'!C5+'Profit and loss'!D5</f>
        <v>1251801</v>
      </c>
      <c r="C5" s="49">
        <f>'Profit and loss'!E5+'Profit and loss'!F5+'Profit and loss'!G5</f>
        <v>1251801</v>
      </c>
      <c r="D5" s="49">
        <f>'Profit and loss'!H5+'Profit and loss'!I5+'Profit and loss'!J5</f>
        <v>1251801</v>
      </c>
      <c r="E5" s="49">
        <f>'Profit and loss'!K5+'Profit and loss'!L5+'Profit and loss'!M5</f>
        <v>1251801</v>
      </c>
      <c r="F5" s="49">
        <f>'Profit and loss'!N5+'Profit and loss'!O5+'Profit and loss'!P5</f>
        <v>1251801</v>
      </c>
      <c r="G5" s="68">
        <f>'Profit and loss'!Q5+'Profit and loss'!R5+'Profit and loss'!S5</f>
        <v>1251801</v>
      </c>
      <c r="H5" s="68">
        <f>'Profit and loss'!T5+'Profit and loss'!U5+'Profit and loss'!V5</f>
        <v>1251801</v>
      </c>
      <c r="I5" s="49">
        <f>'Profit and loss'!W5+'Profit and loss'!X5+'Profit and loss'!Y5</f>
        <v>1251801</v>
      </c>
      <c r="J5" s="49">
        <f t="shared" si="1"/>
        <v>10014408</v>
      </c>
    </row>
    <row r="6">
      <c r="A6" s="70" t="s">
        <v>256</v>
      </c>
      <c r="B6" s="49">
        <f>'Profit and loss'!B6+'Profit and loss'!C6+'Profit and loss'!D6</f>
        <v>44590249.35</v>
      </c>
      <c r="C6" s="49">
        <f>'Profit and loss'!E6+'Profit and loss'!F6+'Profit and loss'!G6</f>
        <v>47217721.97</v>
      </c>
      <c r="D6" s="49">
        <f>'Profit and loss'!H6+'Profit and loss'!I6+'Profit and loss'!J6</f>
        <v>50039175.78</v>
      </c>
      <c r="E6" s="49">
        <f>'Profit and loss'!K6+'Profit and loss'!L6+'Profit and loss'!M6</f>
        <v>53073426.53</v>
      </c>
      <c r="F6" s="49">
        <f>'Profit and loss'!N6+'Profit and loss'!O6+'Profit and loss'!P6</f>
        <v>56341386.4</v>
      </c>
      <c r="G6" s="68">
        <f>'Profit and loss'!Q6+'Profit and loss'!R6+'Profit and loss'!S6</f>
        <v>59866303.34</v>
      </c>
      <c r="H6" s="68">
        <f>'Profit and loss'!T6+'Profit and loss'!U6+'Profit and loss'!V6</f>
        <v>63674027.2</v>
      </c>
      <c r="I6" s="49">
        <f>'Profit and loss'!W6+'Profit and loss'!X6+'Profit and loss'!Y6</f>
        <v>67793305.54</v>
      </c>
      <c r="J6" s="49">
        <f t="shared" si="1"/>
        <v>442595596.1</v>
      </c>
    </row>
    <row r="7">
      <c r="A7" s="71" t="s">
        <v>257</v>
      </c>
      <c r="B7" s="49">
        <f>'Profit and loss'!B7+'Profit and loss'!C7+'Profit and loss'!D7</f>
        <v>411641.4835</v>
      </c>
      <c r="C7" s="49">
        <f>'Profit and loss'!E7+'Profit and loss'!F7+'Profit and loss'!G7</f>
        <v>433070.0549</v>
      </c>
      <c r="D7" s="49">
        <f>'Profit and loss'!H7+'Profit and loss'!I7+'Profit and loss'!J7</f>
        <v>468337.9121</v>
      </c>
      <c r="E7" s="49">
        <f>'Profit and loss'!K7+'Profit and loss'!L7+'Profit and loss'!M7</f>
        <v>489766.4835</v>
      </c>
      <c r="F7" s="49">
        <f>'Profit and loss'!N7+'Profit and loss'!O7+'Profit and loss'!P7</f>
        <v>489766.4835</v>
      </c>
      <c r="G7" s="68">
        <f>'Profit and loss'!Q7+'Profit and loss'!R7+'Profit and loss'!S7</f>
        <v>449587.9121</v>
      </c>
      <c r="H7" s="68">
        <f>'Profit and loss'!T7+'Profit and loss'!U7+'Profit and loss'!V7</f>
        <v>418784.3407</v>
      </c>
      <c r="I7" s="49">
        <f>'Profit and loss'!W7+'Profit and loss'!X7+'Profit and loss'!Y7</f>
        <v>418784.3407</v>
      </c>
      <c r="J7" s="49">
        <f t="shared" si="1"/>
        <v>3579739.011</v>
      </c>
    </row>
    <row r="8">
      <c r="A8" s="70" t="s">
        <v>258</v>
      </c>
      <c r="B8" s="49">
        <f>'Profit and loss'!B8+'Profit and loss'!C8+'Profit and loss'!D8</f>
        <v>44178607.87</v>
      </c>
      <c r="C8" s="49">
        <f>'Profit and loss'!E8+'Profit and loss'!F8+'Profit and loss'!G8</f>
        <v>46784651.91</v>
      </c>
      <c r="D8" s="49">
        <f>'Profit and loss'!H8+'Profit and loss'!I8+'Profit and loss'!J8</f>
        <v>49570837.87</v>
      </c>
      <c r="E8" s="49">
        <f>'Profit and loss'!K8+'Profit and loss'!L8+'Profit and loss'!M8</f>
        <v>52583660.05</v>
      </c>
      <c r="F8" s="49">
        <f>'Profit and loss'!N8+'Profit and loss'!O8+'Profit and loss'!P8</f>
        <v>55851619.92</v>
      </c>
      <c r="G8" s="68">
        <f>'Profit and loss'!Q8+'Profit and loss'!R8+'Profit and loss'!S8</f>
        <v>59416715.43</v>
      </c>
      <c r="H8" s="68">
        <f>'Profit and loss'!T8+'Profit and loss'!U8+'Profit and loss'!V8</f>
        <v>63255242.86</v>
      </c>
      <c r="I8" s="49">
        <f>'Profit and loss'!W8+'Profit and loss'!X8+'Profit and loss'!Y8</f>
        <v>67374521.2</v>
      </c>
      <c r="J8" s="49">
        <f t="shared" si="1"/>
        <v>439015857.1</v>
      </c>
    </row>
    <row r="9">
      <c r="A9" s="67" t="s">
        <v>259</v>
      </c>
      <c r="B9" s="49">
        <f>'Profit and loss'!B9+'Profit and loss'!C9+'Profit and loss'!D9</f>
        <v>37810.4385</v>
      </c>
      <c r="C9" s="49">
        <f>'Profit and loss'!E9+'Profit and loss'!F9+'Profit and loss'!G9</f>
        <v>182155.5877</v>
      </c>
      <c r="D9" s="49">
        <f>'Profit and loss'!H9+'Profit and loss'!I9+'Profit and loss'!J9</f>
        <v>216517.7238</v>
      </c>
      <c r="E9" s="49">
        <f>'Profit and loss'!K9+'Profit and loss'!L9+'Profit and loss'!M9</f>
        <v>216517.7238</v>
      </c>
      <c r="F9" s="49">
        <f>'Profit and loss'!N9+'Profit and loss'!O9+'Profit and loss'!P9</f>
        <v>216517.7238</v>
      </c>
      <c r="G9" s="68">
        <f>'Profit and loss'!Q9+'Profit and loss'!R9+'Profit and loss'!S9</f>
        <v>103086.4083</v>
      </c>
      <c r="H9" s="68">
        <f>'Profit and loss'!T9+'Profit and loss'!U9+'Profit and loss'!V9</f>
        <v>34362.13608</v>
      </c>
      <c r="I9" s="49">
        <f>'Profit and loss'!W9+'Profit and loss'!X9+'Profit and loss'!Y9</f>
        <v>0</v>
      </c>
      <c r="J9" s="49">
        <f t="shared" si="1"/>
        <v>1006967.742</v>
      </c>
    </row>
    <row r="10">
      <c r="A10" s="70" t="s">
        <v>260</v>
      </c>
      <c r="B10" s="49">
        <f>'Profit and loss'!B10+'Profit and loss'!C10+'Profit and loss'!D10</f>
        <v>44140797.43</v>
      </c>
      <c r="C10" s="49">
        <f>'Profit and loss'!E10+'Profit and loss'!F10+'Profit and loss'!G10</f>
        <v>46602496.33</v>
      </c>
      <c r="D10" s="49">
        <f>'Profit and loss'!H10+'Profit and loss'!I10+'Profit and loss'!J10</f>
        <v>49354320.14</v>
      </c>
      <c r="E10" s="49">
        <f>'Profit and loss'!K10+'Profit and loss'!L10+'Profit and loss'!M10</f>
        <v>52367142.33</v>
      </c>
      <c r="F10" s="49">
        <f>'Profit and loss'!N10+'Profit and loss'!O10+'Profit and loss'!P10</f>
        <v>55635102.2</v>
      </c>
      <c r="G10" s="68">
        <f>'Profit and loss'!Q10+'Profit and loss'!R10+'Profit and loss'!S10</f>
        <v>59313629.02</v>
      </c>
      <c r="H10" s="68">
        <f>'Profit and loss'!T10+'Profit and loss'!U10+'Profit and loss'!V10</f>
        <v>63220880.73</v>
      </c>
      <c r="I10" s="49">
        <f>'Profit and loss'!W10+'Profit and loss'!X10+'Profit and loss'!Y10</f>
        <v>67374521.2</v>
      </c>
      <c r="J10" s="49">
        <f t="shared" si="1"/>
        <v>438008889.4</v>
      </c>
    </row>
    <row r="11">
      <c r="A11" s="67" t="s">
        <v>261</v>
      </c>
      <c r="B11" s="49">
        <f>'Profit and loss'!B11+'Profit and loss'!C11+'Profit and loss'!D11</f>
        <v>11653170.52</v>
      </c>
      <c r="C11" s="49">
        <f>'Profit and loss'!E11+'Profit and loss'!F11+'Profit and loss'!G11</f>
        <v>12303059.03</v>
      </c>
      <c r="D11" s="49">
        <f>'Profit and loss'!H11+'Profit and loss'!I11+'Profit and loss'!J11</f>
        <v>13029540.52</v>
      </c>
      <c r="E11" s="49">
        <f>'Profit and loss'!K11+'Profit and loss'!L11+'Profit and loss'!M11</f>
        <v>13824925.57</v>
      </c>
      <c r="F11" s="49">
        <f>'Profit and loss'!N11+'Profit and loss'!O11+'Profit and loss'!P11</f>
        <v>14687666.98</v>
      </c>
      <c r="G11" s="68">
        <f>'Profit and loss'!Q11+'Profit and loss'!R11+'Profit and loss'!S11</f>
        <v>15658798.06</v>
      </c>
      <c r="H11" s="68">
        <f>'Profit and loss'!T11+'Profit and loss'!U11+'Profit and loss'!V11</f>
        <v>16690312.51</v>
      </c>
      <c r="I11" s="49">
        <f>'Profit and loss'!W11+'Profit and loss'!X11+'Profit and loss'!Y11</f>
        <v>17786873.6</v>
      </c>
      <c r="J11" s="49">
        <f t="shared" si="1"/>
        <v>115634346.8</v>
      </c>
    </row>
    <row r="12">
      <c r="A12" s="70" t="s">
        <v>262</v>
      </c>
      <c r="B12" s="49">
        <f>'Profit and loss'!B12+'Profit and loss'!C12+'Profit and loss'!D12</f>
        <v>32487626.91</v>
      </c>
      <c r="C12" s="49">
        <f>'Profit and loss'!E12+'Profit and loss'!F12+'Profit and loss'!G12</f>
        <v>34299437.3</v>
      </c>
      <c r="D12" s="49">
        <f>'Profit and loss'!H12+'Profit and loss'!I12+'Profit and loss'!J12</f>
        <v>36324779.63</v>
      </c>
      <c r="E12" s="49">
        <f>'Profit and loss'!K12+'Profit and loss'!L12+'Profit and loss'!M12</f>
        <v>38542216.75</v>
      </c>
      <c r="F12" s="49">
        <f>'Profit and loss'!N12+'Profit and loss'!O12+'Profit and loss'!P12</f>
        <v>40947435.22</v>
      </c>
      <c r="G12" s="68">
        <f>'Profit and loss'!Q12+'Profit and loss'!R12+'Profit and loss'!S12</f>
        <v>43654830.96</v>
      </c>
      <c r="H12" s="68">
        <f>'Profit and loss'!T12+'Profit and loss'!U12+'Profit and loss'!V12</f>
        <v>46530568.22</v>
      </c>
      <c r="I12" s="49">
        <f>'Profit and loss'!W12+'Profit and loss'!X12+'Profit and loss'!Y12</f>
        <v>49587647.61</v>
      </c>
      <c r="J12" s="49">
        <f t="shared" si="1"/>
        <v>322374542.6</v>
      </c>
    </row>
    <row r="13">
      <c r="A13" s="9"/>
      <c r="B13" s="30"/>
      <c r="C13" s="30"/>
      <c r="D13" s="30"/>
      <c r="E13" s="30"/>
      <c r="F13" s="30"/>
      <c r="G13" s="30"/>
      <c r="H13" s="30"/>
      <c r="I13" s="30"/>
      <c r="J13" s="30"/>
    </row>
    <row r="14">
      <c r="A14" s="9"/>
      <c r="B14" s="9"/>
      <c r="C14" s="9"/>
      <c r="D14" s="9"/>
      <c r="E14" s="9"/>
      <c r="F14" s="9"/>
      <c r="G14" s="9"/>
      <c r="H14" s="9"/>
      <c r="I14" s="9"/>
      <c r="J14" s="9"/>
    </row>
    <row r="15">
      <c r="A15" s="9"/>
      <c r="B15" s="9"/>
      <c r="C15" s="9"/>
      <c r="D15" s="9"/>
      <c r="E15" s="9"/>
      <c r="F15" s="9"/>
      <c r="G15" s="9"/>
      <c r="H15" s="9"/>
      <c r="I15" s="9"/>
      <c r="J15" s="9"/>
    </row>
    <row r="16">
      <c r="A16" s="72"/>
      <c r="B16" s="9"/>
      <c r="C16" s="9"/>
      <c r="D16" s="9"/>
      <c r="E16" s="9"/>
      <c r="F16" s="9"/>
      <c r="G16" s="9"/>
      <c r="H16" s="9"/>
      <c r="I16" s="9"/>
      <c r="J16" s="9"/>
    </row>
    <row r="19">
      <c r="A19" s="73"/>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3.88"/>
    <col customWidth="1" min="2" max="2" width="15.38"/>
    <col customWidth="1" min="3" max="3" width="27.25"/>
    <col customWidth="1" min="4" max="4" width="24.0"/>
    <col customWidth="1" min="5" max="5" width="22.5"/>
    <col customWidth="1" min="6" max="6" width="28.0"/>
    <col customWidth="1" min="7" max="7" width="16.38"/>
    <col customWidth="1" min="8" max="9" width="9.25"/>
  </cols>
  <sheetData>
    <row r="1">
      <c r="A1" s="15" t="s">
        <v>93</v>
      </c>
      <c r="B1" s="16"/>
      <c r="C1" s="16"/>
      <c r="D1" s="16"/>
      <c r="E1" s="16"/>
      <c r="F1" s="16"/>
      <c r="G1" s="16"/>
      <c r="H1" s="9"/>
      <c r="I1" s="9"/>
    </row>
    <row r="2">
      <c r="B2" s="17" t="s">
        <v>94</v>
      </c>
      <c r="C2" s="17" t="s">
        <v>95</v>
      </c>
      <c r="D2" s="17" t="s">
        <v>96</v>
      </c>
      <c r="E2" s="18" t="s">
        <v>97</v>
      </c>
      <c r="F2" s="16"/>
      <c r="G2" s="16"/>
      <c r="H2" s="9"/>
      <c r="I2" s="9"/>
    </row>
    <row r="3">
      <c r="A3" s="9" t="s">
        <v>98</v>
      </c>
      <c r="B3" s="19">
        <v>1000000.0</v>
      </c>
      <c r="C3" s="20">
        <v>0.025</v>
      </c>
      <c r="D3" s="16">
        <v>30.0</v>
      </c>
      <c r="E3" s="20">
        <v>0.005</v>
      </c>
      <c r="F3" s="16"/>
      <c r="G3" s="16"/>
      <c r="H3" s="9"/>
      <c r="I3" s="9"/>
    </row>
    <row r="4">
      <c r="A4" s="9" t="s">
        <v>99</v>
      </c>
      <c r="B4" s="16">
        <v>1000000.0</v>
      </c>
      <c r="C4" s="20">
        <v>0.005</v>
      </c>
      <c r="D4" s="16">
        <v>50.0</v>
      </c>
      <c r="E4" s="20">
        <v>0.015</v>
      </c>
      <c r="F4" s="21" t="s">
        <v>100</v>
      </c>
      <c r="G4" s="16"/>
      <c r="H4" s="9"/>
      <c r="I4" s="9"/>
    </row>
    <row r="5">
      <c r="A5" s="9"/>
      <c r="B5" s="16"/>
      <c r="C5" s="20"/>
      <c r="D5" s="16"/>
      <c r="E5" s="16"/>
      <c r="F5" s="16"/>
      <c r="G5" s="16"/>
      <c r="H5" s="9"/>
      <c r="I5" s="9"/>
    </row>
    <row r="6">
      <c r="A6" s="15" t="s">
        <v>101</v>
      </c>
      <c r="B6" s="16"/>
      <c r="C6" s="20"/>
      <c r="D6" s="16"/>
      <c r="E6" s="16"/>
      <c r="F6" s="16"/>
      <c r="G6" s="16"/>
      <c r="H6" s="9"/>
      <c r="I6" s="9"/>
    </row>
    <row r="7">
      <c r="A7" s="9"/>
      <c r="B7" s="17" t="s">
        <v>102</v>
      </c>
      <c r="C7" s="22" t="s">
        <v>103</v>
      </c>
      <c r="D7" s="17" t="s">
        <v>104</v>
      </c>
      <c r="E7" s="16"/>
      <c r="F7" s="16"/>
      <c r="G7" s="16"/>
      <c r="H7" s="9"/>
      <c r="I7" s="9"/>
    </row>
    <row r="8">
      <c r="A8" s="9" t="s">
        <v>105</v>
      </c>
      <c r="B8" s="23">
        <v>0.18</v>
      </c>
      <c r="C8" s="23">
        <v>0.2</v>
      </c>
      <c r="D8" s="16" t="s">
        <v>106</v>
      </c>
      <c r="E8" s="16"/>
      <c r="F8" s="16"/>
      <c r="G8" s="16"/>
      <c r="H8" s="9"/>
      <c r="I8" s="9"/>
    </row>
    <row r="9">
      <c r="A9" s="9" t="s">
        <v>107</v>
      </c>
      <c r="B9" s="23">
        <v>0.36</v>
      </c>
      <c r="C9" s="23">
        <v>0.54</v>
      </c>
      <c r="D9" s="16" t="s">
        <v>108</v>
      </c>
      <c r="E9" s="16"/>
      <c r="F9" s="16"/>
      <c r="G9" s="16"/>
      <c r="H9" s="9"/>
      <c r="I9" s="9"/>
    </row>
    <row r="10">
      <c r="A10" s="9" t="s">
        <v>109</v>
      </c>
      <c r="B10" s="23">
        <v>0.46</v>
      </c>
      <c r="C10" s="23">
        <v>0.26</v>
      </c>
      <c r="D10" s="16" t="s">
        <v>110</v>
      </c>
      <c r="E10" s="16"/>
      <c r="F10" s="16"/>
      <c r="G10" s="16"/>
      <c r="H10" s="9"/>
      <c r="I10" s="9"/>
    </row>
    <row r="11">
      <c r="A11" s="9"/>
      <c r="B11" s="16"/>
      <c r="C11" s="16"/>
      <c r="D11" s="16"/>
      <c r="E11" s="16"/>
      <c r="F11" s="16"/>
      <c r="G11" s="16"/>
      <c r="H11" s="9"/>
      <c r="I11" s="9"/>
    </row>
    <row r="12">
      <c r="A12" s="15" t="s">
        <v>111</v>
      </c>
      <c r="B12" s="16"/>
      <c r="C12" s="16"/>
      <c r="D12" s="16"/>
      <c r="E12" s="16"/>
      <c r="F12" s="16"/>
      <c r="G12" s="16"/>
      <c r="H12" s="9"/>
      <c r="I12" s="9"/>
    </row>
    <row r="13">
      <c r="B13" s="17" t="s">
        <v>94</v>
      </c>
      <c r="C13" s="17" t="s">
        <v>95</v>
      </c>
      <c r="D13" s="17" t="s">
        <v>112</v>
      </c>
      <c r="E13" s="18" t="s">
        <v>113</v>
      </c>
      <c r="F13" s="18" t="s">
        <v>114</v>
      </c>
      <c r="G13" s="16"/>
      <c r="H13" s="9"/>
      <c r="I13" s="9"/>
    </row>
    <row r="14">
      <c r="A14" s="9" t="s">
        <v>98</v>
      </c>
      <c r="B14" s="16">
        <v>1200000.0</v>
      </c>
      <c r="C14" s="20">
        <v>0.02</v>
      </c>
      <c r="D14" s="16">
        <v>25.0</v>
      </c>
      <c r="E14" s="20">
        <v>0.0</v>
      </c>
      <c r="F14" s="24" t="s">
        <v>115</v>
      </c>
      <c r="G14" s="16"/>
      <c r="H14" s="9"/>
      <c r="I14" s="9"/>
    </row>
    <row r="15">
      <c r="A15" s="9" t="s">
        <v>99</v>
      </c>
      <c r="B15" s="16">
        <v>1000000.0</v>
      </c>
      <c r="C15" s="20">
        <v>0.005</v>
      </c>
      <c r="D15" s="16">
        <v>40.0</v>
      </c>
      <c r="E15" s="20">
        <v>0.02</v>
      </c>
      <c r="F15" s="25" t="s">
        <v>116</v>
      </c>
      <c r="G15" s="16"/>
      <c r="H15" s="9"/>
      <c r="I15" s="9"/>
    </row>
    <row r="16">
      <c r="A16" s="9"/>
      <c r="B16" s="16"/>
      <c r="C16" s="16"/>
      <c r="D16" s="16"/>
      <c r="E16" s="16"/>
      <c r="F16" s="16"/>
      <c r="G16" s="16"/>
      <c r="H16" s="9"/>
      <c r="I16" s="9"/>
    </row>
    <row r="17">
      <c r="A17" s="15" t="s">
        <v>117</v>
      </c>
      <c r="B17" s="16"/>
      <c r="C17" s="16"/>
      <c r="D17" s="16"/>
      <c r="E17" s="16"/>
      <c r="F17" s="16"/>
      <c r="G17" s="16"/>
      <c r="H17" s="9"/>
      <c r="I17" s="9"/>
    </row>
    <row r="18">
      <c r="A18" s="9"/>
      <c r="B18" s="18" t="s">
        <v>118</v>
      </c>
      <c r="C18" s="18" t="s">
        <v>114</v>
      </c>
      <c r="D18" s="16"/>
      <c r="E18" s="16"/>
      <c r="F18" s="16"/>
      <c r="G18" s="16"/>
      <c r="H18" s="9"/>
      <c r="I18" s="9"/>
    </row>
    <row r="19">
      <c r="A19" s="9" t="s">
        <v>119</v>
      </c>
      <c r="B19" s="16">
        <v>153660.0</v>
      </c>
      <c r="C19" s="16" t="s">
        <v>120</v>
      </c>
      <c r="D19" s="16"/>
      <c r="E19" s="16"/>
      <c r="F19" s="16"/>
      <c r="G19" s="16"/>
      <c r="H19" s="9"/>
      <c r="I19" s="9"/>
    </row>
    <row r="20">
      <c r="A20" s="9" t="s">
        <v>121</v>
      </c>
      <c r="B20" s="16">
        <v>50963.0</v>
      </c>
      <c r="C20" s="16" t="s">
        <v>122</v>
      </c>
      <c r="D20" s="16"/>
      <c r="E20" s="16"/>
      <c r="F20" s="16"/>
      <c r="G20" s="16"/>
      <c r="H20" s="9"/>
      <c r="I20" s="9"/>
    </row>
    <row r="21">
      <c r="A21" s="9" t="s">
        <v>123</v>
      </c>
      <c r="B21" s="16">
        <v>10540.0</v>
      </c>
      <c r="C21" s="21" t="s">
        <v>124</v>
      </c>
      <c r="D21" s="16"/>
      <c r="E21" s="16"/>
      <c r="F21" s="16"/>
      <c r="G21" s="16"/>
      <c r="H21" s="9"/>
      <c r="I21" s="9"/>
    </row>
    <row r="22">
      <c r="A22" s="9" t="s">
        <v>125</v>
      </c>
      <c r="B22" s="16">
        <v>202104.0</v>
      </c>
      <c r="C22" s="16" t="s">
        <v>126</v>
      </c>
      <c r="D22" s="16"/>
      <c r="E22" s="16"/>
      <c r="F22" s="16"/>
      <c r="G22" s="16"/>
      <c r="H22" s="9"/>
      <c r="I22" s="9"/>
    </row>
    <row r="23">
      <c r="A23" s="9"/>
      <c r="B23" s="16"/>
      <c r="C23" s="16"/>
      <c r="D23" s="16"/>
      <c r="E23" s="16"/>
      <c r="F23" s="16"/>
      <c r="G23" s="16"/>
      <c r="H23" s="9"/>
      <c r="I23" s="9"/>
    </row>
    <row r="24">
      <c r="A24" s="15" t="s">
        <v>127</v>
      </c>
      <c r="B24" s="17" t="s">
        <v>128</v>
      </c>
      <c r="C24" s="17" t="s">
        <v>129</v>
      </c>
      <c r="D24" s="16"/>
      <c r="E24" s="16"/>
      <c r="F24" s="16"/>
      <c r="G24" s="16"/>
      <c r="H24" s="9"/>
      <c r="I24" s="9"/>
    </row>
    <row r="25">
      <c r="A25" s="9" t="s">
        <v>130</v>
      </c>
      <c r="B25" s="16">
        <v>9.0</v>
      </c>
      <c r="C25" s="16">
        <v>13.0</v>
      </c>
      <c r="D25" s="16"/>
      <c r="E25" s="16"/>
      <c r="F25" s="16"/>
      <c r="G25" s="16"/>
      <c r="H25" s="9"/>
      <c r="I25" s="9"/>
    </row>
    <row r="26">
      <c r="A26" s="9" t="s">
        <v>131</v>
      </c>
      <c r="B26" s="16">
        <v>3425.0</v>
      </c>
      <c r="C26" s="16">
        <v>5674.0</v>
      </c>
      <c r="D26" s="16"/>
      <c r="E26" s="16"/>
      <c r="F26" s="16"/>
      <c r="G26" s="16"/>
      <c r="H26" s="9"/>
      <c r="I26" s="9"/>
    </row>
    <row r="27">
      <c r="A27" s="9"/>
      <c r="B27" s="16"/>
      <c r="C27" s="16"/>
      <c r="D27" s="16"/>
      <c r="E27" s="16"/>
      <c r="F27" s="16"/>
      <c r="G27" s="16"/>
      <c r="H27" s="9"/>
      <c r="I27" s="9"/>
    </row>
    <row r="28">
      <c r="A28" s="15" t="s">
        <v>132</v>
      </c>
      <c r="B28" s="18" t="s">
        <v>133</v>
      </c>
      <c r="C28" s="17" t="s">
        <v>134</v>
      </c>
      <c r="D28" s="16"/>
      <c r="E28" s="16"/>
      <c r="F28" s="16"/>
      <c r="G28" s="16"/>
      <c r="H28" s="9"/>
      <c r="I28" s="9"/>
    </row>
    <row r="29">
      <c r="A29" s="26" t="s">
        <v>135</v>
      </c>
      <c r="B29" s="16">
        <v>8.5</v>
      </c>
      <c r="C29" s="16">
        <v>6.0</v>
      </c>
      <c r="D29" s="16"/>
      <c r="E29" s="16"/>
      <c r="F29" s="16"/>
      <c r="G29" s="16"/>
      <c r="H29" s="9"/>
      <c r="I29" s="9"/>
    </row>
    <row r="30">
      <c r="A30" s="9"/>
      <c r="B30" s="16"/>
      <c r="C30" s="16"/>
      <c r="D30" s="16"/>
      <c r="E30" s="16"/>
      <c r="F30" s="16"/>
      <c r="G30" s="16"/>
      <c r="H30" s="9"/>
      <c r="I30" s="9"/>
    </row>
    <row r="31">
      <c r="A31" s="15" t="s">
        <v>136</v>
      </c>
      <c r="B31" s="17" t="s">
        <v>137</v>
      </c>
      <c r="C31" s="17" t="s">
        <v>138</v>
      </c>
      <c r="D31" s="18" t="s">
        <v>139</v>
      </c>
      <c r="E31" s="17" t="s">
        <v>140</v>
      </c>
      <c r="F31" s="17" t="s">
        <v>141</v>
      </c>
      <c r="G31" s="17" t="s">
        <v>142</v>
      </c>
      <c r="H31" s="9"/>
      <c r="I31" s="9"/>
    </row>
    <row r="32">
      <c r="A32" s="9" t="s">
        <v>143</v>
      </c>
      <c r="B32" s="16">
        <v>3.0</v>
      </c>
      <c r="C32" s="16">
        <v>4756030.0</v>
      </c>
      <c r="D32" s="20">
        <v>0.0954</v>
      </c>
      <c r="E32" s="16" t="s">
        <v>144</v>
      </c>
      <c r="F32" s="16">
        <v>13.0</v>
      </c>
      <c r="G32" s="16">
        <f t="shared" ref="G32:G33" si="1">B32+F32</f>
        <v>16</v>
      </c>
      <c r="H32" s="9"/>
      <c r="I32" s="9"/>
    </row>
    <row r="33">
      <c r="A33" s="9" t="s">
        <v>145</v>
      </c>
      <c r="B33" s="16">
        <v>5.0</v>
      </c>
      <c r="C33" s="16">
        <v>3658790.0</v>
      </c>
      <c r="D33" s="20">
        <v>0.1127</v>
      </c>
      <c r="E33" s="16" t="s">
        <v>144</v>
      </c>
      <c r="F33" s="16">
        <v>15.0</v>
      </c>
      <c r="G33" s="16">
        <f t="shared" si="1"/>
        <v>20</v>
      </c>
      <c r="H33" s="9"/>
      <c r="I33" s="9"/>
    </row>
    <row r="34">
      <c r="A34" s="9"/>
      <c r="B34" s="16"/>
      <c r="C34" s="16"/>
      <c r="D34" s="16"/>
      <c r="E34" s="16"/>
      <c r="F34" s="16"/>
      <c r="G34" s="16"/>
      <c r="H34" s="9"/>
      <c r="I34" s="9"/>
    </row>
    <row r="35">
      <c r="A35" s="15" t="s">
        <v>146</v>
      </c>
      <c r="B35" s="20">
        <v>0.264</v>
      </c>
      <c r="C35" s="18" t="s">
        <v>147</v>
      </c>
      <c r="D35" s="16"/>
      <c r="E35" s="16"/>
      <c r="F35" s="16"/>
      <c r="G35" s="16"/>
      <c r="H35" s="9"/>
      <c r="I35" s="9"/>
    </row>
    <row r="36">
      <c r="A36" s="9"/>
      <c r="B36" s="16"/>
      <c r="C36" s="16"/>
      <c r="D36" s="16"/>
      <c r="E36" s="16"/>
      <c r="F36" s="16"/>
      <c r="G36" s="16"/>
      <c r="H36" s="9"/>
      <c r="I36" s="9"/>
    </row>
    <row r="37">
      <c r="A37" s="15" t="s">
        <v>148</v>
      </c>
      <c r="B37" s="17" t="s">
        <v>149</v>
      </c>
      <c r="C37" s="17" t="s">
        <v>150</v>
      </c>
      <c r="D37" s="17" t="s">
        <v>151</v>
      </c>
      <c r="E37" s="17" t="s">
        <v>152</v>
      </c>
      <c r="F37" s="17" t="s">
        <v>153</v>
      </c>
      <c r="G37" s="17" t="s">
        <v>154</v>
      </c>
      <c r="H37" s="17" t="s">
        <v>155</v>
      </c>
      <c r="I37" s="17" t="s">
        <v>156</v>
      </c>
    </row>
    <row r="38">
      <c r="A38" s="9" t="s">
        <v>157</v>
      </c>
      <c r="B38" s="16">
        <v>15004.65</v>
      </c>
      <c r="C38" s="16">
        <v>19506.45</v>
      </c>
      <c r="D38" s="16">
        <v>25357.8</v>
      </c>
      <c r="E38" s="16">
        <v>32965.25</v>
      </c>
      <c r="F38" s="16">
        <v>42854.75</v>
      </c>
      <c r="G38" s="16">
        <v>55711.25</v>
      </c>
      <c r="H38" s="16">
        <v>53023.4</v>
      </c>
      <c r="I38" s="16">
        <v>62765.0</v>
      </c>
    </row>
    <row r="39">
      <c r="A39" s="9"/>
      <c r="B39" s="9"/>
      <c r="C39" s="9"/>
      <c r="D39" s="9"/>
      <c r="E39" s="9"/>
      <c r="F39" s="9"/>
      <c r="G39" s="9"/>
      <c r="H39" s="9"/>
      <c r="I39" s="9"/>
    </row>
    <row r="40">
      <c r="A40" s="9"/>
      <c r="B40" s="9"/>
      <c r="C40" s="9"/>
      <c r="D40" s="9"/>
      <c r="E40" s="9"/>
      <c r="F40" s="9"/>
      <c r="G40" s="9"/>
      <c r="H40" s="9"/>
      <c r="I40" s="9"/>
    </row>
    <row r="41">
      <c r="A41" s="9"/>
      <c r="B41" s="9"/>
      <c r="C41" s="9"/>
      <c r="D41" s="9"/>
      <c r="E41" s="9"/>
      <c r="F41" s="9"/>
      <c r="G41" s="9"/>
      <c r="H41" s="9"/>
      <c r="I41" s="9"/>
    </row>
    <row r="42">
      <c r="A42" s="9"/>
      <c r="B42" s="9"/>
      <c r="C42" s="9"/>
      <c r="D42" s="9"/>
      <c r="E42" s="9"/>
      <c r="F42" s="9"/>
      <c r="G42" s="9"/>
      <c r="H42" s="9"/>
      <c r="I42" s="9"/>
    </row>
    <row r="43">
      <c r="A43" s="9"/>
      <c r="B43" s="9"/>
      <c r="C43" s="9"/>
      <c r="D43" s="9"/>
      <c r="E43" s="9"/>
      <c r="F43" s="9"/>
      <c r="G43" s="9"/>
      <c r="H43" s="9"/>
      <c r="I43" s="9"/>
    </row>
    <row r="44">
      <c r="A44" s="9"/>
      <c r="B44" s="9"/>
      <c r="C44" s="9"/>
      <c r="D44" s="9"/>
      <c r="E44" s="9"/>
      <c r="F44" s="9"/>
      <c r="G44" s="9"/>
      <c r="H44" s="9"/>
      <c r="I44" s="9"/>
    </row>
    <row r="45">
      <c r="A45" s="9"/>
      <c r="B45" s="9"/>
      <c r="C45" s="9"/>
      <c r="D45" s="9"/>
      <c r="E45" s="9"/>
      <c r="F45" s="9"/>
      <c r="G45" s="9"/>
      <c r="H45" s="9"/>
      <c r="I45" s="9"/>
    </row>
    <row r="46">
      <c r="A46" s="9"/>
      <c r="B46" s="9"/>
      <c r="C46" s="9"/>
      <c r="D46" s="9"/>
      <c r="E46" s="9"/>
      <c r="F46" s="9"/>
      <c r="G46" s="9"/>
      <c r="H46" s="9"/>
      <c r="I46" s="9"/>
    </row>
    <row r="47">
      <c r="A47" s="9"/>
      <c r="B47" s="9"/>
      <c r="C47" s="9"/>
      <c r="D47" s="9"/>
      <c r="E47" s="9"/>
      <c r="F47" s="9"/>
      <c r="G47" s="9"/>
      <c r="H47" s="9"/>
      <c r="I47" s="9"/>
    </row>
    <row r="48">
      <c r="A48" s="9"/>
      <c r="B48" s="9"/>
      <c r="C48" s="9"/>
      <c r="D48" s="9"/>
      <c r="E48" s="9"/>
      <c r="F48" s="9"/>
      <c r="G48" s="9"/>
      <c r="H48" s="9"/>
      <c r="I48" s="9"/>
    </row>
  </sheetData>
  <printOptions gridLines="1" horizontalCentered="1"/>
  <pageMargins bottom="0.75" footer="0.0" header="0.0" left="0.7" right="0.7" top="0.75"/>
  <pageSetup fitToHeight="0" paperSize="9" cellComments="atEnd" orientation="landscape" pageOrder="overThenDown"/>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9.25"/>
    <col customWidth="1" min="2" max="9" width="15.13"/>
  </cols>
  <sheetData>
    <row r="1">
      <c r="A1" s="66" t="s">
        <v>302</v>
      </c>
      <c r="B1" s="66" t="s">
        <v>149</v>
      </c>
      <c r="C1" s="66" t="s">
        <v>150</v>
      </c>
      <c r="D1" s="66" t="s">
        <v>151</v>
      </c>
      <c r="E1" s="66" t="s">
        <v>152</v>
      </c>
      <c r="F1" s="66" t="s">
        <v>153</v>
      </c>
      <c r="G1" s="66" t="s">
        <v>154</v>
      </c>
      <c r="H1" s="66" t="s">
        <v>155</v>
      </c>
      <c r="I1" s="66" t="s">
        <v>156</v>
      </c>
    </row>
    <row r="2">
      <c r="A2" s="74" t="s">
        <v>276</v>
      </c>
      <c r="B2" s="9"/>
      <c r="C2" s="9"/>
      <c r="D2" s="9"/>
      <c r="E2" s="9"/>
      <c r="F2" s="9"/>
      <c r="G2" s="9"/>
      <c r="H2" s="9"/>
      <c r="I2" s="9"/>
    </row>
    <row r="3">
      <c r="A3" s="15" t="s">
        <v>277</v>
      </c>
      <c r="B3" s="16"/>
      <c r="C3" s="16"/>
      <c r="D3" s="16"/>
      <c r="E3" s="16"/>
      <c r="F3" s="16"/>
      <c r="G3" s="16"/>
      <c r="H3" s="16"/>
      <c r="I3" s="16"/>
    </row>
    <row r="4">
      <c r="A4" s="9" t="s">
        <v>278</v>
      </c>
      <c r="B4" s="75">
        <f>'Balance sheet'!D4</f>
        <v>1438358.516</v>
      </c>
      <c r="C4" s="75">
        <f>'Balance sheet'!G4</f>
        <v>1105288.462</v>
      </c>
      <c r="D4" s="75">
        <f>'Balance sheet'!J4</f>
        <v>786950.5495</v>
      </c>
      <c r="E4" s="75">
        <f>'Balance sheet'!M4</f>
        <v>397184.0659</v>
      </c>
      <c r="F4" s="75">
        <f>'Balance sheet'!P4</f>
        <v>1507417.582</v>
      </c>
      <c r="G4" s="75">
        <f>'Balance sheet'!S4</f>
        <v>1057829.67</v>
      </c>
      <c r="H4" s="75">
        <f>'Balance sheet'!V4</f>
        <v>639045.3297</v>
      </c>
      <c r="I4" s="75">
        <f>'Balance sheet'!Y4</f>
        <v>470260.989</v>
      </c>
    </row>
    <row r="5">
      <c r="A5" s="76" t="s">
        <v>279</v>
      </c>
      <c r="B5" s="75">
        <f t="shared" ref="B5:I5" si="1">Sum(B4)</f>
        <v>1438358.516</v>
      </c>
      <c r="C5" s="75">
        <f t="shared" si="1"/>
        <v>1105288.462</v>
      </c>
      <c r="D5" s="75">
        <f t="shared" si="1"/>
        <v>786950.5495</v>
      </c>
      <c r="E5" s="75">
        <f t="shared" si="1"/>
        <v>397184.0659</v>
      </c>
      <c r="F5" s="75">
        <f t="shared" si="1"/>
        <v>1507417.582</v>
      </c>
      <c r="G5" s="75">
        <f t="shared" si="1"/>
        <v>1057829.67</v>
      </c>
      <c r="H5" s="75">
        <f t="shared" si="1"/>
        <v>639045.3297</v>
      </c>
      <c r="I5" s="75">
        <f t="shared" si="1"/>
        <v>470260.989</v>
      </c>
    </row>
    <row r="6">
      <c r="A6" s="77" t="s">
        <v>280</v>
      </c>
      <c r="B6" s="75"/>
      <c r="C6" s="75"/>
      <c r="D6" s="75"/>
      <c r="E6" s="75"/>
      <c r="F6" s="75"/>
      <c r="G6" s="75"/>
      <c r="H6" s="75"/>
      <c r="I6" s="75"/>
    </row>
    <row r="7">
      <c r="A7" s="9" t="s">
        <v>281</v>
      </c>
      <c r="B7" s="75">
        <f>'Balance sheet'!D8</f>
        <v>14921375</v>
      </c>
      <c r="C7" s="75">
        <f>'Balance sheet'!G8</f>
        <v>29550210.68</v>
      </c>
      <c r="D7" s="75">
        <f>'Balance sheet'!J8</f>
        <v>43775882.99</v>
      </c>
      <c r="E7" s="75">
        <f>'Balance sheet'!M8</f>
        <v>57473867.6</v>
      </c>
      <c r="F7" s="75">
        <f>'Balance sheet'!P8</f>
        <v>70504340.99</v>
      </c>
      <c r="G7" s="75">
        <f>'Balance sheet'!S8</f>
        <v>82710653.66</v>
      </c>
      <c r="H7" s="75">
        <f>'Balance sheet'!V8</f>
        <v>93917664.55</v>
      </c>
      <c r="I7" s="75">
        <f>'Balance sheet'!Y8</f>
        <v>103929924.6</v>
      </c>
    </row>
    <row r="8">
      <c r="A8" s="9" t="s">
        <v>282</v>
      </c>
      <c r="B8" s="75">
        <f>'Balance sheet'!D9</f>
        <v>39555432.32</v>
      </c>
      <c r="C8" s="75">
        <f>'Balance sheet'!G9</f>
        <v>42348901.95</v>
      </c>
      <c r="D8" s="75">
        <f>'Balance sheet'!J9</f>
        <v>45347821.94</v>
      </c>
      <c r="E8" s="75">
        <f>'Balance sheet'!M9</f>
        <v>48567964.49</v>
      </c>
      <c r="F8" s="75">
        <f>'Balance sheet'!P9</f>
        <v>52026364.1</v>
      </c>
      <c r="G8" s="75">
        <f>'Balance sheet'!S9</f>
        <v>55741422.49</v>
      </c>
      <c r="H8" s="75">
        <f>'Balance sheet'!V9</f>
        <v>59733022.4</v>
      </c>
      <c r="I8" s="75">
        <f>'Balance sheet'!Y9</f>
        <v>64022651.23</v>
      </c>
    </row>
    <row r="9">
      <c r="A9" s="26" t="s">
        <v>283</v>
      </c>
      <c r="B9" s="75">
        <f>'Balance sheet'!D10</f>
        <v>85519086.47</v>
      </c>
      <c r="C9" s="75">
        <f>'Balance sheet'!G10</f>
        <v>68127727</v>
      </c>
      <c r="D9" s="75">
        <f>'Balance sheet'!J10</f>
        <v>140345921.6</v>
      </c>
      <c r="E9" s="75">
        <f>'Balance sheet'!M10</f>
        <v>117806668.8</v>
      </c>
      <c r="F9" s="75">
        <f>'Balance sheet'!P10</f>
        <v>202283235.9</v>
      </c>
      <c r="G9" s="75">
        <f>'Balance sheet'!S10</f>
        <v>173901767.2</v>
      </c>
      <c r="H9" s="75">
        <f>'Balance sheet'!V10</f>
        <v>272842632.5</v>
      </c>
      <c r="I9" s="75">
        <f>'Balance sheet'!Y10</f>
        <v>247962984.3</v>
      </c>
    </row>
    <row r="10">
      <c r="A10" s="76" t="s">
        <v>284</v>
      </c>
      <c r="B10" s="75">
        <f t="shared" ref="B10:I10" si="2">SUM(B7:B9)</f>
        <v>139995893.8</v>
      </c>
      <c r="C10" s="75">
        <f t="shared" si="2"/>
        <v>140026839.6</v>
      </c>
      <c r="D10" s="75">
        <f t="shared" si="2"/>
        <v>229469626.6</v>
      </c>
      <c r="E10" s="75">
        <f t="shared" si="2"/>
        <v>223848500.9</v>
      </c>
      <c r="F10" s="75">
        <f t="shared" si="2"/>
        <v>324813940.9</v>
      </c>
      <c r="G10" s="75">
        <f t="shared" si="2"/>
        <v>312353843.3</v>
      </c>
      <c r="H10" s="75">
        <f t="shared" si="2"/>
        <v>426493319.4</v>
      </c>
      <c r="I10" s="75">
        <f t="shared" si="2"/>
        <v>415915560.1</v>
      </c>
    </row>
    <row r="11">
      <c r="A11" s="70" t="s">
        <v>285</v>
      </c>
      <c r="B11" s="78">
        <f t="shared" ref="B11:I11" si="3">B5+B10</f>
        <v>141434252.3</v>
      </c>
      <c r="C11" s="78">
        <f t="shared" si="3"/>
        <v>141132128.1</v>
      </c>
      <c r="D11" s="78">
        <f t="shared" si="3"/>
        <v>230256577.1</v>
      </c>
      <c r="E11" s="78">
        <f t="shared" si="3"/>
        <v>224245684.9</v>
      </c>
      <c r="F11" s="78">
        <f t="shared" si="3"/>
        <v>326321358.5</v>
      </c>
      <c r="G11" s="78">
        <f t="shared" si="3"/>
        <v>313411673</v>
      </c>
      <c r="H11" s="78">
        <f t="shared" si="3"/>
        <v>427132364.8</v>
      </c>
      <c r="I11" s="78">
        <f t="shared" si="3"/>
        <v>416385821.1</v>
      </c>
    </row>
    <row r="12">
      <c r="A12" s="9"/>
      <c r="B12" s="16"/>
      <c r="C12" s="16"/>
      <c r="D12" s="16"/>
      <c r="E12" s="16"/>
      <c r="F12" s="16"/>
      <c r="G12" s="16"/>
      <c r="H12" s="16"/>
      <c r="I12" s="16"/>
    </row>
    <row r="13">
      <c r="A13" s="79" t="s">
        <v>286</v>
      </c>
      <c r="B13" s="16"/>
      <c r="C13" s="16"/>
      <c r="D13" s="16"/>
      <c r="E13" s="16"/>
      <c r="F13" s="16"/>
      <c r="G13" s="16"/>
      <c r="H13" s="16"/>
      <c r="I13" s="16"/>
    </row>
    <row r="14">
      <c r="A14" s="26" t="s">
        <v>287</v>
      </c>
      <c r="B14" s="80">
        <f>'Balance sheet'!D15</f>
        <v>30825</v>
      </c>
      <c r="C14" s="80">
        <f>'Balance sheet'!G15</f>
        <v>30825</v>
      </c>
      <c r="D14" s="80">
        <f>'Balance sheet'!J15</f>
        <v>30825</v>
      </c>
      <c r="E14" s="80">
        <f>'Balance sheet'!M15</f>
        <v>30825</v>
      </c>
      <c r="F14" s="80">
        <f>'Balance sheet'!P15</f>
        <v>30825</v>
      </c>
      <c r="G14" s="80">
        <f>'Balance sheet'!S15</f>
        <v>30825</v>
      </c>
      <c r="H14" s="80">
        <f>'Balance sheet'!V15</f>
        <v>104587</v>
      </c>
      <c r="I14" s="80">
        <f>'Balance sheet'!Y15</f>
        <v>104587</v>
      </c>
    </row>
    <row r="15">
      <c r="A15" s="62" t="s">
        <v>288</v>
      </c>
      <c r="B15" s="80">
        <f>'Balance sheet'!D21</f>
        <v>32487626.91</v>
      </c>
      <c r="C15" s="80">
        <f>'Balance sheet'!G21</f>
        <v>66787064.2</v>
      </c>
      <c r="D15" s="80">
        <f>'Balance sheet'!J21</f>
        <v>103111843.8</v>
      </c>
      <c r="E15" s="80">
        <f>'Balance sheet'!M21</f>
        <v>141624948.1</v>
      </c>
      <c r="F15" s="80">
        <f>'Balance sheet'!P21</f>
        <v>182572383.3</v>
      </c>
      <c r="G15" s="80">
        <f>'Balance sheet'!S21</f>
        <v>226227214.3</v>
      </c>
      <c r="H15" s="80">
        <f>'Balance sheet'!V21</f>
        <v>272757782.5</v>
      </c>
      <c r="I15" s="80">
        <f>'Balance sheet'!Y21</f>
        <v>322290836.1</v>
      </c>
    </row>
    <row r="16">
      <c r="A16" s="81" t="s">
        <v>303</v>
      </c>
      <c r="B16" s="82">
        <f t="shared" ref="B16:I16" si="4">SUM(B14:B15)</f>
        <v>32518451.91</v>
      </c>
      <c r="C16" s="82">
        <f t="shared" si="4"/>
        <v>66817889.2</v>
      </c>
      <c r="D16" s="82">
        <f t="shared" si="4"/>
        <v>103142668.8</v>
      </c>
      <c r="E16" s="82">
        <f t="shared" si="4"/>
        <v>141655773.1</v>
      </c>
      <c r="F16" s="82">
        <f t="shared" si="4"/>
        <v>182603208.3</v>
      </c>
      <c r="G16" s="82">
        <f t="shared" si="4"/>
        <v>226258039.3</v>
      </c>
      <c r="H16" s="82">
        <f t="shared" si="4"/>
        <v>272862369.5</v>
      </c>
      <c r="I16" s="82">
        <f t="shared" si="4"/>
        <v>322395423.1</v>
      </c>
    </row>
    <row r="17">
      <c r="A17" s="60"/>
      <c r="B17" s="16"/>
      <c r="C17" s="16"/>
      <c r="D17" s="16"/>
      <c r="E17" s="16"/>
      <c r="F17" s="16"/>
      <c r="G17" s="16"/>
      <c r="H17" s="16"/>
      <c r="I17" s="16"/>
    </row>
    <row r="18">
      <c r="A18" s="83" t="s">
        <v>292</v>
      </c>
      <c r="B18" s="16"/>
      <c r="C18" s="16"/>
      <c r="D18" s="16"/>
      <c r="E18" s="16"/>
      <c r="F18" s="16"/>
      <c r="G18" s="16"/>
      <c r="H18" s="16"/>
      <c r="I18" s="16"/>
    </row>
    <row r="19">
      <c r="A19" s="84" t="s">
        <v>293</v>
      </c>
      <c r="B19" s="16"/>
      <c r="C19" s="16"/>
      <c r="D19" s="16"/>
      <c r="E19" s="16"/>
      <c r="F19" s="16"/>
      <c r="G19" s="16"/>
      <c r="H19" s="16"/>
      <c r="I19" s="16"/>
    </row>
    <row r="20">
      <c r="A20" s="60" t="s">
        <v>294</v>
      </c>
      <c r="B20" s="80">
        <f>'Balance sheet'!D26</f>
        <v>4756030</v>
      </c>
      <c r="C20" s="80">
        <f>'Balance sheet'!G26</f>
        <v>8414820</v>
      </c>
      <c r="D20" s="80">
        <f>'Balance sheet'!J26</f>
        <v>8414820</v>
      </c>
      <c r="E20" s="80">
        <f>'Balance sheet'!M26</f>
        <v>8414820</v>
      </c>
      <c r="F20" s="80">
        <f>'Balance sheet'!P26</f>
        <v>8414820</v>
      </c>
      <c r="G20" s="80">
        <f>'Balance sheet'!S26</f>
        <v>3658790</v>
      </c>
      <c r="H20" s="80">
        <f>'Balance sheet'!V26</f>
        <v>0</v>
      </c>
      <c r="I20" s="80">
        <f>'Balance sheet'!Y26</f>
        <v>0</v>
      </c>
    </row>
    <row r="21">
      <c r="A21" s="85" t="s">
        <v>295</v>
      </c>
      <c r="B21" s="80">
        <f t="shared" ref="B21:I21" si="5">sum(B20)</f>
        <v>4756030</v>
      </c>
      <c r="C21" s="80">
        <f t="shared" si="5"/>
        <v>8414820</v>
      </c>
      <c r="D21" s="80">
        <f t="shared" si="5"/>
        <v>8414820</v>
      </c>
      <c r="E21" s="80">
        <f t="shared" si="5"/>
        <v>8414820</v>
      </c>
      <c r="F21" s="80">
        <f t="shared" si="5"/>
        <v>8414820</v>
      </c>
      <c r="G21" s="80">
        <f t="shared" si="5"/>
        <v>3658790</v>
      </c>
      <c r="H21" s="80">
        <f t="shared" si="5"/>
        <v>0</v>
      </c>
      <c r="I21" s="80">
        <f t="shared" si="5"/>
        <v>0</v>
      </c>
    </row>
    <row r="22">
      <c r="A22" s="84" t="s">
        <v>296</v>
      </c>
      <c r="B22" s="16"/>
      <c r="C22" s="16"/>
      <c r="D22" s="16"/>
      <c r="E22" s="16"/>
      <c r="F22" s="16"/>
      <c r="G22" s="16"/>
      <c r="H22" s="16"/>
      <c r="I22" s="16"/>
    </row>
    <row r="23">
      <c r="A23" s="60" t="s">
        <v>297</v>
      </c>
      <c r="B23" s="80">
        <f>'Balance sheet'!D30</f>
        <v>103845200.4</v>
      </c>
      <c r="C23" s="80">
        <f>'Balance sheet'!G30</f>
        <v>65595388.9</v>
      </c>
      <c r="D23" s="80">
        <f>'Balance sheet'!J30</f>
        <v>118384518.3</v>
      </c>
      <c r="E23" s="80">
        <f>'Balance sheet'!M30</f>
        <v>73871061.85</v>
      </c>
      <c r="F23" s="80">
        <f>'Balance sheet'!P30</f>
        <v>134988760.2</v>
      </c>
      <c r="G23" s="80">
        <f>'Balance sheet'!S30</f>
        <v>83190813.73</v>
      </c>
      <c r="H23" s="80">
        <f>'Balance sheet'!V30</f>
        <v>153955425.3</v>
      </c>
      <c r="I23" s="80">
        <f>'Balance sheet'!Y30</f>
        <v>93686368.05</v>
      </c>
    </row>
    <row r="24">
      <c r="A24" s="9" t="s">
        <v>201</v>
      </c>
      <c r="B24" s="80">
        <f>'Balance sheet'!D31</f>
        <v>314570</v>
      </c>
      <c r="C24" s="80">
        <f>'Balance sheet'!G31</f>
        <v>304030</v>
      </c>
      <c r="D24" s="80">
        <f>'Balance sheet'!J31</f>
        <v>314570</v>
      </c>
      <c r="E24" s="80">
        <f>'Balance sheet'!M31</f>
        <v>304030</v>
      </c>
      <c r="F24" s="80">
        <f>'Balance sheet'!P31</f>
        <v>314570</v>
      </c>
      <c r="G24" s="80">
        <f>'Balance sheet'!S31</f>
        <v>304030</v>
      </c>
      <c r="H24" s="80">
        <f>'Balance sheet'!V31</f>
        <v>314570</v>
      </c>
      <c r="I24" s="80">
        <f>'Balance sheet'!Y31</f>
        <v>304030</v>
      </c>
    </row>
    <row r="25">
      <c r="A25" s="86" t="s">
        <v>298</v>
      </c>
      <c r="B25" s="80">
        <f t="shared" ref="B25:I25" si="6">Sum(B23:B24)</f>
        <v>104159770.4</v>
      </c>
      <c r="C25" s="80">
        <f t="shared" si="6"/>
        <v>65899418.9</v>
      </c>
      <c r="D25" s="80">
        <f t="shared" si="6"/>
        <v>118699088.3</v>
      </c>
      <c r="E25" s="80">
        <f t="shared" si="6"/>
        <v>74175091.85</v>
      </c>
      <c r="F25" s="80">
        <f t="shared" si="6"/>
        <v>135303330.2</v>
      </c>
      <c r="G25" s="80">
        <f t="shared" si="6"/>
        <v>83494843.73</v>
      </c>
      <c r="H25" s="80">
        <f t="shared" si="6"/>
        <v>154269995.3</v>
      </c>
      <c r="I25" s="80">
        <f t="shared" si="6"/>
        <v>93990398.05</v>
      </c>
    </row>
    <row r="26">
      <c r="A26" s="69" t="s">
        <v>299</v>
      </c>
      <c r="B26" s="82">
        <f t="shared" ref="B26:I26" si="7">B21+B25</f>
        <v>108915800.4</v>
      </c>
      <c r="C26" s="82">
        <f t="shared" si="7"/>
        <v>74314238.9</v>
      </c>
      <c r="D26" s="82">
        <f t="shared" si="7"/>
        <v>127113908.3</v>
      </c>
      <c r="E26" s="82">
        <f t="shared" si="7"/>
        <v>82589911.85</v>
      </c>
      <c r="F26" s="82">
        <f t="shared" si="7"/>
        <v>143718150.2</v>
      </c>
      <c r="G26" s="82">
        <f t="shared" si="7"/>
        <v>87153633.73</v>
      </c>
      <c r="H26" s="82">
        <f t="shared" si="7"/>
        <v>154269995.3</v>
      </c>
      <c r="I26" s="82">
        <f t="shared" si="7"/>
        <v>93990398.05</v>
      </c>
    </row>
    <row r="27">
      <c r="A27" s="55"/>
      <c r="B27" s="80"/>
      <c r="C27" s="80"/>
      <c r="D27" s="80"/>
      <c r="E27" s="80"/>
      <c r="F27" s="80"/>
      <c r="G27" s="80"/>
      <c r="H27" s="80"/>
      <c r="I27" s="80"/>
    </row>
    <row r="28">
      <c r="A28" s="87" t="s">
        <v>300</v>
      </c>
      <c r="B28" s="80">
        <f t="shared" ref="B28:I28" si="8">B26+B16</f>
        <v>141434252.3</v>
      </c>
      <c r="C28" s="80">
        <f t="shared" si="8"/>
        <v>141132128.1</v>
      </c>
      <c r="D28" s="80">
        <f t="shared" si="8"/>
        <v>230256577.1</v>
      </c>
      <c r="E28" s="80">
        <f t="shared" si="8"/>
        <v>224245684.9</v>
      </c>
      <c r="F28" s="80">
        <f t="shared" si="8"/>
        <v>326321358.5</v>
      </c>
      <c r="G28" s="80">
        <f t="shared" si="8"/>
        <v>313411673</v>
      </c>
      <c r="H28" s="80">
        <f t="shared" si="8"/>
        <v>427132364.8</v>
      </c>
      <c r="I28" s="80">
        <f t="shared" si="8"/>
        <v>416385821.1</v>
      </c>
    </row>
    <row r="29">
      <c r="A29" s="9"/>
      <c r="B29" s="16"/>
      <c r="C29" s="16"/>
      <c r="D29" s="16"/>
      <c r="E29" s="16"/>
      <c r="F29" s="16"/>
      <c r="G29" s="16"/>
      <c r="H29" s="16"/>
      <c r="I29" s="16"/>
    </row>
    <row r="30">
      <c r="A30" s="88" t="s">
        <v>301</v>
      </c>
      <c r="B30" s="75">
        <f t="shared" ref="B30:I30" si="9">B11-B28</f>
        <v>-0.00000002980232239</v>
      </c>
      <c r="C30" s="75">
        <f t="shared" si="9"/>
        <v>-0.00000002980232239</v>
      </c>
      <c r="D30" s="75">
        <f t="shared" si="9"/>
        <v>0</v>
      </c>
      <c r="E30" s="75">
        <f t="shared" si="9"/>
        <v>0.00000002980232239</v>
      </c>
      <c r="F30" s="75">
        <f t="shared" si="9"/>
        <v>0.0000001192092896</v>
      </c>
      <c r="G30" s="75">
        <f t="shared" si="9"/>
        <v>0.00000005960464478</v>
      </c>
      <c r="H30" s="75">
        <f t="shared" si="9"/>
        <v>0.00000005960464478</v>
      </c>
      <c r="I30" s="75">
        <f t="shared" si="9"/>
        <v>0</v>
      </c>
    </row>
    <row r="31">
      <c r="A31" s="9"/>
      <c r="B31" s="9"/>
      <c r="C31" s="9"/>
      <c r="D31" s="9"/>
      <c r="E31" s="9"/>
      <c r="F31" s="9"/>
      <c r="G31" s="9"/>
      <c r="H31" s="9"/>
      <c r="I31" s="9"/>
    </row>
    <row r="32">
      <c r="A32" s="9"/>
      <c r="B32" s="9"/>
      <c r="C32" s="9"/>
      <c r="D32" s="9"/>
      <c r="E32" s="9"/>
      <c r="F32" s="9"/>
      <c r="G32" s="9"/>
      <c r="H32" s="9"/>
      <c r="I32" s="9"/>
    </row>
    <row r="33">
      <c r="A33" s="9"/>
      <c r="B33" s="9"/>
      <c r="C33" s="9"/>
      <c r="D33" s="9"/>
      <c r="E33" s="9"/>
      <c r="F33" s="9"/>
      <c r="G33" s="9"/>
      <c r="H33" s="9"/>
      <c r="I33" s="9"/>
    </row>
    <row r="34">
      <c r="A34" s="9"/>
      <c r="B34" s="9"/>
      <c r="C34" s="9"/>
      <c r="D34" s="9"/>
      <c r="E34" s="9"/>
      <c r="F34" s="9"/>
      <c r="G34" s="9"/>
      <c r="H34" s="9"/>
      <c r="I34" s="9"/>
    </row>
    <row r="35">
      <c r="A35" s="9"/>
      <c r="B35" s="9"/>
      <c r="C35" s="9"/>
      <c r="D35" s="9"/>
      <c r="E35" s="9"/>
      <c r="F35" s="9"/>
      <c r="G35" s="9"/>
      <c r="H35" s="9"/>
      <c r="I35" s="9"/>
    </row>
    <row r="36">
      <c r="A36" s="9"/>
      <c r="B36" s="9"/>
      <c r="C36" s="9"/>
      <c r="D36" s="9"/>
      <c r="E36" s="9"/>
      <c r="F36" s="9"/>
      <c r="G36" s="9"/>
      <c r="H36" s="9"/>
      <c r="I36" s="9"/>
    </row>
    <row r="37">
      <c r="A37" s="9"/>
      <c r="B37" s="9"/>
      <c r="C37" s="9"/>
      <c r="D37" s="9"/>
      <c r="E37" s="9"/>
      <c r="F37" s="9"/>
      <c r="G37" s="9"/>
      <c r="H37" s="9"/>
      <c r="I37" s="9"/>
    </row>
    <row r="38">
      <c r="A38" s="9"/>
      <c r="B38" s="9"/>
      <c r="C38" s="9"/>
      <c r="D38" s="9"/>
      <c r="E38" s="9"/>
      <c r="F38" s="9"/>
      <c r="G38" s="9"/>
      <c r="H38" s="9"/>
      <c r="I38" s="9"/>
    </row>
    <row r="39">
      <c r="A39" s="9"/>
      <c r="B39" s="9"/>
      <c r="C39" s="9"/>
      <c r="D39" s="9"/>
      <c r="E39" s="9"/>
      <c r="F39" s="9"/>
      <c r="G39" s="9"/>
      <c r="H39" s="9"/>
      <c r="I39" s="9"/>
    </row>
    <row r="40">
      <c r="A40" s="9"/>
      <c r="B40" s="9"/>
      <c r="C40" s="9"/>
      <c r="D40" s="9"/>
      <c r="E40" s="9"/>
      <c r="F40" s="9"/>
      <c r="G40" s="9"/>
      <c r="H40" s="9"/>
      <c r="I40" s="9"/>
    </row>
    <row r="41">
      <c r="A41" s="9"/>
      <c r="B41" s="9"/>
      <c r="C41" s="9"/>
      <c r="D41" s="9"/>
      <c r="E41" s="9"/>
      <c r="F41" s="9"/>
      <c r="G41" s="9"/>
      <c r="H41" s="9"/>
      <c r="I41" s="9"/>
    </row>
    <row r="42">
      <c r="A42" s="9"/>
      <c r="B42" s="9"/>
      <c r="C42" s="9"/>
      <c r="D42" s="9"/>
      <c r="E42" s="9"/>
      <c r="F42" s="9"/>
      <c r="G42" s="9"/>
      <c r="H42" s="9"/>
      <c r="I42" s="9"/>
    </row>
  </sheetData>
  <printOptions gridLines="1" horizontalCentered="1"/>
  <pageMargins bottom="0.75" footer="0.0" header="0.0" left="0.7" right="0.7" top="0.75"/>
  <pageSetup fitToHeight="0" paperSize="9" cellComments="atEnd" orientation="landscape" pageOrder="overThenDown"/>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6.0"/>
    <col customWidth="1" min="2" max="9" width="16.88"/>
  </cols>
  <sheetData>
    <row r="1">
      <c r="A1" s="89"/>
      <c r="B1" s="66" t="s">
        <v>149</v>
      </c>
      <c r="C1" s="66" t="s">
        <v>150</v>
      </c>
      <c r="D1" s="66" t="s">
        <v>151</v>
      </c>
      <c r="E1" s="66" t="s">
        <v>152</v>
      </c>
      <c r="F1" s="66" t="s">
        <v>153</v>
      </c>
      <c r="G1" s="66" t="s">
        <v>154</v>
      </c>
      <c r="H1" s="66" t="s">
        <v>155</v>
      </c>
      <c r="I1" s="66" t="s">
        <v>156</v>
      </c>
    </row>
    <row r="2">
      <c r="A2" s="90" t="s">
        <v>304</v>
      </c>
      <c r="B2" s="91"/>
      <c r="C2" s="91"/>
      <c r="D2" s="91"/>
      <c r="E2" s="91"/>
      <c r="F2" s="91"/>
      <c r="G2" s="91"/>
      <c r="H2" s="91"/>
      <c r="I2" s="91"/>
    </row>
    <row r="3">
      <c r="A3" s="92" t="s">
        <v>305</v>
      </c>
      <c r="B3" s="91"/>
      <c r="C3" s="91"/>
      <c r="D3" s="91"/>
      <c r="E3" s="91"/>
      <c r="F3" s="91"/>
      <c r="G3" s="91"/>
      <c r="H3" s="91"/>
      <c r="I3" s="91"/>
    </row>
    <row r="4">
      <c r="A4" s="93" t="s">
        <v>306</v>
      </c>
      <c r="B4" s="91"/>
      <c r="C4" s="91"/>
      <c r="D4" s="91"/>
      <c r="E4" s="91"/>
      <c r="F4" s="91"/>
      <c r="G4" s="91"/>
      <c r="H4" s="91"/>
      <c r="I4" s="91"/>
    </row>
    <row r="5">
      <c r="A5" s="9" t="s">
        <v>281</v>
      </c>
      <c r="B5" s="94">
        <f>'Quarterly Balance sheet'!B7</f>
        <v>14921375</v>
      </c>
      <c r="C5" s="94">
        <f>'Quarterly Balance sheet'!C7</f>
        <v>29550210.68</v>
      </c>
      <c r="D5" s="94">
        <f>'Quarterly Balance sheet'!D7</f>
        <v>43775882.99</v>
      </c>
      <c r="E5" s="94">
        <f>'Quarterly Balance sheet'!E7</f>
        <v>57473867.6</v>
      </c>
      <c r="F5" s="94">
        <f>'Quarterly Balance sheet'!F7</f>
        <v>70504340.99</v>
      </c>
      <c r="G5" s="94">
        <f>'Quarterly Balance sheet'!G7</f>
        <v>82710653.66</v>
      </c>
      <c r="H5" s="94">
        <f>'Quarterly Balance sheet'!H7</f>
        <v>93917664.55</v>
      </c>
      <c r="I5" s="94">
        <f>'Quarterly Balance sheet'!I7</f>
        <v>103929924.6</v>
      </c>
    </row>
    <row r="6">
      <c r="A6" s="9" t="s">
        <v>282</v>
      </c>
      <c r="B6" s="94">
        <f>'Quarterly Balance sheet'!B8</f>
        <v>39555432.32</v>
      </c>
      <c r="C6" s="94">
        <f>'Quarterly Balance sheet'!C8</f>
        <v>42348901.95</v>
      </c>
      <c r="D6" s="94">
        <f>'Quarterly Balance sheet'!D8</f>
        <v>45347821.94</v>
      </c>
      <c r="E6" s="94">
        <f>'Quarterly Balance sheet'!E8</f>
        <v>48567964.49</v>
      </c>
      <c r="F6" s="94">
        <f>'Quarterly Balance sheet'!F8</f>
        <v>52026364.1</v>
      </c>
      <c r="G6" s="94">
        <f>'Quarterly Balance sheet'!G8</f>
        <v>55741422.49</v>
      </c>
      <c r="H6" s="94">
        <f>'Quarterly Balance sheet'!H8</f>
        <v>59733022.4</v>
      </c>
      <c r="I6" s="94">
        <f>'Quarterly Balance sheet'!I8</f>
        <v>64022651.23</v>
      </c>
    </row>
    <row r="7">
      <c r="A7" s="26" t="s">
        <v>283</v>
      </c>
      <c r="B7" s="94">
        <f>'Quarterly Balance sheet'!B9</f>
        <v>85519086.47</v>
      </c>
      <c r="C7" s="94">
        <f>'Quarterly Balance sheet'!C9</f>
        <v>68127727</v>
      </c>
      <c r="D7" s="94">
        <f>'Quarterly Balance sheet'!D9</f>
        <v>140345921.6</v>
      </c>
      <c r="E7" s="94">
        <f>'Quarterly Balance sheet'!E9</f>
        <v>117806668.8</v>
      </c>
      <c r="F7" s="94">
        <f>'Quarterly Balance sheet'!F9</f>
        <v>202283235.9</v>
      </c>
      <c r="G7" s="94">
        <f>'Quarterly Balance sheet'!G9</f>
        <v>173901767.2</v>
      </c>
      <c r="H7" s="94">
        <f>'Quarterly Balance sheet'!H9</f>
        <v>272842632.5</v>
      </c>
      <c r="I7" s="94">
        <f>'Quarterly Balance sheet'!I9</f>
        <v>247962984.3</v>
      </c>
    </row>
    <row r="8">
      <c r="A8" s="95" t="s">
        <v>307</v>
      </c>
      <c r="B8" s="94">
        <f t="shared" ref="B8:I8" si="1">SUM(B5:B7)</f>
        <v>139995893.8</v>
      </c>
      <c r="C8" s="94">
        <f t="shared" si="1"/>
        <v>140026839.6</v>
      </c>
      <c r="D8" s="94">
        <f t="shared" si="1"/>
        <v>229469626.6</v>
      </c>
      <c r="E8" s="94">
        <f t="shared" si="1"/>
        <v>223848500.9</v>
      </c>
      <c r="F8" s="94">
        <f t="shared" si="1"/>
        <v>324813940.9</v>
      </c>
      <c r="G8" s="94">
        <f t="shared" si="1"/>
        <v>312353843.3</v>
      </c>
      <c r="H8" s="94">
        <f t="shared" si="1"/>
        <v>426493319.4</v>
      </c>
      <c r="I8" s="94">
        <f t="shared" si="1"/>
        <v>415915560.1</v>
      </c>
    </row>
    <row r="9">
      <c r="A9" s="93" t="s">
        <v>308</v>
      </c>
      <c r="B9" s="91"/>
      <c r="C9" s="91"/>
      <c r="D9" s="91"/>
      <c r="E9" s="91"/>
      <c r="F9" s="91"/>
      <c r="G9" s="91"/>
      <c r="H9" s="91"/>
      <c r="I9" s="91"/>
    </row>
    <row r="10">
      <c r="A10" s="60" t="s">
        <v>297</v>
      </c>
      <c r="B10" s="96">
        <f>'Quarterly Balance sheet'!B23</f>
        <v>103845200.4</v>
      </c>
      <c r="C10" s="96">
        <f>'Quarterly Balance sheet'!C23</f>
        <v>65595388.9</v>
      </c>
      <c r="D10" s="96">
        <f>'Quarterly Balance sheet'!D23</f>
        <v>118384518.3</v>
      </c>
      <c r="E10" s="96">
        <f>'Quarterly Balance sheet'!E23</f>
        <v>73871061.85</v>
      </c>
      <c r="F10" s="96">
        <f>'Quarterly Balance sheet'!F23</f>
        <v>134988760.2</v>
      </c>
      <c r="G10" s="96">
        <f>'Quarterly Balance sheet'!G23</f>
        <v>83190813.73</v>
      </c>
      <c r="H10" s="96">
        <f>'Quarterly Balance sheet'!H23</f>
        <v>153955425.3</v>
      </c>
      <c r="I10" s="96">
        <f>'Quarterly Balance sheet'!I23</f>
        <v>93686368.05</v>
      </c>
    </row>
    <row r="11">
      <c r="A11" s="9" t="s">
        <v>201</v>
      </c>
      <c r="B11" s="96">
        <f>'Quarterly Balance sheet'!B24</f>
        <v>314570</v>
      </c>
      <c r="C11" s="96">
        <f>'Quarterly Balance sheet'!C24</f>
        <v>304030</v>
      </c>
      <c r="D11" s="96">
        <f>'Quarterly Balance sheet'!D24</f>
        <v>314570</v>
      </c>
      <c r="E11" s="96">
        <f>'Quarterly Balance sheet'!E24</f>
        <v>304030</v>
      </c>
      <c r="F11" s="96">
        <f>'Quarterly Balance sheet'!F24</f>
        <v>314570</v>
      </c>
      <c r="G11" s="96">
        <f>'Quarterly Balance sheet'!G24</f>
        <v>304030</v>
      </c>
      <c r="H11" s="96">
        <f>'Quarterly Balance sheet'!H24</f>
        <v>314570</v>
      </c>
      <c r="I11" s="96">
        <f>'Quarterly Balance sheet'!I24</f>
        <v>304030</v>
      </c>
    </row>
    <row r="12">
      <c r="A12" s="97" t="s">
        <v>298</v>
      </c>
      <c r="B12" s="96">
        <f t="shared" ref="B12:I12" si="2">Sum(B10:B11)</f>
        <v>104159770.4</v>
      </c>
      <c r="C12" s="96">
        <f t="shared" si="2"/>
        <v>65899418.9</v>
      </c>
      <c r="D12" s="96">
        <f t="shared" si="2"/>
        <v>118699088.3</v>
      </c>
      <c r="E12" s="96">
        <f t="shared" si="2"/>
        <v>74175091.85</v>
      </c>
      <c r="F12" s="96">
        <f t="shared" si="2"/>
        <v>135303330.2</v>
      </c>
      <c r="G12" s="96">
        <f t="shared" si="2"/>
        <v>83494843.73</v>
      </c>
      <c r="H12" s="96">
        <f t="shared" si="2"/>
        <v>154269995.3</v>
      </c>
      <c r="I12" s="96">
        <f t="shared" si="2"/>
        <v>93990398.05</v>
      </c>
    </row>
    <row r="13">
      <c r="A13" s="98" t="s">
        <v>309</v>
      </c>
      <c r="B13" s="99">
        <f t="shared" ref="B13:I13" si="3">B8/B12</f>
        <v>1.344049562</v>
      </c>
      <c r="C13" s="99">
        <f t="shared" si="3"/>
        <v>2.124856971</v>
      </c>
      <c r="D13" s="99">
        <f t="shared" si="3"/>
        <v>1.933204626</v>
      </c>
      <c r="E13" s="99">
        <f t="shared" si="3"/>
        <v>3.017839214</v>
      </c>
      <c r="F13" s="99">
        <f t="shared" si="3"/>
        <v>2.400635227</v>
      </c>
      <c r="G13" s="99">
        <f t="shared" si="3"/>
        <v>3.740995604</v>
      </c>
      <c r="H13" s="99">
        <f t="shared" si="3"/>
        <v>2.764590215</v>
      </c>
      <c r="I13" s="99">
        <f t="shared" si="3"/>
        <v>4.425085634</v>
      </c>
    </row>
    <row r="14">
      <c r="B14" s="91"/>
      <c r="C14" s="91"/>
      <c r="D14" s="91"/>
      <c r="E14" s="91"/>
      <c r="F14" s="91"/>
      <c r="G14" s="91"/>
      <c r="H14" s="91"/>
      <c r="I14" s="91"/>
    </row>
    <row r="15">
      <c r="A15" s="93"/>
      <c r="B15" s="91"/>
      <c r="C15" s="91"/>
      <c r="D15" s="91"/>
      <c r="E15" s="91"/>
      <c r="F15" s="91"/>
      <c r="G15" s="91"/>
      <c r="H15" s="91"/>
      <c r="I15" s="91"/>
    </row>
    <row r="16">
      <c r="A16" s="92" t="s">
        <v>310</v>
      </c>
      <c r="B16" s="91"/>
      <c r="C16" s="91"/>
      <c r="D16" s="91"/>
      <c r="E16" s="91"/>
      <c r="F16" s="91"/>
      <c r="G16" s="91"/>
      <c r="H16" s="91"/>
      <c r="I16" s="91"/>
    </row>
    <row r="17">
      <c r="A17" s="93" t="s">
        <v>311</v>
      </c>
      <c r="B17" s="91"/>
      <c r="C17" s="91"/>
      <c r="D17" s="91"/>
      <c r="E17" s="91"/>
      <c r="F17" s="91"/>
      <c r="G17" s="91"/>
      <c r="H17" s="91"/>
      <c r="I17" s="91"/>
    </row>
    <row r="18">
      <c r="A18" s="100" t="s">
        <v>282</v>
      </c>
      <c r="B18" s="94">
        <f>'Quarterly Balance sheet'!B8</f>
        <v>39555432.32</v>
      </c>
      <c r="C18" s="94">
        <f>'Quarterly Balance sheet'!C8</f>
        <v>42348901.95</v>
      </c>
      <c r="D18" s="94">
        <f>'Quarterly Balance sheet'!D8</f>
        <v>45347821.94</v>
      </c>
      <c r="E18" s="94">
        <f>'Quarterly Balance sheet'!E8</f>
        <v>48567964.49</v>
      </c>
      <c r="F18" s="94">
        <f>'Quarterly Balance sheet'!F8</f>
        <v>52026364.1</v>
      </c>
      <c r="G18" s="94">
        <f>'Quarterly Balance sheet'!G8</f>
        <v>55741422.49</v>
      </c>
      <c r="H18" s="94">
        <f>'Quarterly Balance sheet'!H8</f>
        <v>59733022.4</v>
      </c>
      <c r="I18" s="94">
        <f>'Quarterly Balance sheet'!I8</f>
        <v>64022651.23</v>
      </c>
    </row>
    <row r="19">
      <c r="A19" s="100" t="s">
        <v>283</v>
      </c>
      <c r="B19" s="94">
        <f>'Quarterly Balance sheet'!B9</f>
        <v>85519086.47</v>
      </c>
      <c r="C19" s="94">
        <f>'Quarterly Balance sheet'!C9</f>
        <v>68127727</v>
      </c>
      <c r="D19" s="94">
        <f>'Quarterly Balance sheet'!D9</f>
        <v>140345921.6</v>
      </c>
      <c r="E19" s="94">
        <f>'Quarterly Balance sheet'!E9</f>
        <v>117806668.8</v>
      </c>
      <c r="F19" s="94">
        <f>'Quarterly Balance sheet'!F9</f>
        <v>202283235.9</v>
      </c>
      <c r="G19" s="94">
        <f>'Quarterly Balance sheet'!G9</f>
        <v>173901767.2</v>
      </c>
      <c r="H19" s="94">
        <f>'Quarterly Balance sheet'!H9</f>
        <v>272842632.5</v>
      </c>
      <c r="I19" s="94">
        <f>'Quarterly Balance sheet'!I9</f>
        <v>247962984.3</v>
      </c>
    </row>
    <row r="20">
      <c r="A20" s="95" t="s">
        <v>312</v>
      </c>
      <c r="B20" s="94">
        <f t="shared" ref="B20:I20" si="4">SUM(B18:B19)</f>
        <v>125074518.8</v>
      </c>
      <c r="C20" s="94">
        <f t="shared" si="4"/>
        <v>110476629</v>
      </c>
      <c r="D20" s="94">
        <f t="shared" si="4"/>
        <v>185693743.6</v>
      </c>
      <c r="E20" s="94">
        <f t="shared" si="4"/>
        <v>166374633.3</v>
      </c>
      <c r="F20" s="94">
        <f t="shared" si="4"/>
        <v>254309600</v>
      </c>
      <c r="G20" s="94">
        <f t="shared" si="4"/>
        <v>229643189.7</v>
      </c>
      <c r="H20" s="94">
        <f t="shared" si="4"/>
        <v>332575654.9</v>
      </c>
      <c r="I20" s="94">
        <f t="shared" si="4"/>
        <v>311985635.5</v>
      </c>
    </row>
    <row r="21">
      <c r="A21" s="93" t="s">
        <v>308</v>
      </c>
      <c r="B21" s="91"/>
      <c r="C21" s="91"/>
      <c r="D21" s="91"/>
      <c r="E21" s="91"/>
      <c r="F21" s="91"/>
      <c r="G21" s="91"/>
      <c r="H21" s="91"/>
      <c r="I21" s="91"/>
    </row>
    <row r="22">
      <c r="A22" s="60" t="s">
        <v>297</v>
      </c>
      <c r="B22" s="96">
        <f>'Quarterly Balance sheet'!B23</f>
        <v>103845200.4</v>
      </c>
      <c r="C22" s="96">
        <f>'Quarterly Balance sheet'!C23</f>
        <v>65595388.9</v>
      </c>
      <c r="D22" s="96">
        <f>'Quarterly Balance sheet'!D23</f>
        <v>118384518.3</v>
      </c>
      <c r="E22" s="96">
        <f>'Quarterly Balance sheet'!E23</f>
        <v>73871061.85</v>
      </c>
      <c r="F22" s="96">
        <f>'Quarterly Balance sheet'!F23</f>
        <v>134988760.2</v>
      </c>
      <c r="G22" s="96">
        <f>'Quarterly Balance sheet'!G23</f>
        <v>83190813.73</v>
      </c>
      <c r="H22" s="96">
        <f>'Quarterly Balance sheet'!H23</f>
        <v>153955425.3</v>
      </c>
      <c r="I22" s="96">
        <f>'Quarterly Balance sheet'!I23</f>
        <v>93686368.05</v>
      </c>
    </row>
    <row r="23">
      <c r="A23" s="9" t="s">
        <v>201</v>
      </c>
      <c r="B23" s="96">
        <f>'Quarterly Balance sheet'!B24</f>
        <v>314570</v>
      </c>
      <c r="C23" s="96">
        <f>'Quarterly Balance sheet'!C24</f>
        <v>304030</v>
      </c>
      <c r="D23" s="96">
        <f>'Quarterly Balance sheet'!D24</f>
        <v>314570</v>
      </c>
      <c r="E23" s="96">
        <f>'Quarterly Balance sheet'!E24</f>
        <v>304030</v>
      </c>
      <c r="F23" s="96">
        <f>'Quarterly Balance sheet'!F24</f>
        <v>314570</v>
      </c>
      <c r="G23" s="96">
        <f>'Quarterly Balance sheet'!G24</f>
        <v>304030</v>
      </c>
      <c r="H23" s="96">
        <f>'Quarterly Balance sheet'!H24</f>
        <v>314570</v>
      </c>
      <c r="I23" s="96">
        <f>'Quarterly Balance sheet'!I24</f>
        <v>304030</v>
      </c>
    </row>
    <row r="24">
      <c r="A24" s="97" t="s">
        <v>298</v>
      </c>
      <c r="B24" s="96">
        <f t="shared" ref="B24:I24" si="5">B22+B23</f>
        <v>104159770.4</v>
      </c>
      <c r="C24" s="96">
        <f t="shared" si="5"/>
        <v>65899418.9</v>
      </c>
      <c r="D24" s="96">
        <f t="shared" si="5"/>
        <v>118699088.3</v>
      </c>
      <c r="E24" s="96">
        <f t="shared" si="5"/>
        <v>74175091.85</v>
      </c>
      <c r="F24" s="96">
        <f t="shared" si="5"/>
        <v>135303330.2</v>
      </c>
      <c r="G24" s="96">
        <f t="shared" si="5"/>
        <v>83494843.73</v>
      </c>
      <c r="H24" s="96">
        <f t="shared" si="5"/>
        <v>154269995.3</v>
      </c>
      <c r="I24" s="96">
        <f t="shared" si="5"/>
        <v>93990398.05</v>
      </c>
    </row>
    <row r="25">
      <c r="A25" s="98" t="s">
        <v>313</v>
      </c>
      <c r="B25" s="99">
        <f t="shared" ref="B25:I25" si="6">B20/B24</f>
        <v>1.200794878</v>
      </c>
      <c r="C25" s="99">
        <f t="shared" si="6"/>
        <v>1.676443143</v>
      </c>
      <c r="D25" s="99">
        <f t="shared" si="6"/>
        <v>1.564407497</v>
      </c>
      <c r="E25" s="99">
        <f t="shared" si="6"/>
        <v>2.242998682</v>
      </c>
      <c r="F25" s="99">
        <f t="shared" si="6"/>
        <v>1.879551667</v>
      </c>
      <c r="G25" s="99">
        <f t="shared" si="6"/>
        <v>2.750387681</v>
      </c>
      <c r="H25" s="99">
        <f t="shared" si="6"/>
        <v>2.155802587</v>
      </c>
      <c r="I25" s="99">
        <f t="shared" si="6"/>
        <v>3.319335187</v>
      </c>
    </row>
    <row r="26">
      <c r="B26" s="91"/>
      <c r="C26" s="91"/>
      <c r="D26" s="91"/>
      <c r="E26" s="91"/>
      <c r="F26" s="91"/>
      <c r="G26" s="91"/>
      <c r="H26" s="91"/>
      <c r="I26" s="91"/>
    </row>
    <row r="27">
      <c r="B27" s="91"/>
      <c r="C27" s="91"/>
      <c r="D27" s="91"/>
      <c r="E27" s="91"/>
      <c r="F27" s="91"/>
      <c r="G27" s="91"/>
      <c r="H27" s="91"/>
      <c r="I27" s="91"/>
    </row>
    <row r="28">
      <c r="A28" s="92" t="s">
        <v>314</v>
      </c>
      <c r="B28" s="91"/>
      <c r="C28" s="91"/>
      <c r="D28" s="91"/>
      <c r="E28" s="91"/>
      <c r="F28" s="91"/>
      <c r="G28" s="91"/>
      <c r="H28" s="91"/>
      <c r="I28" s="91"/>
    </row>
    <row r="29">
      <c r="A29" s="95" t="s">
        <v>283</v>
      </c>
      <c r="B29" s="94">
        <f>'Quarterly Balance sheet'!B9</f>
        <v>85519086.47</v>
      </c>
      <c r="C29" s="94">
        <f>'Quarterly Balance sheet'!C9</f>
        <v>68127727</v>
      </c>
      <c r="D29" s="94">
        <f>'Quarterly Balance sheet'!D9</f>
        <v>140345921.6</v>
      </c>
      <c r="E29" s="94">
        <f>'Quarterly Balance sheet'!E9</f>
        <v>117806668.8</v>
      </c>
      <c r="F29" s="94">
        <f>'Quarterly Balance sheet'!F9</f>
        <v>202283235.9</v>
      </c>
      <c r="G29" s="94">
        <f>'Quarterly Balance sheet'!G9</f>
        <v>173901767.2</v>
      </c>
      <c r="H29" s="94">
        <f>'Quarterly Balance sheet'!H9</f>
        <v>272842632.5</v>
      </c>
      <c r="I29" s="94">
        <f>'Quarterly Balance sheet'!I9</f>
        <v>247962984.3</v>
      </c>
    </row>
    <row r="30">
      <c r="A30" s="95" t="s">
        <v>315</v>
      </c>
      <c r="B30" s="96">
        <f>'Quarterly Balance sheet'!B25</f>
        <v>104159770.4</v>
      </c>
      <c r="C30" s="96">
        <f>'Quarterly Balance sheet'!C25</f>
        <v>65899418.9</v>
      </c>
      <c r="D30" s="96">
        <f>'Quarterly Balance sheet'!D25</f>
        <v>118699088.3</v>
      </c>
      <c r="E30" s="96">
        <f>'Quarterly Balance sheet'!E25</f>
        <v>74175091.85</v>
      </c>
      <c r="F30" s="96">
        <f>'Quarterly Balance sheet'!F25</f>
        <v>135303330.2</v>
      </c>
      <c r="G30" s="96">
        <f>'Quarterly Balance sheet'!G25</f>
        <v>83494843.73</v>
      </c>
      <c r="H30" s="96">
        <f>'Quarterly Balance sheet'!H25</f>
        <v>154269995.3</v>
      </c>
      <c r="I30" s="96">
        <f>'Quarterly Balance sheet'!I25</f>
        <v>93990398.05</v>
      </c>
    </row>
    <row r="31">
      <c r="A31" s="101" t="s">
        <v>316</v>
      </c>
      <c r="B31" s="99">
        <f t="shared" ref="B31:I31" si="7">B29/B30</f>
        <v>0.8210375862</v>
      </c>
      <c r="C31" s="99">
        <f t="shared" si="7"/>
        <v>1.033813775</v>
      </c>
      <c r="D31" s="99">
        <f t="shared" si="7"/>
        <v>1.182367309</v>
      </c>
      <c r="E31" s="99">
        <f t="shared" si="7"/>
        <v>1.588224104</v>
      </c>
      <c r="F31" s="99">
        <f t="shared" si="7"/>
        <v>1.495035159</v>
      </c>
      <c r="G31" s="99">
        <f t="shared" si="7"/>
        <v>2.08278451</v>
      </c>
      <c r="H31" s="99">
        <f t="shared" si="7"/>
        <v>1.768604659</v>
      </c>
      <c r="I31" s="99">
        <f t="shared" si="7"/>
        <v>2.638173573</v>
      </c>
    </row>
    <row r="32">
      <c r="B32" s="91"/>
      <c r="C32" s="91"/>
      <c r="D32" s="91"/>
      <c r="E32" s="91"/>
      <c r="F32" s="91"/>
      <c r="G32" s="91"/>
      <c r="H32" s="91"/>
      <c r="I32" s="91"/>
    </row>
    <row r="33">
      <c r="B33" s="91"/>
      <c r="C33" s="91"/>
      <c r="D33" s="91"/>
      <c r="E33" s="91"/>
      <c r="F33" s="91"/>
      <c r="G33" s="91"/>
      <c r="H33" s="91"/>
      <c r="I33" s="91"/>
    </row>
    <row r="34">
      <c r="B34" s="91"/>
      <c r="C34" s="91"/>
      <c r="D34" s="91"/>
      <c r="E34" s="91"/>
      <c r="F34" s="91"/>
      <c r="G34" s="91"/>
      <c r="H34" s="91"/>
      <c r="I34" s="91"/>
    </row>
    <row r="35">
      <c r="B35" s="91"/>
      <c r="C35" s="91"/>
      <c r="D35" s="91"/>
      <c r="E35" s="91"/>
      <c r="F35" s="91"/>
      <c r="G35" s="91"/>
      <c r="H35" s="91"/>
      <c r="I35" s="91"/>
    </row>
    <row r="36">
      <c r="B36" s="91"/>
      <c r="C36" s="91"/>
      <c r="D36" s="91"/>
      <c r="E36" s="91"/>
      <c r="F36" s="91"/>
      <c r="G36" s="91"/>
      <c r="H36" s="91"/>
      <c r="I36" s="91"/>
    </row>
    <row r="37">
      <c r="B37" s="91"/>
      <c r="C37" s="91"/>
      <c r="D37" s="91"/>
      <c r="E37" s="91"/>
      <c r="F37" s="91"/>
      <c r="G37" s="91"/>
      <c r="H37" s="91"/>
      <c r="I37" s="91"/>
    </row>
    <row r="38">
      <c r="B38" s="91"/>
      <c r="C38" s="91"/>
      <c r="D38" s="91"/>
      <c r="E38" s="91"/>
      <c r="F38" s="91"/>
      <c r="G38" s="91"/>
      <c r="H38" s="91"/>
      <c r="I38" s="91"/>
    </row>
    <row r="39">
      <c r="B39" s="91"/>
      <c r="C39" s="91"/>
      <c r="D39" s="91"/>
      <c r="E39" s="91"/>
      <c r="F39" s="91"/>
      <c r="G39" s="91"/>
      <c r="H39" s="91"/>
      <c r="I39" s="91"/>
    </row>
    <row r="40">
      <c r="B40" s="91"/>
      <c r="C40" s="91"/>
      <c r="D40" s="91"/>
      <c r="E40" s="91"/>
      <c r="F40" s="91"/>
      <c r="G40" s="91"/>
      <c r="H40" s="91"/>
      <c r="I40" s="91"/>
    </row>
    <row r="41">
      <c r="B41" s="91"/>
      <c r="C41" s="91"/>
      <c r="D41" s="91"/>
      <c r="E41" s="91"/>
      <c r="F41" s="91"/>
      <c r="G41" s="91"/>
      <c r="H41" s="91"/>
      <c r="I41" s="91"/>
    </row>
  </sheetData>
  <printOptions gridLines="1" horizontalCentered="1"/>
  <pageMargins bottom="0.75" footer="0.0" header="0.0" left="0.7" right="0.7" top="0.75"/>
  <pageSetup fitToHeight="0" paperSize="9" cellComments="atEnd" orientation="landscape" pageOrder="overThenDown"/>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1.88"/>
  </cols>
  <sheetData>
    <row r="1">
      <c r="A1" s="65"/>
      <c r="B1" s="66" t="s">
        <v>149</v>
      </c>
      <c r="C1" s="66" t="s">
        <v>150</v>
      </c>
      <c r="D1" s="66" t="s">
        <v>151</v>
      </c>
      <c r="E1" s="66" t="s">
        <v>152</v>
      </c>
      <c r="F1" s="66" t="s">
        <v>153</v>
      </c>
      <c r="G1" s="66" t="s">
        <v>154</v>
      </c>
      <c r="H1" s="66" t="s">
        <v>155</v>
      </c>
      <c r="I1" s="66" t="s">
        <v>156</v>
      </c>
    </row>
    <row r="2">
      <c r="A2" s="90" t="s">
        <v>317</v>
      </c>
    </row>
    <row r="3">
      <c r="A3" s="102" t="s">
        <v>318</v>
      </c>
      <c r="B3" s="91"/>
      <c r="C3" s="91"/>
      <c r="D3" s="91"/>
      <c r="E3" s="91"/>
      <c r="F3" s="91"/>
      <c r="G3" s="91"/>
      <c r="H3" s="91"/>
      <c r="I3" s="91"/>
    </row>
    <row r="4">
      <c r="A4" s="93" t="s">
        <v>319</v>
      </c>
      <c r="B4" s="91"/>
      <c r="C4" s="91"/>
      <c r="D4" s="91"/>
      <c r="E4" s="91"/>
      <c r="F4" s="91"/>
      <c r="G4" s="91"/>
      <c r="H4" s="91"/>
      <c r="I4" s="91"/>
    </row>
    <row r="5">
      <c r="A5" s="100" t="s">
        <v>320</v>
      </c>
      <c r="B5" s="94">
        <f>'Quarterly Sales'!B22</f>
        <v>47299205.64</v>
      </c>
      <c r="C5" s="94">
        <f>'Quarterly Sales'!C22</f>
        <v>50734246.77</v>
      </c>
      <c r="D5" s="94">
        <f>'Quarterly Sales'!D22</f>
        <v>54429595.79</v>
      </c>
      <c r="E5" s="94">
        <f>'Quarterly Sales'!E22</f>
        <v>58405833.13</v>
      </c>
      <c r="F5" s="94">
        <f>'Quarterly Sales'!F22</f>
        <v>62685230.85</v>
      </c>
      <c r="G5" s="94">
        <f>'Quarterly Sales'!G22</f>
        <v>67291896.34</v>
      </c>
      <c r="H5" s="94">
        <f>'Quarterly Sales'!H22</f>
        <v>72251928.59</v>
      </c>
      <c r="I5" s="94">
        <f>'Quarterly Sales'!I22</f>
        <v>77593588.05</v>
      </c>
    </row>
    <row r="6">
      <c r="A6" s="100" t="s">
        <v>321</v>
      </c>
      <c r="B6" s="94">
        <f>'Quarterly Sales'!B23</f>
        <v>116022807.3</v>
      </c>
      <c r="C6" s="94">
        <f>'Quarterly Sales'!C23</f>
        <v>124209249.6</v>
      </c>
      <c r="D6" s="94">
        <f>'Quarterly Sales'!D23</f>
        <v>132997187.6</v>
      </c>
      <c r="E6" s="94">
        <f>'Quarterly Sales'!E23</f>
        <v>142432751.7</v>
      </c>
      <c r="F6" s="94">
        <f>'Quarterly Sales'!F23</f>
        <v>152565760.6</v>
      </c>
      <c r="G6" s="94">
        <f>'Quarterly Sales'!G23</f>
        <v>163450028</v>
      </c>
      <c r="H6" s="94">
        <f>'Quarterly Sales'!H23</f>
        <v>175143694.8</v>
      </c>
      <c r="I6" s="94">
        <f>'Quarterly Sales'!I23</f>
        <v>187709590</v>
      </c>
    </row>
    <row r="7">
      <c r="A7" s="95" t="s">
        <v>322</v>
      </c>
      <c r="B7" s="94">
        <f t="shared" ref="B7:I7" si="1">Sum(B5:B6)</f>
        <v>163322013</v>
      </c>
      <c r="C7" s="94">
        <f t="shared" si="1"/>
        <v>174943496.4</v>
      </c>
      <c r="D7" s="94">
        <f t="shared" si="1"/>
        <v>187426783.4</v>
      </c>
      <c r="E7" s="94">
        <f t="shared" si="1"/>
        <v>200838584.8</v>
      </c>
      <c r="F7" s="94">
        <f t="shared" si="1"/>
        <v>215250991.4</v>
      </c>
      <c r="G7" s="94">
        <f t="shared" si="1"/>
        <v>230741924.4</v>
      </c>
      <c r="H7" s="94">
        <f t="shared" si="1"/>
        <v>247395623.4</v>
      </c>
      <c r="I7" s="94">
        <f t="shared" si="1"/>
        <v>265303178</v>
      </c>
    </row>
    <row r="8">
      <c r="A8" s="93"/>
      <c r="B8" s="91"/>
      <c r="C8" s="91"/>
      <c r="D8" s="91"/>
      <c r="E8" s="91"/>
      <c r="F8" s="91"/>
      <c r="G8" s="91"/>
      <c r="H8" s="91"/>
      <c r="I8" s="91"/>
    </row>
    <row r="9">
      <c r="A9" s="93" t="s">
        <v>323</v>
      </c>
      <c r="B9" s="91"/>
      <c r="C9" s="91"/>
      <c r="D9" s="91"/>
      <c r="E9" s="91"/>
      <c r="F9" s="91"/>
      <c r="G9" s="91"/>
      <c r="H9" s="91"/>
      <c r="I9" s="91"/>
    </row>
    <row r="10">
      <c r="A10" s="103" t="s">
        <v>324</v>
      </c>
      <c r="B10" s="104">
        <v>0.0</v>
      </c>
      <c r="C10" s="94">
        <f t="shared" ref="C10:I10" si="2">B11</f>
        <v>39555432.32</v>
      </c>
      <c r="D10" s="94">
        <f t="shared" si="2"/>
        <v>42348901.95</v>
      </c>
      <c r="E10" s="94">
        <f t="shared" si="2"/>
        <v>45347821.94</v>
      </c>
      <c r="F10" s="94">
        <f t="shared" si="2"/>
        <v>48567964.49</v>
      </c>
      <c r="G10" s="94">
        <f t="shared" si="2"/>
        <v>52026364.1</v>
      </c>
      <c r="H10" s="94">
        <f t="shared" si="2"/>
        <v>55741422.49</v>
      </c>
      <c r="I10" s="94">
        <f t="shared" si="2"/>
        <v>59733022.4</v>
      </c>
    </row>
    <row r="11">
      <c r="A11" s="103" t="s">
        <v>325</v>
      </c>
      <c r="B11" s="94">
        <f>'Quarterly Balance sheet'!B8</f>
        <v>39555432.32</v>
      </c>
      <c r="C11" s="94">
        <f>'Quarterly Balance sheet'!C8</f>
        <v>42348901.95</v>
      </c>
      <c r="D11" s="94">
        <f>'Quarterly Balance sheet'!D8</f>
        <v>45347821.94</v>
      </c>
      <c r="E11" s="94">
        <f>'Quarterly Balance sheet'!E8</f>
        <v>48567964.49</v>
      </c>
      <c r="F11" s="94">
        <f>'Quarterly Balance sheet'!F8</f>
        <v>52026364.1</v>
      </c>
      <c r="G11" s="94">
        <f>'Quarterly Balance sheet'!G8</f>
        <v>55741422.49</v>
      </c>
      <c r="H11" s="94">
        <f>'Quarterly Balance sheet'!H8</f>
        <v>59733022.4</v>
      </c>
      <c r="I11" s="94">
        <f>'Quarterly Balance sheet'!I8</f>
        <v>64022651.23</v>
      </c>
    </row>
    <row r="12">
      <c r="A12" s="105" t="s">
        <v>326</v>
      </c>
      <c r="B12" s="96">
        <f t="shared" ref="B12:I12" si="3">Average(B10:B11)</f>
        <v>19777716.16</v>
      </c>
      <c r="C12" s="96">
        <f t="shared" si="3"/>
        <v>40952167.14</v>
      </c>
      <c r="D12" s="96">
        <f t="shared" si="3"/>
        <v>43848361.95</v>
      </c>
      <c r="E12" s="96">
        <f t="shared" si="3"/>
        <v>46957893.22</v>
      </c>
      <c r="F12" s="96">
        <f t="shared" si="3"/>
        <v>50297164.3</v>
      </c>
      <c r="G12" s="96">
        <f t="shared" si="3"/>
        <v>53883893.3</v>
      </c>
      <c r="H12" s="96">
        <f t="shared" si="3"/>
        <v>57737222.45</v>
      </c>
      <c r="I12" s="96">
        <f t="shared" si="3"/>
        <v>61877836.81</v>
      </c>
    </row>
    <row r="13">
      <c r="A13" s="98" t="s">
        <v>327</v>
      </c>
      <c r="B13" s="99">
        <f t="shared" ref="B13:I13" si="4">B7/B12</f>
        <v>8.257880315</v>
      </c>
      <c r="C13" s="99">
        <f t="shared" si="4"/>
        <v>4.271898378</v>
      </c>
      <c r="D13" s="99">
        <f t="shared" si="4"/>
        <v>4.274430676</v>
      </c>
      <c r="E13" s="99">
        <f t="shared" si="4"/>
        <v>4.27699309</v>
      </c>
      <c r="F13" s="99">
        <f t="shared" si="4"/>
        <v>4.279585031</v>
      </c>
      <c r="G13" s="99">
        <f t="shared" si="4"/>
        <v>4.282205873</v>
      </c>
      <c r="H13" s="99">
        <f t="shared" si="4"/>
        <v>4.28485495</v>
      </c>
      <c r="I13" s="99">
        <f t="shared" si="4"/>
        <v>4.287531557</v>
      </c>
    </row>
    <row r="14">
      <c r="B14" s="91"/>
      <c r="C14" s="91"/>
      <c r="D14" s="91"/>
      <c r="E14" s="91"/>
      <c r="F14" s="91"/>
      <c r="G14" s="91"/>
      <c r="H14" s="91"/>
      <c r="I14" s="91"/>
    </row>
    <row r="15">
      <c r="A15" s="93"/>
      <c r="B15" s="91"/>
      <c r="C15" s="91"/>
      <c r="D15" s="91"/>
      <c r="E15" s="91"/>
      <c r="F15" s="91"/>
      <c r="G15" s="91"/>
      <c r="H15" s="91"/>
      <c r="I15" s="91"/>
    </row>
    <row r="16">
      <c r="A16" s="102" t="s">
        <v>328</v>
      </c>
      <c r="B16" s="91"/>
      <c r="C16" s="91"/>
      <c r="D16" s="91"/>
      <c r="E16" s="91"/>
      <c r="F16" s="91"/>
      <c r="G16" s="91"/>
      <c r="H16" s="91"/>
      <c r="I16" s="91"/>
    </row>
    <row r="17">
      <c r="A17" s="95" t="s">
        <v>329</v>
      </c>
      <c r="B17" s="104">
        <v>90.0</v>
      </c>
      <c r="C17" s="104">
        <v>90.0</v>
      </c>
      <c r="D17" s="104">
        <v>90.0</v>
      </c>
      <c r="E17" s="104">
        <v>90.0</v>
      </c>
      <c r="F17" s="104">
        <v>90.0</v>
      </c>
      <c r="G17" s="104">
        <v>90.0</v>
      </c>
      <c r="H17" s="104">
        <v>90.0</v>
      </c>
      <c r="I17" s="104">
        <v>90.0</v>
      </c>
    </row>
    <row r="18">
      <c r="A18" s="95" t="s">
        <v>330</v>
      </c>
      <c r="B18" s="106">
        <f t="shared" ref="B18:I18" si="5">B13</f>
        <v>8.257880315</v>
      </c>
      <c r="C18" s="106">
        <f t="shared" si="5"/>
        <v>4.271898378</v>
      </c>
      <c r="D18" s="106">
        <f t="shared" si="5"/>
        <v>4.274430676</v>
      </c>
      <c r="E18" s="106">
        <f t="shared" si="5"/>
        <v>4.27699309</v>
      </c>
      <c r="F18" s="106">
        <f t="shared" si="5"/>
        <v>4.279585031</v>
      </c>
      <c r="G18" s="106">
        <f t="shared" si="5"/>
        <v>4.282205873</v>
      </c>
      <c r="H18" s="106">
        <f t="shared" si="5"/>
        <v>4.28485495</v>
      </c>
      <c r="I18" s="106">
        <f t="shared" si="5"/>
        <v>4.287531557</v>
      </c>
    </row>
    <row r="19">
      <c r="A19" s="98" t="s">
        <v>331</v>
      </c>
      <c r="B19" s="99">
        <f t="shared" ref="B19:I19" si="6">B17/B18</f>
        <v>10.8986806</v>
      </c>
      <c r="C19" s="99">
        <f t="shared" si="6"/>
        <v>21.06791689</v>
      </c>
      <c r="D19" s="99">
        <f t="shared" si="6"/>
        <v>21.05543564</v>
      </c>
      <c r="E19" s="99">
        <f t="shared" si="6"/>
        <v>21.042821</v>
      </c>
      <c r="F19" s="99">
        <f t="shared" si="6"/>
        <v>21.03007636</v>
      </c>
      <c r="G19" s="99">
        <f t="shared" si="6"/>
        <v>21.01720531</v>
      </c>
      <c r="H19" s="99">
        <f t="shared" si="6"/>
        <v>21.00421159</v>
      </c>
      <c r="I19" s="99">
        <f t="shared" si="6"/>
        <v>20.99109915</v>
      </c>
    </row>
    <row r="20">
      <c r="B20" s="91"/>
      <c r="C20" s="91"/>
      <c r="D20" s="91"/>
      <c r="E20" s="91"/>
      <c r="F20" s="91"/>
      <c r="G20" s="91"/>
      <c r="H20" s="91"/>
      <c r="I20" s="91"/>
    </row>
    <row r="21">
      <c r="A21" s="93"/>
      <c r="B21" s="91"/>
      <c r="C21" s="91"/>
      <c r="D21" s="91"/>
      <c r="E21" s="91"/>
      <c r="F21" s="91"/>
      <c r="G21" s="91"/>
      <c r="H21" s="91"/>
      <c r="I21" s="91"/>
    </row>
    <row r="22">
      <c r="A22" s="102" t="s">
        <v>332</v>
      </c>
      <c r="B22" s="91"/>
      <c r="C22" s="91"/>
      <c r="D22" s="91"/>
      <c r="E22" s="91"/>
      <c r="F22" s="91"/>
      <c r="G22" s="91"/>
      <c r="H22" s="91"/>
      <c r="I22" s="91"/>
    </row>
    <row r="23">
      <c r="A23" s="93" t="s">
        <v>333</v>
      </c>
      <c r="B23" s="91"/>
      <c r="C23" s="91"/>
      <c r="D23" s="91"/>
      <c r="E23" s="91"/>
      <c r="F23" s="91"/>
      <c r="G23" s="91"/>
      <c r="H23" s="91"/>
      <c r="I23" s="91"/>
    </row>
    <row r="24">
      <c r="A24" s="100" t="s">
        <v>334</v>
      </c>
      <c r="B24" s="96">
        <f>'Quarterly Purchase'!B3</f>
        <v>91812000</v>
      </c>
      <c r="C24" s="96">
        <f>'Quarterly Purchase'!C3</f>
        <v>97431628.9</v>
      </c>
      <c r="D24" s="96">
        <f>'Quarterly Purchase'!D3</f>
        <v>103395224</v>
      </c>
      <c r="E24" s="96">
        <f>'Quarterly Purchase'!E3</f>
        <v>109723838.9</v>
      </c>
      <c r="F24" s="96">
        <f>'Quarterly Purchase'!F3</f>
        <v>116439815.6</v>
      </c>
      <c r="G24" s="96">
        <f>'Quarterly Purchase'!G3</f>
        <v>123566863.9</v>
      </c>
      <c r="H24" s="96">
        <f>'Quarterly Purchase'!H3</f>
        <v>131130144.5</v>
      </c>
      <c r="I24" s="96">
        <f>'Quarterly Purchase'!I3</f>
        <v>139156358.4</v>
      </c>
    </row>
    <row r="25">
      <c r="A25" s="100" t="s">
        <v>335</v>
      </c>
      <c r="B25" s="96">
        <f>'Quarterly Purchase'!B4</f>
        <v>123037200.4</v>
      </c>
      <c r="C25" s="96">
        <f>'Quarterly Purchase'!C4</f>
        <v>132536391.2</v>
      </c>
      <c r="D25" s="96">
        <f>'Quarterly Purchase'!D4</f>
        <v>142768975.1</v>
      </c>
      <c r="E25" s="96">
        <f>'Quarterly Purchase'!E4</f>
        <v>153791574.2</v>
      </c>
      <c r="F25" s="96">
        <f>'Quarterly Purchase'!F4</f>
        <v>165665182.3</v>
      </c>
      <c r="G25" s="96">
        <f>'Quarterly Purchase'!G4</f>
        <v>178455502.4</v>
      </c>
      <c r="H25" s="96">
        <f>'Quarterly Purchase'!H4</f>
        <v>192233310</v>
      </c>
      <c r="I25" s="96">
        <f>'Quarterly Purchase'!I4</f>
        <v>207074844.8</v>
      </c>
    </row>
    <row r="26">
      <c r="A26" s="95" t="s">
        <v>336</v>
      </c>
      <c r="B26" s="96">
        <f t="shared" ref="B26:I26" si="7">Sum(B24:B25)</f>
        <v>214849200.4</v>
      </c>
      <c r="C26" s="96">
        <f t="shared" si="7"/>
        <v>229968020.1</v>
      </c>
      <c r="D26" s="96">
        <f t="shared" si="7"/>
        <v>246164199.1</v>
      </c>
      <c r="E26" s="96">
        <f t="shared" si="7"/>
        <v>263515413.1</v>
      </c>
      <c r="F26" s="96">
        <f t="shared" si="7"/>
        <v>282104998</v>
      </c>
      <c r="G26" s="96">
        <f t="shared" si="7"/>
        <v>302022366.3</v>
      </c>
      <c r="H26" s="96">
        <f t="shared" si="7"/>
        <v>323363454.5</v>
      </c>
      <c r="I26" s="96">
        <f t="shared" si="7"/>
        <v>346231203.1</v>
      </c>
    </row>
    <row r="27">
      <c r="A27" s="93"/>
      <c r="B27" s="91"/>
      <c r="C27" s="91"/>
      <c r="D27" s="91"/>
      <c r="E27" s="91"/>
      <c r="F27" s="91"/>
      <c r="G27" s="91"/>
      <c r="H27" s="91"/>
      <c r="I27" s="91"/>
    </row>
    <row r="28">
      <c r="A28" s="93" t="s">
        <v>337</v>
      </c>
      <c r="B28" s="91"/>
      <c r="C28" s="91"/>
      <c r="D28" s="91"/>
      <c r="E28" s="91"/>
      <c r="F28" s="91"/>
      <c r="G28" s="91"/>
      <c r="H28" s="91"/>
      <c r="I28" s="91"/>
    </row>
    <row r="29">
      <c r="A29" s="100" t="s">
        <v>338</v>
      </c>
      <c r="B29" s="104">
        <v>0.0</v>
      </c>
      <c r="C29" s="96">
        <f t="shared" ref="C29:I29" si="8">B30</f>
        <v>103845200.4</v>
      </c>
      <c r="D29" s="96">
        <f t="shared" si="8"/>
        <v>65595388.9</v>
      </c>
      <c r="E29" s="96">
        <f t="shared" si="8"/>
        <v>118384518.3</v>
      </c>
      <c r="F29" s="96">
        <f t="shared" si="8"/>
        <v>73871061.85</v>
      </c>
      <c r="G29" s="96">
        <f t="shared" si="8"/>
        <v>134988760.2</v>
      </c>
      <c r="H29" s="96">
        <f t="shared" si="8"/>
        <v>83190813.73</v>
      </c>
      <c r="I29" s="96">
        <f t="shared" si="8"/>
        <v>153955425.3</v>
      </c>
    </row>
    <row r="30">
      <c r="A30" s="100" t="s">
        <v>339</v>
      </c>
      <c r="B30" s="96">
        <f>'Quarterly Balance sheet'!B23</f>
        <v>103845200.4</v>
      </c>
      <c r="C30" s="96">
        <f>'Quarterly Balance sheet'!C23</f>
        <v>65595388.9</v>
      </c>
      <c r="D30" s="96">
        <f>'Quarterly Balance sheet'!D23</f>
        <v>118384518.3</v>
      </c>
      <c r="E30" s="96">
        <f>'Quarterly Balance sheet'!E23</f>
        <v>73871061.85</v>
      </c>
      <c r="F30" s="96">
        <f>'Quarterly Balance sheet'!F23</f>
        <v>134988760.2</v>
      </c>
      <c r="G30" s="96">
        <f>'Quarterly Balance sheet'!G23</f>
        <v>83190813.73</v>
      </c>
      <c r="H30" s="96">
        <f>'Quarterly Balance sheet'!H23</f>
        <v>153955425.3</v>
      </c>
      <c r="I30" s="96">
        <f>'Quarterly Balance sheet'!I23</f>
        <v>93686368.05</v>
      </c>
    </row>
    <row r="31">
      <c r="A31" s="107" t="s">
        <v>340</v>
      </c>
      <c r="B31" s="91">
        <f t="shared" ref="B31:I31" si="9">AVERAGE(B29:B30)</f>
        <v>51922600.2</v>
      </c>
      <c r="C31" s="96">
        <f t="shared" si="9"/>
        <v>84720294.65</v>
      </c>
      <c r="D31" s="96">
        <f t="shared" si="9"/>
        <v>91989953.6</v>
      </c>
      <c r="E31" s="96">
        <f t="shared" si="9"/>
        <v>96127790.07</v>
      </c>
      <c r="F31" s="96">
        <f t="shared" si="9"/>
        <v>104429911</v>
      </c>
      <c r="G31" s="96">
        <f t="shared" si="9"/>
        <v>109089787</v>
      </c>
      <c r="H31" s="96">
        <f t="shared" si="9"/>
        <v>118573119.5</v>
      </c>
      <c r="I31" s="96">
        <f t="shared" si="9"/>
        <v>123820896.7</v>
      </c>
    </row>
    <row r="32">
      <c r="A32" s="98" t="s">
        <v>341</v>
      </c>
      <c r="B32" s="99">
        <f t="shared" ref="B32:I32" si="10">B26/B31</f>
        <v>4.137874443</v>
      </c>
      <c r="C32" s="99">
        <f t="shared" si="10"/>
        <v>2.714438389</v>
      </c>
      <c r="D32" s="99">
        <f t="shared" si="10"/>
        <v>2.675990034</v>
      </c>
      <c r="E32" s="99">
        <f t="shared" si="10"/>
        <v>2.741303143</v>
      </c>
      <c r="F32" s="99">
        <f t="shared" si="10"/>
        <v>2.701381196</v>
      </c>
      <c r="G32" s="99">
        <f t="shared" si="10"/>
        <v>2.768566835</v>
      </c>
      <c r="H32" s="99">
        <f t="shared" si="10"/>
        <v>2.727122773</v>
      </c>
      <c r="I32" s="99">
        <f t="shared" si="10"/>
        <v>2.79622594</v>
      </c>
    </row>
    <row r="33">
      <c r="B33" s="91"/>
      <c r="C33" s="91"/>
      <c r="D33" s="91"/>
      <c r="E33" s="91"/>
      <c r="F33" s="91"/>
      <c r="G33" s="91"/>
      <c r="H33" s="91"/>
      <c r="I33" s="91"/>
    </row>
    <row r="34">
      <c r="A34" s="93"/>
      <c r="B34" s="91"/>
      <c r="C34" s="91"/>
      <c r="D34" s="91"/>
      <c r="E34" s="91"/>
      <c r="F34" s="91"/>
      <c r="G34" s="91"/>
      <c r="H34" s="91"/>
      <c r="I34" s="91"/>
    </row>
    <row r="35">
      <c r="A35" s="102" t="s">
        <v>342</v>
      </c>
      <c r="B35" s="91"/>
      <c r="C35" s="91"/>
      <c r="D35" s="91"/>
      <c r="E35" s="91"/>
      <c r="F35" s="91"/>
      <c r="G35" s="91"/>
      <c r="H35" s="91"/>
      <c r="I35" s="91"/>
    </row>
    <row r="36">
      <c r="A36" s="95" t="s">
        <v>329</v>
      </c>
      <c r="B36" s="104">
        <v>90.0</v>
      </c>
      <c r="C36" s="104">
        <v>90.0</v>
      </c>
      <c r="D36" s="104">
        <v>90.0</v>
      </c>
      <c r="E36" s="104">
        <v>90.0</v>
      </c>
      <c r="F36" s="104">
        <v>90.0</v>
      </c>
      <c r="G36" s="104">
        <v>90.0</v>
      </c>
      <c r="H36" s="104">
        <v>90.0</v>
      </c>
      <c r="I36" s="104">
        <v>90.0</v>
      </c>
    </row>
    <row r="37">
      <c r="A37" s="95" t="s">
        <v>343</v>
      </c>
      <c r="B37" s="106">
        <f t="shared" ref="B37:I37" si="11">B32</f>
        <v>4.137874443</v>
      </c>
      <c r="C37" s="106">
        <f t="shared" si="11"/>
        <v>2.714438389</v>
      </c>
      <c r="D37" s="106">
        <f t="shared" si="11"/>
        <v>2.675990034</v>
      </c>
      <c r="E37" s="106">
        <f t="shared" si="11"/>
        <v>2.741303143</v>
      </c>
      <c r="F37" s="106">
        <f t="shared" si="11"/>
        <v>2.701381196</v>
      </c>
      <c r="G37" s="106">
        <f t="shared" si="11"/>
        <v>2.768566835</v>
      </c>
      <c r="H37" s="106">
        <f t="shared" si="11"/>
        <v>2.727122773</v>
      </c>
      <c r="I37" s="106">
        <f t="shared" si="11"/>
        <v>2.79622594</v>
      </c>
    </row>
    <row r="38">
      <c r="A38" s="98" t="s">
        <v>344</v>
      </c>
      <c r="B38" s="99">
        <f t="shared" ref="B38:I38" si="12">B36/B37</f>
        <v>21.75029746</v>
      </c>
      <c r="C38" s="99">
        <f t="shared" si="12"/>
        <v>33.15602976</v>
      </c>
      <c r="D38" s="99">
        <f t="shared" si="12"/>
        <v>33.63241224</v>
      </c>
      <c r="E38" s="99">
        <f t="shared" si="12"/>
        <v>32.83110087</v>
      </c>
      <c r="F38" s="99">
        <f t="shared" si="12"/>
        <v>33.31629025</v>
      </c>
      <c r="G38" s="99">
        <f t="shared" si="12"/>
        <v>32.50779387</v>
      </c>
      <c r="H38" s="99">
        <f t="shared" si="12"/>
        <v>33.00181455</v>
      </c>
      <c r="I38" s="99">
        <f t="shared" si="12"/>
        <v>32.18624029</v>
      </c>
    </row>
    <row r="39">
      <c r="A39" s="108"/>
      <c r="B39" s="91"/>
      <c r="C39" s="91"/>
      <c r="D39" s="91"/>
      <c r="E39" s="91"/>
      <c r="F39" s="91"/>
      <c r="G39" s="91"/>
      <c r="H39" s="91"/>
      <c r="I39" s="91"/>
    </row>
    <row r="40">
      <c r="A40" s="108"/>
      <c r="B40" s="91"/>
      <c r="C40" s="91"/>
      <c r="D40" s="91"/>
      <c r="E40" s="91"/>
      <c r="F40" s="91"/>
      <c r="G40" s="91"/>
      <c r="H40" s="91"/>
      <c r="I40" s="91"/>
    </row>
    <row r="41">
      <c r="A41" s="102" t="s">
        <v>345</v>
      </c>
      <c r="B41" s="91"/>
      <c r="C41" s="91"/>
      <c r="D41" s="91"/>
      <c r="E41" s="91"/>
      <c r="F41" s="91"/>
      <c r="G41" s="91"/>
      <c r="H41" s="91"/>
      <c r="I41" s="91"/>
    </row>
    <row r="42">
      <c r="A42" s="95" t="s">
        <v>346</v>
      </c>
      <c r="B42" s="94">
        <f>'Quaterly Profit and loss'!B3</f>
        <v>199927825.4</v>
      </c>
      <c r="C42" s="94">
        <f>'Quaterly Profit and loss'!C3</f>
        <v>215339184.4</v>
      </c>
      <c r="D42" s="94">
        <f>'Quaterly Profit and loss'!D3</f>
        <v>231938526.8</v>
      </c>
      <c r="E42" s="94">
        <f>'Quaterly Profit and loss'!E3</f>
        <v>249817428.5</v>
      </c>
      <c r="F42" s="94">
        <f>'Quaterly Profit and loss'!F3</f>
        <v>269074524.6</v>
      </c>
      <c r="G42" s="94">
        <f>'Quaterly Profit and loss'!G3</f>
        <v>289816053.6</v>
      </c>
      <c r="H42" s="94">
        <f>'Quaterly Profit and loss'!H3</f>
        <v>312156443.6</v>
      </c>
      <c r="I42" s="94">
        <f>'Quaterly Profit and loss'!I3</f>
        <v>336218943.1</v>
      </c>
    </row>
    <row r="43">
      <c r="A43" s="93" t="s">
        <v>347</v>
      </c>
      <c r="B43" s="91"/>
      <c r="C43" s="91"/>
      <c r="D43" s="91"/>
      <c r="E43" s="91"/>
      <c r="F43" s="91"/>
      <c r="G43" s="91"/>
      <c r="H43" s="91"/>
      <c r="I43" s="91"/>
    </row>
    <row r="44">
      <c r="A44" s="100" t="s">
        <v>348</v>
      </c>
      <c r="B44" s="104">
        <v>0.0</v>
      </c>
      <c r="C44" s="94">
        <f t="shared" ref="C44:I44" si="13">B45</f>
        <v>14921375</v>
      </c>
      <c r="D44" s="94">
        <f t="shared" si="13"/>
        <v>29550210.68</v>
      </c>
      <c r="E44" s="94">
        <f t="shared" si="13"/>
        <v>43775882.99</v>
      </c>
      <c r="F44" s="94">
        <f t="shared" si="13"/>
        <v>57473867.6</v>
      </c>
      <c r="G44" s="94">
        <f t="shared" si="13"/>
        <v>70504340.99</v>
      </c>
      <c r="H44" s="94">
        <f t="shared" si="13"/>
        <v>82710653.66</v>
      </c>
      <c r="I44" s="94">
        <f t="shared" si="13"/>
        <v>93917664.55</v>
      </c>
    </row>
    <row r="45">
      <c r="A45" s="100" t="s">
        <v>349</v>
      </c>
      <c r="B45" s="94">
        <f>'Quarterly Balance sheet'!B7</f>
        <v>14921375</v>
      </c>
      <c r="C45" s="94">
        <f>'Quarterly Balance sheet'!C7</f>
        <v>29550210.68</v>
      </c>
      <c r="D45" s="94">
        <f>'Quarterly Balance sheet'!D7</f>
        <v>43775882.99</v>
      </c>
      <c r="E45" s="94">
        <f>'Quarterly Balance sheet'!E7</f>
        <v>57473867.6</v>
      </c>
      <c r="F45" s="94">
        <f>'Quarterly Balance sheet'!F7</f>
        <v>70504340.99</v>
      </c>
      <c r="G45" s="94">
        <f>'Quarterly Balance sheet'!G7</f>
        <v>82710653.66</v>
      </c>
      <c r="H45" s="94">
        <f>'Quarterly Balance sheet'!H7</f>
        <v>93917664.55</v>
      </c>
      <c r="I45" s="94">
        <f>'Quarterly Balance sheet'!I7</f>
        <v>103929924.6</v>
      </c>
    </row>
    <row r="46">
      <c r="A46" s="95" t="s">
        <v>350</v>
      </c>
      <c r="B46" s="94">
        <f t="shared" ref="B46:I46" si="14">AVERAGE(B44:B45)</f>
        <v>7460687.5</v>
      </c>
      <c r="C46" s="94">
        <f t="shared" si="14"/>
        <v>22235792.84</v>
      </c>
      <c r="D46" s="94">
        <f t="shared" si="14"/>
        <v>36663046.83</v>
      </c>
      <c r="E46" s="94">
        <f t="shared" si="14"/>
        <v>50624875.29</v>
      </c>
      <c r="F46" s="94">
        <f t="shared" si="14"/>
        <v>63989104.29</v>
      </c>
      <c r="G46" s="94">
        <f t="shared" si="14"/>
        <v>76607497.32</v>
      </c>
      <c r="H46" s="94">
        <f t="shared" si="14"/>
        <v>88314159.1</v>
      </c>
      <c r="I46" s="94">
        <f t="shared" si="14"/>
        <v>98923794.59</v>
      </c>
    </row>
    <row r="47">
      <c r="A47" s="98" t="s">
        <v>351</v>
      </c>
      <c r="B47" s="99">
        <f t="shared" ref="B47:I47" si="15">B42/B46</f>
        <v>26.79750699</v>
      </c>
      <c r="C47" s="99">
        <f t="shared" si="15"/>
        <v>9.684349281</v>
      </c>
      <c r="D47" s="99">
        <f t="shared" si="15"/>
        <v>6.326220727</v>
      </c>
      <c r="E47" s="99">
        <f t="shared" si="15"/>
        <v>4.934677409</v>
      </c>
      <c r="F47" s="99">
        <f t="shared" si="15"/>
        <v>4.20500533</v>
      </c>
      <c r="G47" s="99">
        <f t="shared" si="15"/>
        <v>3.783129116</v>
      </c>
      <c r="H47" s="99">
        <f t="shared" si="15"/>
        <v>3.534613778</v>
      </c>
      <c r="I47" s="99">
        <f t="shared" si="15"/>
        <v>3.398767147</v>
      </c>
    </row>
    <row r="48">
      <c r="B48" s="91"/>
      <c r="C48" s="91"/>
      <c r="D48" s="91"/>
      <c r="E48" s="91"/>
      <c r="F48" s="91"/>
      <c r="G48" s="91"/>
      <c r="H48" s="91"/>
      <c r="I48" s="91"/>
    </row>
    <row r="49">
      <c r="B49" s="91"/>
      <c r="C49" s="91"/>
      <c r="D49" s="91"/>
      <c r="E49" s="91"/>
      <c r="F49" s="91"/>
      <c r="G49" s="91"/>
      <c r="H49" s="91"/>
      <c r="I49" s="91"/>
    </row>
    <row r="50">
      <c r="A50" s="102" t="s">
        <v>352</v>
      </c>
      <c r="B50" s="91"/>
      <c r="C50" s="91"/>
      <c r="D50" s="91"/>
      <c r="E50" s="91"/>
      <c r="F50" s="91"/>
      <c r="G50" s="91"/>
      <c r="H50" s="91"/>
      <c r="I50" s="91"/>
    </row>
    <row r="51">
      <c r="A51" s="95" t="s">
        <v>329</v>
      </c>
      <c r="B51" s="104">
        <v>90.0</v>
      </c>
      <c r="C51" s="104">
        <v>90.0</v>
      </c>
      <c r="D51" s="104">
        <v>90.0</v>
      </c>
      <c r="E51" s="104">
        <v>90.0</v>
      </c>
      <c r="F51" s="104">
        <v>90.0</v>
      </c>
      <c r="G51" s="104">
        <v>90.0</v>
      </c>
      <c r="H51" s="104">
        <v>90.0</v>
      </c>
      <c r="I51" s="104">
        <v>90.0</v>
      </c>
    </row>
    <row r="52">
      <c r="A52" s="95" t="s">
        <v>32</v>
      </c>
      <c r="B52" s="106">
        <f t="shared" ref="B52:I52" si="16">B47</f>
        <v>26.79750699</v>
      </c>
      <c r="C52" s="106">
        <f t="shared" si="16"/>
        <v>9.684349281</v>
      </c>
      <c r="D52" s="106">
        <f t="shared" si="16"/>
        <v>6.326220727</v>
      </c>
      <c r="E52" s="106">
        <f t="shared" si="16"/>
        <v>4.934677409</v>
      </c>
      <c r="F52" s="106">
        <f t="shared" si="16"/>
        <v>4.20500533</v>
      </c>
      <c r="G52" s="106">
        <f t="shared" si="16"/>
        <v>3.783129116</v>
      </c>
      <c r="H52" s="106">
        <f t="shared" si="16"/>
        <v>3.534613778</v>
      </c>
      <c r="I52" s="106">
        <f t="shared" si="16"/>
        <v>3.398767147</v>
      </c>
    </row>
    <row r="53">
      <c r="A53" s="98" t="s">
        <v>33</v>
      </c>
      <c r="B53" s="99">
        <f t="shared" ref="B53:I53" si="17">B51/B52</f>
        <v>3.358521375</v>
      </c>
      <c r="C53" s="99">
        <f t="shared" si="17"/>
        <v>9.293345106</v>
      </c>
      <c r="D53" s="99">
        <f t="shared" si="17"/>
        <v>14.22650329</v>
      </c>
      <c r="E53" s="99">
        <f t="shared" si="17"/>
        <v>18.23827426</v>
      </c>
      <c r="F53" s="99">
        <f t="shared" si="17"/>
        <v>21.40306443</v>
      </c>
      <c r="G53" s="99">
        <f t="shared" si="17"/>
        <v>23.78983039</v>
      </c>
      <c r="H53" s="99">
        <f t="shared" si="17"/>
        <v>25.46247077</v>
      </c>
      <c r="I53" s="99">
        <f t="shared" si="17"/>
        <v>26.48019006</v>
      </c>
    </row>
    <row r="54">
      <c r="B54" s="91"/>
      <c r="C54" s="91"/>
      <c r="D54" s="91"/>
      <c r="E54" s="91"/>
      <c r="F54" s="91"/>
      <c r="G54" s="91"/>
      <c r="H54" s="91"/>
      <c r="I54" s="91"/>
    </row>
    <row r="55">
      <c r="A55" s="93"/>
      <c r="B55" s="91"/>
      <c r="C55" s="91"/>
      <c r="D55" s="91"/>
      <c r="E55" s="91"/>
      <c r="F55" s="91"/>
      <c r="G55" s="91"/>
      <c r="H55" s="91"/>
      <c r="I55" s="91"/>
    </row>
    <row r="56">
      <c r="A56" s="102" t="s">
        <v>353</v>
      </c>
      <c r="B56" s="91"/>
      <c r="C56" s="91"/>
      <c r="D56" s="91"/>
      <c r="E56" s="91"/>
      <c r="F56" s="91"/>
      <c r="G56" s="91"/>
      <c r="H56" s="91"/>
      <c r="I56" s="91"/>
    </row>
    <row r="57">
      <c r="A57" s="95" t="s">
        <v>354</v>
      </c>
      <c r="B57" s="94">
        <f>'Quaterly Profit and loss'!B2</f>
        <v>245769875.8</v>
      </c>
      <c r="C57" s="94">
        <f>'Quaterly Profit and loss'!C2</f>
        <v>263808707.4</v>
      </c>
      <c r="D57" s="94">
        <f>'Quaterly Profit and loss'!D2</f>
        <v>283229503.6</v>
      </c>
      <c r="E57" s="94">
        <f>'Quaterly Profit and loss'!E2</f>
        <v>304142656</v>
      </c>
      <c r="F57" s="94">
        <f>'Quaterly Profit and loss'!F2</f>
        <v>326667712</v>
      </c>
      <c r="G57" s="94">
        <f>'Quaterly Profit and loss'!G2</f>
        <v>350934158</v>
      </c>
      <c r="H57" s="94">
        <f>'Quaterly Profit and loss'!H2</f>
        <v>377082271.8</v>
      </c>
      <c r="I57" s="94">
        <f>'Quaterly Profit and loss'!I2</f>
        <v>405264049.6</v>
      </c>
    </row>
    <row r="58">
      <c r="A58" s="93" t="s">
        <v>355</v>
      </c>
      <c r="B58" s="91"/>
      <c r="C58" s="91"/>
      <c r="D58" s="91"/>
      <c r="E58" s="91"/>
      <c r="F58" s="91"/>
      <c r="G58" s="91"/>
      <c r="H58" s="91"/>
      <c r="I58" s="91"/>
    </row>
    <row r="59">
      <c r="A59" s="100" t="s">
        <v>356</v>
      </c>
      <c r="B59" s="104">
        <v>0.0</v>
      </c>
      <c r="C59" s="94">
        <f t="shared" ref="C59:I59" si="18">B60</f>
        <v>141434252.3</v>
      </c>
      <c r="D59" s="94">
        <f t="shared" si="18"/>
        <v>141132128.1</v>
      </c>
      <c r="E59" s="94">
        <f t="shared" si="18"/>
        <v>230256577.1</v>
      </c>
      <c r="F59" s="94">
        <f t="shared" si="18"/>
        <v>224245684.9</v>
      </c>
      <c r="G59" s="94">
        <f t="shared" si="18"/>
        <v>326321358.5</v>
      </c>
      <c r="H59" s="94">
        <f t="shared" si="18"/>
        <v>313411673</v>
      </c>
      <c r="I59" s="94">
        <f t="shared" si="18"/>
        <v>427132364.8</v>
      </c>
    </row>
    <row r="60">
      <c r="A60" s="100" t="s">
        <v>357</v>
      </c>
      <c r="B60" s="94">
        <f>'Quarterly Balance sheet'!B11</f>
        <v>141434252.3</v>
      </c>
      <c r="C60" s="94">
        <f>'Quarterly Balance sheet'!C11</f>
        <v>141132128.1</v>
      </c>
      <c r="D60" s="94">
        <f>'Quarterly Balance sheet'!D11</f>
        <v>230256577.1</v>
      </c>
      <c r="E60" s="94">
        <f>'Quarterly Balance sheet'!E11</f>
        <v>224245684.9</v>
      </c>
      <c r="F60" s="94">
        <f>'Quarterly Balance sheet'!F11</f>
        <v>326321358.5</v>
      </c>
      <c r="G60" s="94">
        <f>'Quarterly Balance sheet'!G11</f>
        <v>313411673</v>
      </c>
      <c r="H60" s="94">
        <f>'Quarterly Balance sheet'!H11</f>
        <v>427132364.8</v>
      </c>
      <c r="I60" s="94">
        <f>'Quarterly Balance sheet'!I11</f>
        <v>416385821.1</v>
      </c>
    </row>
    <row r="61">
      <c r="A61" s="95" t="s">
        <v>358</v>
      </c>
      <c r="B61" s="96">
        <f t="shared" ref="B61:I61" si="19">(B59+B60)/2</f>
        <v>70717126.15</v>
      </c>
      <c r="C61" s="96">
        <f t="shared" si="19"/>
        <v>141283190.2</v>
      </c>
      <c r="D61" s="96">
        <f t="shared" si="19"/>
        <v>185694352.6</v>
      </c>
      <c r="E61" s="96">
        <f t="shared" si="19"/>
        <v>227251131</v>
      </c>
      <c r="F61" s="96">
        <f t="shared" si="19"/>
        <v>275283521.7</v>
      </c>
      <c r="G61" s="96">
        <f t="shared" si="19"/>
        <v>319866515.8</v>
      </c>
      <c r="H61" s="96">
        <f t="shared" si="19"/>
        <v>370272018.9</v>
      </c>
      <c r="I61" s="96">
        <f t="shared" si="19"/>
        <v>421759092.9</v>
      </c>
    </row>
    <row r="62">
      <c r="A62" s="98" t="s">
        <v>359</v>
      </c>
      <c r="B62" s="99">
        <f t="shared" ref="B62:I62" si="20">B57/B61</f>
        <v>3.475393997</v>
      </c>
      <c r="C62" s="99">
        <f t="shared" si="20"/>
        <v>1.867233512</v>
      </c>
      <c r="D62" s="99">
        <f t="shared" si="20"/>
        <v>1.52524565</v>
      </c>
      <c r="E62" s="99">
        <f t="shared" si="20"/>
        <v>1.338354862</v>
      </c>
      <c r="F62" s="99">
        <f t="shared" si="20"/>
        <v>1.186659158</v>
      </c>
      <c r="G62" s="99">
        <f t="shared" si="20"/>
        <v>1.097126897</v>
      </c>
      <c r="H62" s="99">
        <f t="shared" si="20"/>
        <v>1.018392567</v>
      </c>
      <c r="I62" s="99">
        <f t="shared" si="20"/>
        <v>0.9608898928</v>
      </c>
    </row>
    <row r="63">
      <c r="B63" s="91"/>
      <c r="C63" s="91"/>
      <c r="D63" s="91"/>
      <c r="E63" s="91"/>
      <c r="F63" s="91"/>
      <c r="G63" s="91"/>
      <c r="H63" s="91"/>
      <c r="I63" s="91"/>
    </row>
    <row r="64">
      <c r="A64" s="93"/>
      <c r="B64" s="91"/>
      <c r="C64" s="91"/>
      <c r="D64" s="91"/>
      <c r="E64" s="91"/>
      <c r="F64" s="91"/>
      <c r="G64" s="91"/>
      <c r="H64" s="91"/>
      <c r="I64" s="91"/>
    </row>
    <row r="65">
      <c r="A65" s="102" t="s">
        <v>360</v>
      </c>
      <c r="B65" s="91"/>
      <c r="C65" s="91"/>
      <c r="D65" s="91"/>
      <c r="E65" s="91"/>
      <c r="F65" s="91"/>
      <c r="G65" s="91"/>
      <c r="H65" s="91"/>
      <c r="I65" s="91"/>
    </row>
    <row r="66">
      <c r="A66" s="95" t="s">
        <v>354</v>
      </c>
      <c r="B66" s="94">
        <f>'Quaterly Profit and loss'!B2</f>
        <v>245769875.8</v>
      </c>
      <c r="C66" s="94">
        <f>'Quaterly Profit and loss'!C2</f>
        <v>263808707.4</v>
      </c>
      <c r="D66" s="94">
        <f>'Quaterly Profit and loss'!D2</f>
        <v>283229503.6</v>
      </c>
      <c r="E66" s="94">
        <f>'Quaterly Profit and loss'!E2</f>
        <v>304142656</v>
      </c>
      <c r="F66" s="94">
        <f>'Quaterly Profit and loss'!F2</f>
        <v>326667712</v>
      </c>
      <c r="G66" s="94">
        <f>'Quaterly Profit and loss'!G2</f>
        <v>350934158</v>
      </c>
      <c r="H66" s="94">
        <f>'Quaterly Profit and loss'!H2</f>
        <v>377082271.8</v>
      </c>
      <c r="I66" s="94">
        <f>'Quaterly Profit and loss'!I2</f>
        <v>405264049.6</v>
      </c>
    </row>
    <row r="67">
      <c r="A67" s="93" t="s">
        <v>361</v>
      </c>
      <c r="B67" s="91"/>
      <c r="C67" s="91"/>
      <c r="D67" s="91"/>
      <c r="E67" s="91"/>
      <c r="F67" s="91"/>
      <c r="G67" s="91"/>
      <c r="H67" s="91"/>
      <c r="I67" s="91"/>
    </row>
    <row r="68">
      <c r="A68" s="100" t="s">
        <v>362</v>
      </c>
      <c r="B68" s="104">
        <v>0.0</v>
      </c>
      <c r="C68" s="94">
        <f t="shared" ref="C68:I68" si="21">B69</f>
        <v>1438358.516</v>
      </c>
      <c r="D68" s="94">
        <f t="shared" si="21"/>
        <v>1105288.462</v>
      </c>
      <c r="E68" s="94">
        <f t="shared" si="21"/>
        <v>786950.5495</v>
      </c>
      <c r="F68" s="94">
        <f t="shared" si="21"/>
        <v>397184.0659</v>
      </c>
      <c r="G68" s="94">
        <f t="shared" si="21"/>
        <v>1507417.582</v>
      </c>
      <c r="H68" s="94">
        <f t="shared" si="21"/>
        <v>1057829.67</v>
      </c>
      <c r="I68" s="94">
        <f t="shared" si="21"/>
        <v>639045.3297</v>
      </c>
    </row>
    <row r="69">
      <c r="A69" s="100" t="s">
        <v>363</v>
      </c>
      <c r="B69" s="94">
        <f>'Quarterly Balance sheet'!B4</f>
        <v>1438358.516</v>
      </c>
      <c r="C69" s="94">
        <f>'Quarterly Balance sheet'!C4</f>
        <v>1105288.462</v>
      </c>
      <c r="D69" s="94">
        <f>'Quarterly Balance sheet'!D4</f>
        <v>786950.5495</v>
      </c>
      <c r="E69" s="94">
        <f>'Quarterly Balance sheet'!E4</f>
        <v>397184.0659</v>
      </c>
      <c r="F69" s="94">
        <f>'Quarterly Balance sheet'!F4</f>
        <v>1507417.582</v>
      </c>
      <c r="G69" s="94">
        <f>'Quarterly Balance sheet'!G4</f>
        <v>1057829.67</v>
      </c>
      <c r="H69" s="94">
        <f>'Quarterly Balance sheet'!H4</f>
        <v>639045.3297</v>
      </c>
      <c r="I69" s="94">
        <f>'Quarterly Balance sheet'!I4</f>
        <v>470260.989</v>
      </c>
    </row>
    <row r="70">
      <c r="A70" s="95" t="s">
        <v>364</v>
      </c>
      <c r="B70" s="96">
        <f t="shared" ref="B70:I70" si="22">AVERAGE(B68:B69)</f>
        <v>719179.2582</v>
      </c>
      <c r="C70" s="96">
        <f t="shared" si="22"/>
        <v>1271823.489</v>
      </c>
      <c r="D70" s="96">
        <f t="shared" si="22"/>
        <v>946119.5055</v>
      </c>
      <c r="E70" s="96">
        <f t="shared" si="22"/>
        <v>592067.3077</v>
      </c>
      <c r="F70" s="96">
        <f t="shared" si="22"/>
        <v>952300.8242</v>
      </c>
      <c r="G70" s="96">
        <f t="shared" si="22"/>
        <v>1282623.626</v>
      </c>
      <c r="H70" s="96">
        <f t="shared" si="22"/>
        <v>848437.5</v>
      </c>
      <c r="I70" s="96">
        <f t="shared" si="22"/>
        <v>554653.1593</v>
      </c>
    </row>
    <row r="71">
      <c r="A71" s="98" t="s">
        <v>365</v>
      </c>
      <c r="B71" s="99">
        <f t="shared" ref="B71:I71" si="23">B66/B70</f>
        <v>341.7366017</v>
      </c>
      <c r="C71" s="99">
        <f t="shared" si="23"/>
        <v>207.4255663</v>
      </c>
      <c r="D71" s="99">
        <f t="shared" si="23"/>
        <v>299.359121</v>
      </c>
      <c r="E71" s="99">
        <f t="shared" si="23"/>
        <v>513.6960816</v>
      </c>
      <c r="F71" s="99">
        <f t="shared" si="23"/>
        <v>343.0299583</v>
      </c>
      <c r="G71" s="99">
        <f t="shared" si="23"/>
        <v>273.6064975</v>
      </c>
      <c r="H71" s="99">
        <f t="shared" si="23"/>
        <v>444.4431932</v>
      </c>
      <c r="I71" s="99">
        <f t="shared" si="23"/>
        <v>730.6621134</v>
      </c>
    </row>
    <row r="72">
      <c r="B72" s="91"/>
      <c r="C72" s="91"/>
      <c r="D72" s="91"/>
      <c r="E72" s="91"/>
      <c r="F72" s="91"/>
      <c r="G72" s="91"/>
      <c r="H72" s="91"/>
      <c r="I72" s="91"/>
    </row>
    <row r="73">
      <c r="B73" s="91"/>
      <c r="C73" s="91"/>
      <c r="D73" s="91"/>
      <c r="E73" s="91"/>
      <c r="F73" s="91"/>
      <c r="G73" s="91"/>
      <c r="H73" s="91"/>
      <c r="I73" s="91"/>
    </row>
    <row r="74">
      <c r="B74" s="91"/>
      <c r="C74" s="91"/>
      <c r="D74" s="91"/>
      <c r="E74" s="91"/>
      <c r="F74" s="91"/>
      <c r="G74" s="91"/>
      <c r="H74" s="91"/>
      <c r="I74" s="91"/>
    </row>
  </sheetData>
  <printOptions gridLines="1" horizontalCentered="1"/>
  <pageMargins bottom="0.75" footer="0.0" header="0.0" left="0.7" right="0.7" top="0.75"/>
  <pageSetup fitToHeight="0" paperSize="9" cellComments="atEnd" orientation="landscape" pageOrder="overThenDown"/>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0.63"/>
    <col customWidth="1" min="2" max="9" width="20.63"/>
  </cols>
  <sheetData>
    <row r="1">
      <c r="A1" s="65"/>
      <c r="B1" s="66" t="s">
        <v>149</v>
      </c>
      <c r="C1" s="66" t="s">
        <v>150</v>
      </c>
      <c r="D1" s="66" t="s">
        <v>151</v>
      </c>
      <c r="E1" s="66" t="s">
        <v>152</v>
      </c>
      <c r="F1" s="66" t="s">
        <v>153</v>
      </c>
      <c r="G1" s="66" t="s">
        <v>154</v>
      </c>
      <c r="H1" s="66" t="s">
        <v>155</v>
      </c>
      <c r="I1" s="66" t="s">
        <v>156</v>
      </c>
    </row>
    <row r="2">
      <c r="A2" s="90" t="s">
        <v>366</v>
      </c>
      <c r="B2" s="91"/>
      <c r="C2" s="91"/>
      <c r="D2" s="91"/>
      <c r="E2" s="91"/>
      <c r="F2" s="91"/>
      <c r="G2" s="91"/>
      <c r="H2" s="91"/>
      <c r="I2" s="91"/>
    </row>
    <row r="3">
      <c r="A3" s="92" t="s">
        <v>367</v>
      </c>
      <c r="B3" s="91"/>
      <c r="C3" s="91"/>
      <c r="D3" s="91"/>
      <c r="E3" s="91"/>
      <c r="F3" s="91"/>
      <c r="G3" s="91"/>
      <c r="H3" s="91"/>
      <c r="I3" s="91"/>
    </row>
    <row r="4">
      <c r="A4" s="95" t="s">
        <v>254</v>
      </c>
      <c r="B4" s="94">
        <f>'Quaterly Profit and loss'!B4</f>
        <v>45842050.35</v>
      </c>
      <c r="C4" s="94">
        <f>'Quaterly Profit and loss'!C4</f>
        <v>48469522.97</v>
      </c>
      <c r="D4" s="94">
        <f>'Quaterly Profit and loss'!D4</f>
        <v>51290976.78</v>
      </c>
      <c r="E4" s="94">
        <f>'Quaterly Profit and loss'!E4</f>
        <v>54325227.53</v>
      </c>
      <c r="F4" s="94">
        <f>'Quaterly Profit and loss'!F4</f>
        <v>57593187.4</v>
      </c>
      <c r="G4" s="94">
        <f>'Quaterly Profit and loss'!G4</f>
        <v>61118104.34</v>
      </c>
      <c r="H4" s="94">
        <f>'Quaterly Profit and loss'!H4</f>
        <v>64925828.2</v>
      </c>
      <c r="I4" s="94">
        <f>'Quaterly Profit and loss'!I4</f>
        <v>69045106.54</v>
      </c>
    </row>
    <row r="5">
      <c r="A5" s="95" t="s">
        <v>252</v>
      </c>
      <c r="B5" s="94">
        <f>'Quaterly Profit and loss'!B2</f>
        <v>245769875.8</v>
      </c>
      <c r="C5" s="94">
        <f>'Quaterly Profit and loss'!C2</f>
        <v>263808707.4</v>
      </c>
      <c r="D5" s="94">
        <f>'Quaterly Profit and loss'!D2</f>
        <v>283229503.6</v>
      </c>
      <c r="E5" s="94">
        <f>'Quaterly Profit and loss'!E2</f>
        <v>304142656</v>
      </c>
      <c r="F5" s="94">
        <f>'Quaterly Profit and loss'!F2</f>
        <v>326667712</v>
      </c>
      <c r="G5" s="94">
        <f>'Quaterly Profit and loss'!G2</f>
        <v>350934158</v>
      </c>
      <c r="H5" s="94">
        <f>'Quaterly Profit and loss'!H2</f>
        <v>377082271.8</v>
      </c>
      <c r="I5" s="94">
        <f>'Quaterly Profit and loss'!I2</f>
        <v>405264049.6</v>
      </c>
    </row>
    <row r="6">
      <c r="A6" s="98" t="s">
        <v>368</v>
      </c>
      <c r="B6" s="109">
        <f t="shared" ref="B6:I6" si="1">B4/B5</f>
        <v>0.186524285</v>
      </c>
      <c r="C6" s="109">
        <f t="shared" si="1"/>
        <v>0.1837298073</v>
      </c>
      <c r="D6" s="109">
        <f t="shared" si="1"/>
        <v>0.18109334</v>
      </c>
      <c r="E6" s="109">
        <f t="shared" si="1"/>
        <v>0.1786175877</v>
      </c>
      <c r="F6" s="109">
        <f t="shared" si="1"/>
        <v>0.1763051116</v>
      </c>
      <c r="G6" s="109">
        <f t="shared" si="1"/>
        <v>0.1741583227</v>
      </c>
      <c r="H6" s="109">
        <f t="shared" si="1"/>
        <v>0.1721794766</v>
      </c>
      <c r="I6" s="109">
        <f t="shared" si="1"/>
        <v>0.1703706673</v>
      </c>
    </row>
    <row r="7">
      <c r="A7" s="93"/>
      <c r="B7" s="91"/>
      <c r="C7" s="91"/>
      <c r="D7" s="91"/>
      <c r="E7" s="91"/>
      <c r="F7" s="91"/>
      <c r="G7" s="91"/>
      <c r="H7" s="91"/>
      <c r="I7" s="91"/>
    </row>
    <row r="8">
      <c r="A8" s="93"/>
      <c r="B8" s="91"/>
      <c r="C8" s="91"/>
      <c r="D8" s="91"/>
      <c r="E8" s="91"/>
      <c r="F8" s="91"/>
      <c r="G8" s="91"/>
      <c r="H8" s="91"/>
      <c r="I8" s="91"/>
    </row>
    <row r="9">
      <c r="A9" s="92" t="s">
        <v>369</v>
      </c>
      <c r="B9" s="91"/>
      <c r="C9" s="91"/>
      <c r="D9" s="91"/>
      <c r="E9" s="91"/>
      <c r="F9" s="91"/>
      <c r="G9" s="91"/>
      <c r="H9" s="91"/>
      <c r="I9" s="91"/>
    </row>
    <row r="10">
      <c r="A10" s="95" t="s">
        <v>370</v>
      </c>
      <c r="B10" s="94">
        <f>'Quaterly Profit and loss'!B12</f>
        <v>32487626.91</v>
      </c>
      <c r="C10" s="94">
        <f>'Quaterly Profit and loss'!C12</f>
        <v>34299437.3</v>
      </c>
      <c r="D10" s="94">
        <f>'Quaterly Profit and loss'!D12</f>
        <v>36324779.63</v>
      </c>
      <c r="E10" s="94">
        <f>'Quaterly Profit and loss'!E12</f>
        <v>38542216.75</v>
      </c>
      <c r="F10" s="94">
        <f>'Quaterly Profit and loss'!F12</f>
        <v>40947435.22</v>
      </c>
      <c r="G10" s="94">
        <f>'Quaterly Profit and loss'!G12</f>
        <v>43654830.96</v>
      </c>
      <c r="H10" s="94">
        <f>'Quaterly Profit and loss'!H12</f>
        <v>46530568.22</v>
      </c>
      <c r="I10" s="94">
        <f>'Quaterly Profit and loss'!I12</f>
        <v>49587647.61</v>
      </c>
    </row>
    <row r="11">
      <c r="A11" s="95" t="s">
        <v>252</v>
      </c>
      <c r="B11" s="94">
        <f>'Quaterly Profit and loss'!B2</f>
        <v>245769875.8</v>
      </c>
      <c r="C11" s="94">
        <f>'Quaterly Profit and loss'!C2</f>
        <v>263808707.4</v>
      </c>
      <c r="D11" s="94">
        <f>'Quaterly Profit and loss'!D2</f>
        <v>283229503.6</v>
      </c>
      <c r="E11" s="94">
        <f>'Quaterly Profit and loss'!E2</f>
        <v>304142656</v>
      </c>
      <c r="F11" s="94">
        <f>'Quaterly Profit and loss'!F2</f>
        <v>326667712</v>
      </c>
      <c r="G11" s="94">
        <f>'Quaterly Profit and loss'!G2</f>
        <v>350934158</v>
      </c>
      <c r="H11" s="94">
        <f>'Quaterly Profit and loss'!H2</f>
        <v>377082271.8</v>
      </c>
      <c r="I11" s="94">
        <f>'Quaterly Profit and loss'!I2</f>
        <v>405264049.6</v>
      </c>
    </row>
    <row r="12">
      <c r="A12" s="98" t="s">
        <v>371</v>
      </c>
      <c r="B12" s="109">
        <f t="shared" ref="B12:I12" si="2">B10/B11</f>
        <v>0.1321871804</v>
      </c>
      <c r="C12" s="109">
        <f t="shared" si="2"/>
        <v>0.1300163199</v>
      </c>
      <c r="D12" s="109">
        <f t="shared" si="2"/>
        <v>0.1282521036</v>
      </c>
      <c r="E12" s="109">
        <f t="shared" si="2"/>
        <v>0.1267241408</v>
      </c>
      <c r="F12" s="109">
        <f t="shared" si="2"/>
        <v>0.1253488904</v>
      </c>
      <c r="G12" s="109">
        <f t="shared" si="2"/>
        <v>0.1243960725</v>
      </c>
      <c r="H12" s="109">
        <f t="shared" si="2"/>
        <v>0.1233963294</v>
      </c>
      <c r="I12" s="109">
        <f t="shared" si="2"/>
        <v>0.1223588612</v>
      </c>
    </row>
    <row r="13">
      <c r="B13" s="91"/>
      <c r="C13" s="91"/>
      <c r="D13" s="91"/>
      <c r="E13" s="91"/>
      <c r="F13" s="91"/>
      <c r="G13" s="91"/>
      <c r="H13" s="91"/>
      <c r="I13" s="91"/>
    </row>
    <row r="14">
      <c r="A14" s="93"/>
      <c r="B14" s="91"/>
      <c r="C14" s="91"/>
      <c r="D14" s="91"/>
      <c r="E14" s="91"/>
      <c r="F14" s="91"/>
      <c r="G14" s="91"/>
      <c r="H14" s="91"/>
      <c r="I14" s="91"/>
    </row>
    <row r="15">
      <c r="A15" s="92" t="s">
        <v>372</v>
      </c>
      <c r="B15" s="91"/>
      <c r="C15" s="91"/>
      <c r="D15" s="91"/>
      <c r="E15" s="91"/>
      <c r="F15" s="91"/>
      <c r="G15" s="91"/>
      <c r="H15" s="91"/>
      <c r="I15" s="91"/>
    </row>
    <row r="16">
      <c r="A16" s="95" t="s">
        <v>373</v>
      </c>
      <c r="B16" s="94">
        <f>'Quaterly Profit and loss'!B8</f>
        <v>44178607.87</v>
      </c>
      <c r="C16" s="94">
        <f>'Quaterly Profit and loss'!C8</f>
        <v>46784651.91</v>
      </c>
      <c r="D16" s="94">
        <f>'Quaterly Profit and loss'!D8</f>
        <v>49570837.87</v>
      </c>
      <c r="E16" s="94">
        <f>'Quaterly Profit and loss'!E8</f>
        <v>52583660.05</v>
      </c>
      <c r="F16" s="94">
        <f>'Quaterly Profit and loss'!F8</f>
        <v>55851619.92</v>
      </c>
      <c r="G16" s="94">
        <f>'Quaterly Profit and loss'!G8</f>
        <v>59416715.43</v>
      </c>
      <c r="H16" s="94">
        <f>'Quaterly Profit and loss'!H8</f>
        <v>63255242.86</v>
      </c>
      <c r="I16" s="94">
        <f>'Quaterly Profit and loss'!I8</f>
        <v>67374521.2</v>
      </c>
    </row>
    <row r="17">
      <c r="A17" s="95" t="s">
        <v>252</v>
      </c>
      <c r="B17" s="94">
        <f>'Quaterly Profit and loss'!B2</f>
        <v>245769875.8</v>
      </c>
      <c r="C17" s="94">
        <f>'Quaterly Profit and loss'!C2</f>
        <v>263808707.4</v>
      </c>
      <c r="D17" s="94">
        <f>'Quaterly Profit and loss'!D2</f>
        <v>283229503.6</v>
      </c>
      <c r="E17" s="94">
        <f>'Quaterly Profit and loss'!E2</f>
        <v>304142656</v>
      </c>
      <c r="F17" s="94">
        <f>'Quaterly Profit and loss'!F2</f>
        <v>326667712</v>
      </c>
      <c r="G17" s="94">
        <f>'Quaterly Profit and loss'!G2</f>
        <v>350934158</v>
      </c>
      <c r="H17" s="94">
        <f>'Quaterly Profit and loss'!H2</f>
        <v>377082271.8</v>
      </c>
      <c r="I17" s="94">
        <f>'Quaterly Profit and loss'!I2</f>
        <v>405264049.6</v>
      </c>
    </row>
    <row r="18">
      <c r="A18" s="98" t="s">
        <v>374</v>
      </c>
      <c r="B18" s="109">
        <f t="shared" ref="B18:I18" si="3">B16/B17</f>
        <v>0.1797559922</v>
      </c>
      <c r="C18" s="109">
        <f t="shared" si="3"/>
        <v>0.1773430922</v>
      </c>
      <c r="D18" s="109">
        <f t="shared" si="3"/>
        <v>0.1750200358</v>
      </c>
      <c r="E18" s="109">
        <f t="shared" si="3"/>
        <v>0.1728914344</v>
      </c>
      <c r="F18" s="109">
        <f t="shared" si="3"/>
        <v>0.1709737996</v>
      </c>
      <c r="G18" s="109">
        <f t="shared" si="3"/>
        <v>0.1693101514</v>
      </c>
      <c r="H18" s="109">
        <f t="shared" si="3"/>
        <v>0.1677491826</v>
      </c>
      <c r="I18" s="109">
        <f t="shared" si="3"/>
        <v>0.1662484528</v>
      </c>
    </row>
    <row r="19">
      <c r="B19" s="91"/>
      <c r="C19" s="91"/>
      <c r="D19" s="91"/>
      <c r="E19" s="91"/>
      <c r="F19" s="91"/>
      <c r="G19" s="91"/>
      <c r="H19" s="91"/>
      <c r="I19" s="91"/>
    </row>
    <row r="20">
      <c r="A20" s="93"/>
      <c r="B20" s="91"/>
      <c r="C20" s="91"/>
      <c r="D20" s="91"/>
      <c r="E20" s="91"/>
      <c r="F20" s="91"/>
      <c r="G20" s="91"/>
      <c r="H20" s="91"/>
      <c r="I20" s="91"/>
    </row>
    <row r="21">
      <c r="A21" s="92" t="s">
        <v>375</v>
      </c>
      <c r="B21" s="91"/>
      <c r="C21" s="91"/>
      <c r="D21" s="91"/>
      <c r="E21" s="91"/>
      <c r="F21" s="91"/>
      <c r="G21" s="91"/>
      <c r="H21" s="91"/>
      <c r="I21" s="91"/>
    </row>
    <row r="22">
      <c r="A22" s="95" t="s">
        <v>376</v>
      </c>
      <c r="B22" s="94">
        <f>'Quaterly Profit and loss'!B8</f>
        <v>44178607.87</v>
      </c>
      <c r="C22" s="94">
        <f>'Quaterly Profit and loss'!C8</f>
        <v>46784651.91</v>
      </c>
      <c r="D22" s="94">
        <f>'Quaterly Profit and loss'!D8</f>
        <v>49570837.87</v>
      </c>
      <c r="E22" s="94">
        <f>'Quaterly Profit and loss'!E8</f>
        <v>52583660.05</v>
      </c>
      <c r="F22" s="94">
        <f>'Quaterly Profit and loss'!F8</f>
        <v>55851619.92</v>
      </c>
      <c r="G22" s="94">
        <f>'Quaterly Profit and loss'!G8</f>
        <v>59416715.43</v>
      </c>
      <c r="H22" s="94">
        <f>'Quaterly Profit and loss'!H8</f>
        <v>63255242.86</v>
      </c>
      <c r="I22" s="94">
        <f>'Quaterly Profit and loss'!I8</f>
        <v>67374521.2</v>
      </c>
    </row>
    <row r="23">
      <c r="A23" s="93" t="s">
        <v>377</v>
      </c>
      <c r="B23" s="91"/>
      <c r="C23" s="91"/>
      <c r="D23" s="91"/>
      <c r="E23" s="91"/>
      <c r="F23" s="91"/>
      <c r="G23" s="91"/>
      <c r="H23" s="91"/>
      <c r="I23" s="91"/>
    </row>
    <row r="24">
      <c r="A24" s="100" t="s">
        <v>378</v>
      </c>
      <c r="B24" s="104">
        <v>0.0</v>
      </c>
      <c r="C24" s="94">
        <f t="shared" ref="C24:I24" si="4">B25</f>
        <v>141434252.3</v>
      </c>
      <c r="D24" s="94">
        <f t="shared" si="4"/>
        <v>141132128.1</v>
      </c>
      <c r="E24" s="94">
        <f t="shared" si="4"/>
        <v>230256577.1</v>
      </c>
      <c r="F24" s="94">
        <f t="shared" si="4"/>
        <v>224245684.9</v>
      </c>
      <c r="G24" s="94">
        <f t="shared" si="4"/>
        <v>326321358.5</v>
      </c>
      <c r="H24" s="94">
        <f t="shared" si="4"/>
        <v>313411673</v>
      </c>
      <c r="I24" s="94">
        <f t="shared" si="4"/>
        <v>427132364.8</v>
      </c>
    </row>
    <row r="25">
      <c r="A25" s="100" t="s">
        <v>379</v>
      </c>
      <c r="B25" s="94">
        <f>'Quarterly Balance sheet'!B11</f>
        <v>141434252.3</v>
      </c>
      <c r="C25" s="94">
        <f>'Quarterly Balance sheet'!C11</f>
        <v>141132128.1</v>
      </c>
      <c r="D25" s="94">
        <f>'Quarterly Balance sheet'!D11</f>
        <v>230256577.1</v>
      </c>
      <c r="E25" s="94">
        <f>'Quarterly Balance sheet'!E11</f>
        <v>224245684.9</v>
      </c>
      <c r="F25" s="94">
        <f>'Quarterly Balance sheet'!F11</f>
        <v>326321358.5</v>
      </c>
      <c r="G25" s="94">
        <f>'Quarterly Balance sheet'!G11</f>
        <v>313411673</v>
      </c>
      <c r="H25" s="94">
        <f>'Quarterly Balance sheet'!H11</f>
        <v>427132364.8</v>
      </c>
      <c r="I25" s="94">
        <f>'Quarterly Balance sheet'!I11</f>
        <v>416385821.1</v>
      </c>
    </row>
    <row r="26">
      <c r="A26" s="107" t="s">
        <v>380</v>
      </c>
      <c r="B26" s="96">
        <f t="shared" ref="B26:I26" si="5">Average(B24:B25)</f>
        <v>70717126.15</v>
      </c>
      <c r="C26" s="96">
        <f t="shared" si="5"/>
        <v>141283190.2</v>
      </c>
      <c r="D26" s="96">
        <f t="shared" si="5"/>
        <v>185694352.6</v>
      </c>
      <c r="E26" s="96">
        <f t="shared" si="5"/>
        <v>227251131</v>
      </c>
      <c r="F26" s="96">
        <f t="shared" si="5"/>
        <v>275283521.7</v>
      </c>
      <c r="G26" s="96">
        <f t="shared" si="5"/>
        <v>319866515.8</v>
      </c>
      <c r="H26" s="96">
        <f t="shared" si="5"/>
        <v>370272018.9</v>
      </c>
      <c r="I26" s="96">
        <f t="shared" si="5"/>
        <v>421759092.9</v>
      </c>
    </row>
    <row r="27">
      <c r="A27" s="98" t="s">
        <v>381</v>
      </c>
      <c r="B27" s="109">
        <f t="shared" ref="B27:I27" si="6">B22/B26</f>
        <v>0.6247228963</v>
      </c>
      <c r="C27" s="109">
        <f t="shared" si="6"/>
        <v>0.3311409648</v>
      </c>
      <c r="D27" s="109">
        <f t="shared" si="6"/>
        <v>0.2669485484</v>
      </c>
      <c r="E27" s="109">
        <f t="shared" si="6"/>
        <v>0.2313900917</v>
      </c>
      <c r="F27" s="109">
        <f t="shared" si="6"/>
        <v>0.202887625</v>
      </c>
      <c r="G27" s="109">
        <f t="shared" si="6"/>
        <v>0.1857547211</v>
      </c>
      <c r="H27" s="109">
        <f t="shared" si="6"/>
        <v>0.1708345207</v>
      </c>
      <c r="I27" s="109">
        <f t="shared" si="6"/>
        <v>0.1597464579</v>
      </c>
    </row>
    <row r="28">
      <c r="B28" s="91"/>
      <c r="C28" s="91"/>
      <c r="D28" s="91"/>
      <c r="E28" s="91"/>
      <c r="F28" s="91"/>
      <c r="G28" s="91"/>
      <c r="H28" s="91"/>
      <c r="I28" s="91"/>
    </row>
    <row r="29">
      <c r="B29" s="91"/>
      <c r="C29" s="91"/>
      <c r="D29" s="91"/>
      <c r="E29" s="91"/>
      <c r="F29" s="91"/>
      <c r="G29" s="91"/>
      <c r="H29" s="91"/>
      <c r="I29" s="91"/>
    </row>
    <row r="30">
      <c r="A30" s="92" t="s">
        <v>382</v>
      </c>
      <c r="B30" s="91"/>
      <c r="C30" s="91"/>
      <c r="D30" s="91"/>
      <c r="E30" s="91"/>
      <c r="F30" s="91"/>
      <c r="G30" s="91"/>
      <c r="H30" s="91"/>
      <c r="I30" s="91"/>
    </row>
    <row r="31">
      <c r="A31" s="95" t="s">
        <v>383</v>
      </c>
      <c r="B31" s="94">
        <f>'Quaterly Profit and loss'!B12</f>
        <v>32487626.91</v>
      </c>
      <c r="C31" s="94">
        <f>'Quaterly Profit and loss'!C12</f>
        <v>34299437.3</v>
      </c>
      <c r="D31" s="94">
        <f>'Quaterly Profit and loss'!D12</f>
        <v>36324779.63</v>
      </c>
      <c r="E31" s="94">
        <f>'Quaterly Profit and loss'!E12</f>
        <v>38542216.75</v>
      </c>
      <c r="F31" s="94">
        <f>'Quaterly Profit and loss'!F12</f>
        <v>40947435.22</v>
      </c>
      <c r="G31" s="94">
        <f>'Quaterly Profit and loss'!G12</f>
        <v>43654830.96</v>
      </c>
      <c r="H31" s="94">
        <f>'Quaterly Profit and loss'!H12</f>
        <v>46530568.22</v>
      </c>
      <c r="I31" s="94">
        <f>'Quaterly Profit and loss'!I12</f>
        <v>49587647.61</v>
      </c>
    </row>
    <row r="32">
      <c r="A32" s="93" t="s">
        <v>384</v>
      </c>
      <c r="B32" s="91"/>
      <c r="C32" s="91"/>
      <c r="D32" s="91"/>
      <c r="E32" s="91"/>
      <c r="F32" s="91"/>
      <c r="G32" s="91"/>
      <c r="H32" s="91"/>
      <c r="I32" s="91"/>
    </row>
    <row r="33">
      <c r="A33" s="100" t="s">
        <v>385</v>
      </c>
      <c r="B33" s="104">
        <v>0.0</v>
      </c>
      <c r="C33" s="96">
        <f t="shared" ref="C33:I33" si="7">B34</f>
        <v>32518451.91</v>
      </c>
      <c r="D33" s="96">
        <f t="shared" si="7"/>
        <v>66817889.2</v>
      </c>
      <c r="E33" s="96">
        <f t="shared" si="7"/>
        <v>103142668.8</v>
      </c>
      <c r="F33" s="96">
        <f t="shared" si="7"/>
        <v>141655773.1</v>
      </c>
      <c r="G33" s="96">
        <f t="shared" si="7"/>
        <v>182603208.3</v>
      </c>
      <c r="H33" s="96">
        <f t="shared" si="7"/>
        <v>226258039.3</v>
      </c>
      <c r="I33" s="96">
        <f t="shared" si="7"/>
        <v>272862369.5</v>
      </c>
    </row>
    <row r="34">
      <c r="A34" s="100" t="s">
        <v>386</v>
      </c>
      <c r="B34" s="96">
        <f>'Quarterly Balance sheet'!B16</f>
        <v>32518451.91</v>
      </c>
      <c r="C34" s="96">
        <f>'Quarterly Balance sheet'!C16</f>
        <v>66817889.2</v>
      </c>
      <c r="D34" s="96">
        <f>'Quarterly Balance sheet'!D16</f>
        <v>103142668.8</v>
      </c>
      <c r="E34" s="96">
        <f>'Quarterly Balance sheet'!E16</f>
        <v>141655773.1</v>
      </c>
      <c r="F34" s="96">
        <f>'Quarterly Balance sheet'!F16</f>
        <v>182603208.3</v>
      </c>
      <c r="G34" s="96">
        <f>'Quarterly Balance sheet'!G16</f>
        <v>226258039.3</v>
      </c>
      <c r="H34" s="96">
        <f>'Quarterly Balance sheet'!H16</f>
        <v>272862369.5</v>
      </c>
      <c r="I34" s="96">
        <f>'Quarterly Balance sheet'!I16</f>
        <v>322395423.1</v>
      </c>
    </row>
    <row r="35">
      <c r="A35" s="95" t="s">
        <v>387</v>
      </c>
      <c r="B35" s="96">
        <f t="shared" ref="B35:I35" si="8">Average(B33:B34)</f>
        <v>16259225.95</v>
      </c>
      <c r="C35" s="96">
        <f t="shared" si="8"/>
        <v>49668170.55</v>
      </c>
      <c r="D35" s="96">
        <f t="shared" si="8"/>
        <v>84980279.01</v>
      </c>
      <c r="E35" s="96">
        <f t="shared" si="8"/>
        <v>122399221</v>
      </c>
      <c r="F35" s="96">
        <f t="shared" si="8"/>
        <v>162129490.7</v>
      </c>
      <c r="G35" s="96">
        <f t="shared" si="8"/>
        <v>204430623.8</v>
      </c>
      <c r="H35" s="96">
        <f t="shared" si="8"/>
        <v>249560204.4</v>
      </c>
      <c r="I35" s="96">
        <f t="shared" si="8"/>
        <v>297628896.3</v>
      </c>
    </row>
    <row r="36">
      <c r="A36" s="98" t="s">
        <v>388</v>
      </c>
      <c r="B36" s="109">
        <f t="shared" ref="B36:I36" si="9">B31/B35</f>
        <v>1.998104153</v>
      </c>
      <c r="C36" s="109">
        <f t="shared" si="9"/>
        <v>0.690571787</v>
      </c>
      <c r="D36" s="109">
        <f t="shared" si="9"/>
        <v>0.4274495218</v>
      </c>
      <c r="E36" s="109">
        <f t="shared" si="9"/>
        <v>0.314889396</v>
      </c>
      <c r="F36" s="109">
        <f t="shared" si="9"/>
        <v>0.2525600681</v>
      </c>
      <c r="G36" s="109">
        <f t="shared" si="9"/>
        <v>0.2135435003</v>
      </c>
      <c r="H36" s="109">
        <f t="shared" si="9"/>
        <v>0.1864502729</v>
      </c>
      <c r="I36" s="109">
        <f t="shared" si="9"/>
        <v>0.1666089826</v>
      </c>
    </row>
    <row r="37">
      <c r="B37" s="91"/>
      <c r="C37" s="91"/>
      <c r="D37" s="91"/>
      <c r="E37" s="91"/>
      <c r="F37" s="91"/>
      <c r="G37" s="91"/>
      <c r="H37" s="91"/>
      <c r="I37" s="91"/>
    </row>
    <row r="38">
      <c r="B38" s="91"/>
      <c r="C38" s="91"/>
      <c r="D38" s="91"/>
      <c r="E38" s="91"/>
      <c r="F38" s="91"/>
      <c r="G38" s="91"/>
      <c r="H38" s="91"/>
      <c r="I38" s="91"/>
    </row>
    <row r="39">
      <c r="A39" s="92" t="s">
        <v>389</v>
      </c>
      <c r="B39" s="91"/>
      <c r="C39" s="91"/>
      <c r="D39" s="91"/>
      <c r="E39" s="91"/>
      <c r="F39" s="91"/>
      <c r="G39" s="91"/>
      <c r="H39" s="91"/>
      <c r="I39" s="91"/>
    </row>
    <row r="40">
      <c r="A40" s="95" t="s">
        <v>370</v>
      </c>
      <c r="B40" s="94">
        <f>'Quaterly Profit and loss'!B12</f>
        <v>32487626.91</v>
      </c>
      <c r="C40" s="94">
        <f>'Quaterly Profit and loss'!C12</f>
        <v>34299437.3</v>
      </c>
      <c r="D40" s="94">
        <f>'Quaterly Profit and loss'!D12</f>
        <v>36324779.63</v>
      </c>
      <c r="E40" s="94">
        <f>'Quaterly Profit and loss'!E12</f>
        <v>38542216.75</v>
      </c>
      <c r="F40" s="94">
        <f>'Quaterly Profit and loss'!F12</f>
        <v>40947435.22</v>
      </c>
      <c r="G40" s="94">
        <f>'Quaterly Profit and loss'!G12</f>
        <v>43654830.96</v>
      </c>
      <c r="H40" s="94">
        <f>'Quaterly Profit and loss'!H12</f>
        <v>46530568.22</v>
      </c>
      <c r="I40" s="94">
        <f>'Quaterly Profit and loss'!I12</f>
        <v>49587647.61</v>
      </c>
    </row>
    <row r="41">
      <c r="A41" s="95" t="s">
        <v>390</v>
      </c>
      <c r="B41" s="91">
        <f>Equity!D9</f>
        <v>3425</v>
      </c>
      <c r="C41" s="91">
        <f>Equity!G9</f>
        <v>3425</v>
      </c>
      <c r="D41" s="91">
        <f>Equity!J9</f>
        <v>3425</v>
      </c>
      <c r="E41" s="91">
        <f>Equity!M9</f>
        <v>3425</v>
      </c>
      <c r="F41" s="91">
        <f>Equity!P9</f>
        <v>3425</v>
      </c>
      <c r="G41" s="91">
        <f>Equity!S9</f>
        <v>3425</v>
      </c>
      <c r="H41" s="91">
        <f>Equity!V9</f>
        <v>9099</v>
      </c>
      <c r="I41" s="91">
        <f>Equity!Y9</f>
        <v>9099</v>
      </c>
    </row>
    <row r="42">
      <c r="A42" s="98" t="s">
        <v>391</v>
      </c>
      <c r="B42" s="110">
        <f t="shared" ref="B42:I42" si="10">B40/B41</f>
        <v>9485.438513</v>
      </c>
      <c r="C42" s="110">
        <f t="shared" si="10"/>
        <v>10014.43425</v>
      </c>
      <c r="D42" s="110">
        <f t="shared" si="10"/>
        <v>10605.77507</v>
      </c>
      <c r="E42" s="110">
        <f t="shared" si="10"/>
        <v>11253.20197</v>
      </c>
      <c r="F42" s="110">
        <f t="shared" si="10"/>
        <v>11955.45554</v>
      </c>
      <c r="G42" s="110">
        <f t="shared" si="10"/>
        <v>12745.93605</v>
      </c>
      <c r="H42" s="110">
        <f t="shared" si="10"/>
        <v>5113.811212</v>
      </c>
      <c r="I42" s="110">
        <f t="shared" si="10"/>
        <v>5449.790923</v>
      </c>
    </row>
    <row r="43">
      <c r="B43" s="91"/>
      <c r="C43" s="91"/>
      <c r="D43" s="91"/>
      <c r="E43" s="91"/>
      <c r="F43" s="91"/>
      <c r="G43" s="91"/>
      <c r="H43" s="91"/>
      <c r="I43" s="91"/>
    </row>
    <row r="44">
      <c r="B44" s="91"/>
      <c r="C44" s="91"/>
      <c r="D44" s="91"/>
      <c r="E44" s="91"/>
      <c r="F44" s="91"/>
      <c r="G44" s="91"/>
      <c r="H44" s="91"/>
      <c r="I44" s="91"/>
    </row>
  </sheetData>
  <printOptions gridLines="1" horizontalCentered="1"/>
  <pageMargins bottom="0.75" footer="0.0" header="0.0" left="0.7" right="0.7" top="0.75"/>
  <pageSetup fitToHeight="0" paperSize="9" cellComments="atEnd" orientation="landscape" pageOrder="overThenDown"/>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4.88"/>
    <col customWidth="1" min="2" max="9" width="20.88"/>
  </cols>
  <sheetData>
    <row r="1">
      <c r="A1" s="89"/>
      <c r="B1" s="66" t="s">
        <v>149</v>
      </c>
      <c r="C1" s="66" t="s">
        <v>150</v>
      </c>
      <c r="D1" s="66" t="s">
        <v>151</v>
      </c>
      <c r="E1" s="66" t="s">
        <v>152</v>
      </c>
      <c r="F1" s="66" t="s">
        <v>153</v>
      </c>
      <c r="G1" s="66" t="s">
        <v>154</v>
      </c>
      <c r="H1" s="66" t="s">
        <v>155</v>
      </c>
      <c r="I1" s="66" t="s">
        <v>156</v>
      </c>
    </row>
    <row r="2">
      <c r="A2" s="90" t="s">
        <v>392</v>
      </c>
    </row>
    <row r="3">
      <c r="A3" s="92" t="s">
        <v>393</v>
      </c>
      <c r="B3" s="91"/>
      <c r="C3" s="91"/>
      <c r="D3" s="91"/>
      <c r="E3" s="91"/>
      <c r="F3" s="91"/>
      <c r="G3" s="91"/>
      <c r="H3" s="91"/>
      <c r="I3" s="91"/>
    </row>
    <row r="4">
      <c r="A4" s="107" t="s">
        <v>394</v>
      </c>
      <c r="B4" s="96">
        <f>'Quarterly Balance sheet'!B26</f>
        <v>108915800.4</v>
      </c>
      <c r="C4" s="96">
        <f>'Quarterly Balance sheet'!C26</f>
        <v>74314238.9</v>
      </c>
      <c r="D4" s="96">
        <f>'Quarterly Balance sheet'!D26</f>
        <v>127113908.3</v>
      </c>
      <c r="E4" s="96">
        <f>'Quarterly Balance sheet'!E26</f>
        <v>82589911.85</v>
      </c>
      <c r="F4" s="96">
        <f>'Quarterly Balance sheet'!F26</f>
        <v>143718150.2</v>
      </c>
      <c r="G4" s="96">
        <f>'Quarterly Balance sheet'!G26</f>
        <v>87153633.73</v>
      </c>
      <c r="H4" s="96">
        <f>'Quarterly Balance sheet'!H26</f>
        <v>154269995.3</v>
      </c>
      <c r="I4" s="96">
        <f>'Quarterly Balance sheet'!I26</f>
        <v>93990398.05</v>
      </c>
    </row>
    <row r="5">
      <c r="A5" s="100" t="s">
        <v>291</v>
      </c>
      <c r="B5" s="96">
        <f>'Quarterly Balance sheet'!B16</f>
        <v>32518451.91</v>
      </c>
      <c r="C5" s="96">
        <f>'Quarterly Balance sheet'!C16</f>
        <v>66817889.2</v>
      </c>
      <c r="D5" s="96">
        <f>'Quarterly Balance sheet'!D16</f>
        <v>103142668.8</v>
      </c>
      <c r="E5" s="96">
        <f>'Quarterly Balance sheet'!E16</f>
        <v>141655773.1</v>
      </c>
      <c r="F5" s="96">
        <f>'Quarterly Balance sheet'!F16</f>
        <v>182603208.3</v>
      </c>
      <c r="G5" s="96">
        <f>'Quarterly Balance sheet'!G16</f>
        <v>226258039.3</v>
      </c>
      <c r="H5" s="96">
        <f>'Quarterly Balance sheet'!H16</f>
        <v>272862369.5</v>
      </c>
      <c r="I5" s="96">
        <f>'Quarterly Balance sheet'!I16</f>
        <v>322395423.1</v>
      </c>
    </row>
    <row r="6">
      <c r="A6" s="107" t="s">
        <v>395</v>
      </c>
      <c r="B6" s="96">
        <f t="shared" ref="B6:I6" si="1">B4+B5</f>
        <v>141434252.3</v>
      </c>
      <c r="C6" s="96">
        <f t="shared" si="1"/>
        <v>141132128.1</v>
      </c>
      <c r="D6" s="96">
        <f t="shared" si="1"/>
        <v>230256577.1</v>
      </c>
      <c r="E6" s="96">
        <f t="shared" si="1"/>
        <v>224245684.9</v>
      </c>
      <c r="F6" s="96">
        <f t="shared" si="1"/>
        <v>326321358.5</v>
      </c>
      <c r="G6" s="96">
        <f t="shared" si="1"/>
        <v>313411673</v>
      </c>
      <c r="H6" s="96">
        <f t="shared" si="1"/>
        <v>427132364.8</v>
      </c>
      <c r="I6" s="96">
        <f t="shared" si="1"/>
        <v>416385821.1</v>
      </c>
    </row>
    <row r="7">
      <c r="A7" s="98" t="s">
        <v>396</v>
      </c>
      <c r="B7" s="99">
        <f t="shared" ref="B7:I7" si="2">B4/B6</f>
        <v>0.7700807875</v>
      </c>
      <c r="C7" s="99">
        <f t="shared" si="2"/>
        <v>0.5265579135</v>
      </c>
      <c r="D7" s="99">
        <f t="shared" si="2"/>
        <v>0.5520533219</v>
      </c>
      <c r="E7" s="99">
        <f t="shared" si="2"/>
        <v>0.3683010082</v>
      </c>
      <c r="F7" s="99">
        <f t="shared" si="2"/>
        <v>0.440419073</v>
      </c>
      <c r="G7" s="99">
        <f t="shared" si="2"/>
        <v>0.2780803692</v>
      </c>
      <c r="H7" s="99">
        <f t="shared" si="2"/>
        <v>0.361176085</v>
      </c>
      <c r="I7" s="99">
        <f t="shared" si="2"/>
        <v>0.2257291033</v>
      </c>
    </row>
    <row r="8">
      <c r="B8" s="91"/>
      <c r="C8" s="91"/>
      <c r="D8" s="91"/>
      <c r="E8" s="91"/>
      <c r="F8" s="91"/>
      <c r="G8" s="91"/>
      <c r="H8" s="91"/>
      <c r="I8" s="91"/>
    </row>
    <row r="9">
      <c r="B9" s="91"/>
      <c r="C9" s="91"/>
      <c r="D9" s="91"/>
      <c r="E9" s="91"/>
      <c r="F9" s="91"/>
      <c r="G9" s="91"/>
      <c r="H9" s="91"/>
      <c r="I9" s="91"/>
    </row>
    <row r="10">
      <c r="A10" s="92" t="s">
        <v>397</v>
      </c>
      <c r="B10" s="91"/>
      <c r="C10" s="91"/>
      <c r="D10" s="91"/>
      <c r="E10" s="91"/>
      <c r="F10" s="91"/>
      <c r="G10" s="91"/>
      <c r="H10" s="91"/>
      <c r="I10" s="91"/>
    </row>
    <row r="11">
      <c r="A11" s="95" t="s">
        <v>398</v>
      </c>
      <c r="B11" s="96">
        <f>'Quarterly Balance sheet'!B26</f>
        <v>108915800.4</v>
      </c>
      <c r="C11" s="96">
        <f>'Quarterly Balance sheet'!C26</f>
        <v>74314238.9</v>
      </c>
      <c r="D11" s="96">
        <f>'Quarterly Balance sheet'!D26</f>
        <v>127113908.3</v>
      </c>
      <c r="E11" s="96">
        <f>'Quarterly Balance sheet'!E26</f>
        <v>82589911.85</v>
      </c>
      <c r="F11" s="96">
        <f>'Quarterly Balance sheet'!F26</f>
        <v>143718150.2</v>
      </c>
      <c r="G11" s="96">
        <f>'Quarterly Balance sheet'!G26</f>
        <v>87153633.73</v>
      </c>
      <c r="H11" s="96">
        <f>'Quarterly Balance sheet'!H26</f>
        <v>154269995.3</v>
      </c>
      <c r="I11" s="96">
        <f>'Quarterly Balance sheet'!I26</f>
        <v>93990398.05</v>
      </c>
    </row>
    <row r="12">
      <c r="A12" s="95" t="s">
        <v>399</v>
      </c>
      <c r="B12" s="96">
        <f>'Quarterly Balance sheet'!B16</f>
        <v>32518451.91</v>
      </c>
      <c r="C12" s="96">
        <f>'Quarterly Balance sheet'!C16</f>
        <v>66817889.2</v>
      </c>
      <c r="D12" s="96">
        <f>'Quarterly Balance sheet'!D16</f>
        <v>103142668.8</v>
      </c>
      <c r="E12" s="96">
        <f>'Quarterly Balance sheet'!E16</f>
        <v>141655773.1</v>
      </c>
      <c r="F12" s="96">
        <f>'Quarterly Balance sheet'!F16</f>
        <v>182603208.3</v>
      </c>
      <c r="G12" s="96">
        <f>'Quarterly Balance sheet'!G16</f>
        <v>226258039.3</v>
      </c>
      <c r="H12" s="96">
        <f>'Quarterly Balance sheet'!H16</f>
        <v>272862369.5</v>
      </c>
      <c r="I12" s="96">
        <f>'Quarterly Balance sheet'!I16</f>
        <v>322395423.1</v>
      </c>
    </row>
    <row r="13">
      <c r="A13" s="98" t="s">
        <v>400</v>
      </c>
      <c r="B13" s="99">
        <f t="shared" ref="B13:I13" si="3">B11/B12</f>
        <v>3.349353798</v>
      </c>
      <c r="C13" s="99">
        <f t="shared" si="3"/>
        <v>1.112190759</v>
      </c>
      <c r="D13" s="99">
        <f t="shared" si="3"/>
        <v>1.232408563</v>
      </c>
      <c r="E13" s="99">
        <f t="shared" si="3"/>
        <v>0.5830324459</v>
      </c>
      <c r="F13" s="99">
        <f t="shared" si="3"/>
        <v>0.7870516163</v>
      </c>
      <c r="G13" s="99">
        <f t="shared" si="3"/>
        <v>0.3851957438</v>
      </c>
      <c r="H13" s="99">
        <f t="shared" si="3"/>
        <v>0.5653765874</v>
      </c>
      <c r="I13" s="99">
        <f t="shared" si="3"/>
        <v>0.2915376315</v>
      </c>
    </row>
    <row r="14">
      <c r="B14" s="91"/>
      <c r="C14" s="91"/>
      <c r="D14" s="91"/>
      <c r="E14" s="91"/>
      <c r="F14" s="91"/>
      <c r="G14" s="91"/>
      <c r="H14" s="91"/>
      <c r="I14" s="91"/>
    </row>
    <row r="15">
      <c r="A15" s="93"/>
      <c r="B15" s="91"/>
      <c r="C15" s="91"/>
      <c r="D15" s="91"/>
      <c r="E15" s="91"/>
      <c r="F15" s="91"/>
      <c r="G15" s="91"/>
      <c r="H15" s="91"/>
      <c r="I15" s="91"/>
    </row>
    <row r="16">
      <c r="A16" s="92" t="s">
        <v>401</v>
      </c>
      <c r="B16" s="91"/>
      <c r="C16" s="91"/>
      <c r="D16" s="91"/>
      <c r="E16" s="91"/>
      <c r="F16" s="91"/>
      <c r="G16" s="91"/>
      <c r="H16" s="91"/>
      <c r="I16" s="91"/>
    </row>
    <row r="17">
      <c r="A17" s="95" t="s">
        <v>376</v>
      </c>
      <c r="B17" s="94">
        <f>'Quaterly Profit and loss'!B8</f>
        <v>44178607.87</v>
      </c>
      <c r="C17" s="94">
        <f>'Quaterly Profit and loss'!C8</f>
        <v>46784651.91</v>
      </c>
      <c r="D17" s="94">
        <f>'Quaterly Profit and loss'!D8</f>
        <v>49570837.87</v>
      </c>
      <c r="E17" s="94">
        <f>'Quaterly Profit and loss'!E8</f>
        <v>52583660.05</v>
      </c>
      <c r="F17" s="94">
        <f>'Quaterly Profit and loss'!F8</f>
        <v>55851619.92</v>
      </c>
      <c r="G17" s="94">
        <f>'Quaterly Profit and loss'!G8</f>
        <v>59416715.43</v>
      </c>
      <c r="H17" s="94">
        <f>'Quaterly Profit and loss'!H8</f>
        <v>63255242.86</v>
      </c>
      <c r="I17" s="94">
        <f>'Quaterly Profit and loss'!I8</f>
        <v>67374521.2</v>
      </c>
    </row>
    <row r="18">
      <c r="A18" s="95" t="s">
        <v>402</v>
      </c>
      <c r="B18" s="94">
        <f>'Quaterly Profit and loss'!B9</f>
        <v>37810.4385</v>
      </c>
      <c r="C18" s="94">
        <f>'Quaterly Profit and loss'!C9</f>
        <v>182155.5877</v>
      </c>
      <c r="D18" s="94">
        <f>'Quaterly Profit and loss'!D9</f>
        <v>216517.7238</v>
      </c>
      <c r="E18" s="94">
        <f>'Quaterly Profit and loss'!E9</f>
        <v>216517.7238</v>
      </c>
      <c r="F18" s="94">
        <f>'Quaterly Profit and loss'!F9</f>
        <v>216517.7238</v>
      </c>
      <c r="G18" s="94">
        <f>'Quaterly Profit and loss'!G9</f>
        <v>103086.4083</v>
      </c>
      <c r="H18" s="94">
        <f>'Quaterly Profit and loss'!H9</f>
        <v>34362.13608</v>
      </c>
      <c r="I18" s="94">
        <f>'Quaterly Profit and loss'!I9</f>
        <v>0</v>
      </c>
    </row>
    <row r="19">
      <c r="A19" s="98" t="s">
        <v>403</v>
      </c>
      <c r="B19" s="99">
        <f t="shared" ref="B19:H19" si="4">B17/B18</f>
        <v>1168.423579</v>
      </c>
      <c r="C19" s="99">
        <f t="shared" si="4"/>
        <v>256.8389612</v>
      </c>
      <c r="D19" s="99">
        <f t="shared" si="4"/>
        <v>228.9458665</v>
      </c>
      <c r="E19" s="99">
        <f t="shared" si="4"/>
        <v>242.8607651</v>
      </c>
      <c r="F19" s="99">
        <f t="shared" si="4"/>
        <v>257.9540324</v>
      </c>
      <c r="G19" s="99">
        <f t="shared" si="4"/>
        <v>576.3777829</v>
      </c>
      <c r="H19" s="99">
        <f t="shared" si="4"/>
        <v>1840.841405</v>
      </c>
      <c r="I19" s="111" t="s">
        <v>404</v>
      </c>
    </row>
    <row r="20">
      <c r="B20" s="91"/>
      <c r="C20" s="91"/>
      <c r="D20" s="91"/>
      <c r="E20" s="91"/>
      <c r="F20" s="91"/>
      <c r="G20" s="91"/>
      <c r="H20" s="91"/>
      <c r="I20" s="91"/>
    </row>
    <row r="21">
      <c r="B21" s="91"/>
      <c r="C21" s="91"/>
      <c r="D21" s="91"/>
      <c r="E21" s="91"/>
      <c r="F21" s="91"/>
      <c r="G21" s="91"/>
      <c r="H21" s="91"/>
      <c r="I21" s="91"/>
    </row>
    <row r="22">
      <c r="A22" s="92" t="s">
        <v>405</v>
      </c>
      <c r="B22" s="91"/>
      <c r="C22" s="91"/>
      <c r="D22" s="91"/>
      <c r="E22" s="91"/>
      <c r="F22" s="91"/>
      <c r="G22" s="91"/>
      <c r="H22" s="91"/>
      <c r="I22" s="91"/>
    </row>
    <row r="23">
      <c r="A23" s="95" t="s">
        <v>406</v>
      </c>
      <c r="B23" s="94">
        <f>'Quarterly Balance sheet'!B11</f>
        <v>141434252.3</v>
      </c>
      <c r="C23" s="94">
        <f>'Quarterly Balance sheet'!C11</f>
        <v>141132128.1</v>
      </c>
      <c r="D23" s="94">
        <f>'Quarterly Balance sheet'!D11</f>
        <v>230256577.1</v>
      </c>
      <c r="E23" s="94">
        <f>'Quarterly Balance sheet'!E11</f>
        <v>224245684.9</v>
      </c>
      <c r="F23" s="94">
        <f>'Quarterly Balance sheet'!F11</f>
        <v>326321358.5</v>
      </c>
      <c r="G23" s="94">
        <f>'Quarterly Balance sheet'!G11</f>
        <v>313411673</v>
      </c>
      <c r="H23" s="94">
        <f>'Quarterly Balance sheet'!H11</f>
        <v>427132364.8</v>
      </c>
      <c r="I23" s="94">
        <f>'Quarterly Balance sheet'!I11</f>
        <v>416385821.1</v>
      </c>
    </row>
    <row r="24">
      <c r="A24" s="95" t="s">
        <v>291</v>
      </c>
      <c r="B24" s="94">
        <f>'Quarterly Balance sheet'!B16</f>
        <v>32518451.91</v>
      </c>
      <c r="C24" s="94">
        <f>'Quarterly Balance sheet'!C16</f>
        <v>66817889.2</v>
      </c>
      <c r="D24" s="94">
        <f>'Quarterly Balance sheet'!D16</f>
        <v>103142668.8</v>
      </c>
      <c r="E24" s="94">
        <f>'Quarterly Balance sheet'!E16</f>
        <v>141655773.1</v>
      </c>
      <c r="F24" s="94">
        <f>'Quarterly Balance sheet'!F16</f>
        <v>182603208.3</v>
      </c>
      <c r="G24" s="94">
        <f>'Quarterly Balance sheet'!G16</f>
        <v>226258039.3</v>
      </c>
      <c r="H24" s="94">
        <f>'Quarterly Balance sheet'!H16</f>
        <v>272862369.5</v>
      </c>
      <c r="I24" s="94">
        <f>'Quarterly Balance sheet'!I16</f>
        <v>322395423.1</v>
      </c>
    </row>
    <row r="25">
      <c r="A25" s="98" t="s">
        <v>407</v>
      </c>
      <c r="B25" s="99">
        <f t="shared" ref="B25:I25" si="5">B23/B24</f>
        <v>4.349353798</v>
      </c>
      <c r="C25" s="99">
        <f t="shared" si="5"/>
        <v>2.112190759</v>
      </c>
      <c r="D25" s="99">
        <f t="shared" si="5"/>
        <v>2.232408563</v>
      </c>
      <c r="E25" s="99">
        <f t="shared" si="5"/>
        <v>1.583032446</v>
      </c>
      <c r="F25" s="99">
        <f t="shared" si="5"/>
        <v>1.787051616</v>
      </c>
      <c r="G25" s="99">
        <f t="shared" si="5"/>
        <v>1.385195744</v>
      </c>
      <c r="H25" s="99">
        <f t="shared" si="5"/>
        <v>1.565376587</v>
      </c>
      <c r="I25" s="99">
        <f t="shared" si="5"/>
        <v>1.291537631</v>
      </c>
    </row>
    <row r="26">
      <c r="B26" s="91"/>
      <c r="C26" s="91"/>
      <c r="D26" s="91"/>
      <c r="E26" s="91"/>
      <c r="F26" s="91"/>
      <c r="G26" s="91"/>
      <c r="H26" s="91"/>
      <c r="I26" s="91"/>
    </row>
    <row r="27">
      <c r="A27" s="93"/>
      <c r="B27" s="91"/>
      <c r="C27" s="91"/>
      <c r="D27" s="91"/>
      <c r="E27" s="91"/>
      <c r="F27" s="91"/>
      <c r="G27" s="91"/>
      <c r="H27" s="91"/>
      <c r="I27" s="91"/>
    </row>
    <row r="28">
      <c r="A28" s="92" t="s">
        <v>408</v>
      </c>
      <c r="B28" s="91"/>
      <c r="C28" s="91"/>
      <c r="D28" s="91"/>
      <c r="E28" s="91"/>
      <c r="F28" s="91"/>
      <c r="G28" s="91"/>
      <c r="H28" s="91"/>
      <c r="I28" s="91"/>
    </row>
    <row r="29">
      <c r="A29" s="98" t="s">
        <v>409</v>
      </c>
      <c r="B29" s="91"/>
      <c r="C29" s="91"/>
      <c r="D29" s="91"/>
      <c r="E29" s="91"/>
      <c r="F29" s="91"/>
      <c r="G29" s="91"/>
      <c r="H29" s="91"/>
      <c r="I29" s="91"/>
    </row>
    <row r="30">
      <c r="A30" s="100" t="s">
        <v>410</v>
      </c>
      <c r="B30" s="104">
        <v>0.0</v>
      </c>
      <c r="C30" s="94">
        <f t="shared" ref="C30:I30" si="6">B31</f>
        <v>141434252.3</v>
      </c>
      <c r="D30" s="94">
        <f t="shared" si="6"/>
        <v>141132128.1</v>
      </c>
      <c r="E30" s="94">
        <f t="shared" si="6"/>
        <v>230256577.1</v>
      </c>
      <c r="F30" s="94">
        <f t="shared" si="6"/>
        <v>224245684.9</v>
      </c>
      <c r="G30" s="94">
        <f t="shared" si="6"/>
        <v>326321358.5</v>
      </c>
      <c r="H30" s="94">
        <f t="shared" si="6"/>
        <v>313411673</v>
      </c>
      <c r="I30" s="94">
        <f t="shared" si="6"/>
        <v>427132364.8</v>
      </c>
    </row>
    <row r="31">
      <c r="A31" s="100" t="s">
        <v>411</v>
      </c>
      <c r="B31" s="94">
        <f>'Quarterly Balance sheet'!B11</f>
        <v>141434252.3</v>
      </c>
      <c r="C31" s="94">
        <f>'Quarterly Balance sheet'!C11</f>
        <v>141132128.1</v>
      </c>
      <c r="D31" s="94">
        <f>'Quarterly Balance sheet'!D11</f>
        <v>230256577.1</v>
      </c>
      <c r="E31" s="94">
        <f>'Quarterly Balance sheet'!E11</f>
        <v>224245684.9</v>
      </c>
      <c r="F31" s="94">
        <f>'Quarterly Balance sheet'!F11</f>
        <v>326321358.5</v>
      </c>
      <c r="G31" s="94">
        <f>'Quarterly Balance sheet'!G11</f>
        <v>313411673</v>
      </c>
      <c r="H31" s="94">
        <f>'Quarterly Balance sheet'!H11</f>
        <v>427132364.8</v>
      </c>
      <c r="I31" s="94">
        <f>'Quarterly Balance sheet'!I11</f>
        <v>416385821.1</v>
      </c>
    </row>
    <row r="32">
      <c r="A32" s="95" t="s">
        <v>409</v>
      </c>
      <c r="B32" s="96">
        <f t="shared" ref="B32:I32" si="7">average(B30:B31)</f>
        <v>70717126.15</v>
      </c>
      <c r="C32" s="96">
        <f t="shared" si="7"/>
        <v>141283190.2</v>
      </c>
      <c r="D32" s="96">
        <f t="shared" si="7"/>
        <v>185694352.6</v>
      </c>
      <c r="E32" s="96">
        <f t="shared" si="7"/>
        <v>227251131</v>
      </c>
      <c r="F32" s="96">
        <f t="shared" si="7"/>
        <v>275283521.7</v>
      </c>
      <c r="G32" s="96">
        <f t="shared" si="7"/>
        <v>319866515.8</v>
      </c>
      <c r="H32" s="96">
        <f t="shared" si="7"/>
        <v>370272018.9</v>
      </c>
      <c r="I32" s="96">
        <f t="shared" si="7"/>
        <v>421759092.9</v>
      </c>
    </row>
    <row r="33">
      <c r="A33" s="93"/>
      <c r="B33" s="91"/>
      <c r="C33" s="91"/>
      <c r="D33" s="91"/>
      <c r="E33" s="91"/>
      <c r="F33" s="91"/>
      <c r="G33" s="91"/>
      <c r="H33" s="91"/>
      <c r="I33" s="91"/>
    </row>
    <row r="34">
      <c r="A34" s="93" t="s">
        <v>412</v>
      </c>
      <c r="B34" s="91"/>
      <c r="C34" s="91"/>
      <c r="D34" s="91"/>
      <c r="E34" s="91"/>
      <c r="F34" s="91"/>
      <c r="G34" s="91"/>
      <c r="H34" s="91"/>
      <c r="I34" s="91"/>
    </row>
    <row r="35">
      <c r="A35" s="100" t="s">
        <v>413</v>
      </c>
      <c r="B35" s="104">
        <v>0.0</v>
      </c>
      <c r="C35" s="96">
        <f t="shared" ref="C35:I35" si="8">B36</f>
        <v>32518451.91</v>
      </c>
      <c r="D35" s="96">
        <f t="shared" si="8"/>
        <v>66817889.2</v>
      </c>
      <c r="E35" s="96">
        <f t="shared" si="8"/>
        <v>103142668.8</v>
      </c>
      <c r="F35" s="96">
        <f t="shared" si="8"/>
        <v>141655773.1</v>
      </c>
      <c r="G35" s="96">
        <f t="shared" si="8"/>
        <v>182603208.3</v>
      </c>
      <c r="H35" s="96">
        <f t="shared" si="8"/>
        <v>226258039.3</v>
      </c>
      <c r="I35" s="96">
        <f t="shared" si="8"/>
        <v>272862369.5</v>
      </c>
    </row>
    <row r="36">
      <c r="A36" s="100" t="s">
        <v>386</v>
      </c>
      <c r="B36" s="96">
        <f>'Quarterly Balance sheet'!B16</f>
        <v>32518451.91</v>
      </c>
      <c r="C36" s="96">
        <f>'Quarterly Balance sheet'!C16</f>
        <v>66817889.2</v>
      </c>
      <c r="D36" s="96">
        <f>'Quarterly Balance sheet'!D16</f>
        <v>103142668.8</v>
      </c>
      <c r="E36" s="96">
        <f>'Quarterly Balance sheet'!E16</f>
        <v>141655773.1</v>
      </c>
      <c r="F36" s="96">
        <f>'Quarterly Balance sheet'!F16</f>
        <v>182603208.3</v>
      </c>
      <c r="G36" s="96">
        <f>'Quarterly Balance sheet'!G16</f>
        <v>226258039.3</v>
      </c>
      <c r="H36" s="96">
        <f>'Quarterly Balance sheet'!H16</f>
        <v>272862369.5</v>
      </c>
      <c r="I36" s="96">
        <f>'Quarterly Balance sheet'!I16</f>
        <v>322395423.1</v>
      </c>
    </row>
    <row r="37">
      <c r="A37" s="95" t="s">
        <v>412</v>
      </c>
      <c r="B37" s="96">
        <f t="shared" ref="B37:I37" si="9">average(B35:B36)</f>
        <v>16259225.95</v>
      </c>
      <c r="C37" s="96">
        <f t="shared" si="9"/>
        <v>49668170.55</v>
      </c>
      <c r="D37" s="96">
        <f t="shared" si="9"/>
        <v>84980279.01</v>
      </c>
      <c r="E37" s="96">
        <f t="shared" si="9"/>
        <v>122399221</v>
      </c>
      <c r="F37" s="96">
        <f t="shared" si="9"/>
        <v>162129490.7</v>
      </c>
      <c r="G37" s="96">
        <f t="shared" si="9"/>
        <v>204430623.8</v>
      </c>
      <c r="H37" s="96">
        <f t="shared" si="9"/>
        <v>249560204.4</v>
      </c>
      <c r="I37" s="96">
        <f t="shared" si="9"/>
        <v>297628896.3</v>
      </c>
    </row>
    <row r="38">
      <c r="A38" s="98" t="s">
        <v>414</v>
      </c>
      <c r="B38" s="99">
        <f t="shared" ref="B38:I38" si="10">B32/B37</f>
        <v>4.349353798</v>
      </c>
      <c r="C38" s="99">
        <f t="shared" si="10"/>
        <v>2.844541859</v>
      </c>
      <c r="D38" s="99">
        <f t="shared" si="10"/>
        <v>2.185146422</v>
      </c>
      <c r="E38" s="99">
        <f t="shared" si="10"/>
        <v>1.856638705</v>
      </c>
      <c r="F38" s="99">
        <f t="shared" si="10"/>
        <v>1.697923805</v>
      </c>
      <c r="G38" s="99">
        <f t="shared" si="10"/>
        <v>1.564670253</v>
      </c>
      <c r="H38" s="99">
        <f t="shared" si="10"/>
        <v>1.483698171</v>
      </c>
      <c r="I38" s="99">
        <f t="shared" si="10"/>
        <v>1.41706366</v>
      </c>
    </row>
    <row r="39">
      <c r="B39" s="91"/>
      <c r="C39" s="91"/>
      <c r="D39" s="91"/>
      <c r="E39" s="91"/>
      <c r="F39" s="91"/>
      <c r="G39" s="91"/>
      <c r="H39" s="91"/>
      <c r="I39" s="91"/>
    </row>
    <row r="40">
      <c r="B40" s="91"/>
      <c r="C40" s="91"/>
      <c r="D40" s="91"/>
      <c r="E40" s="91"/>
      <c r="F40" s="91"/>
      <c r="G40" s="91"/>
      <c r="H40" s="91"/>
      <c r="I40" s="91"/>
    </row>
    <row r="41">
      <c r="B41" s="91"/>
      <c r="C41" s="91"/>
      <c r="D41" s="91"/>
      <c r="E41" s="91"/>
      <c r="F41" s="91"/>
      <c r="G41" s="91"/>
      <c r="H41" s="91"/>
      <c r="I41" s="91"/>
    </row>
    <row r="42">
      <c r="B42" s="91"/>
      <c r="C42" s="91"/>
      <c r="D42" s="91"/>
      <c r="E42" s="91"/>
      <c r="F42" s="91"/>
      <c r="G42" s="91"/>
      <c r="H42" s="91"/>
      <c r="I42" s="91"/>
    </row>
    <row r="43">
      <c r="B43" s="91"/>
      <c r="C43" s="91"/>
      <c r="D43" s="91"/>
      <c r="E43" s="91"/>
      <c r="F43" s="91"/>
      <c r="G43" s="91"/>
      <c r="H43" s="91"/>
      <c r="I43" s="91"/>
    </row>
  </sheetData>
  <printOptions gridLines="1" horizontalCentered="1"/>
  <pageMargins bottom="0.75" footer="0.0" header="0.0" left="0.7" right="0.7" top="0.75"/>
  <pageSetup fitToHeight="0" paperSize="9" cellComments="atEnd" orientation="landscape" pageOrder="overThenDown"/>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2.5"/>
  </cols>
  <sheetData>
    <row r="1">
      <c r="A1" s="65"/>
      <c r="B1" s="66" t="s">
        <v>149</v>
      </c>
      <c r="C1" s="66" t="s">
        <v>150</v>
      </c>
      <c r="D1" s="66" t="s">
        <v>151</v>
      </c>
      <c r="E1" s="66" t="s">
        <v>152</v>
      </c>
      <c r="F1" s="66" t="s">
        <v>153</v>
      </c>
      <c r="G1" s="66" t="s">
        <v>154</v>
      </c>
      <c r="H1" s="66" t="s">
        <v>155</v>
      </c>
      <c r="I1" s="66" t="s">
        <v>156</v>
      </c>
    </row>
    <row r="2">
      <c r="A2" s="90" t="s">
        <v>415</v>
      </c>
    </row>
    <row r="3">
      <c r="A3" s="92" t="s">
        <v>416</v>
      </c>
      <c r="B3" s="91"/>
      <c r="C3" s="91"/>
      <c r="D3" s="91"/>
      <c r="E3" s="91"/>
      <c r="F3" s="91"/>
      <c r="G3" s="91"/>
      <c r="H3" s="91"/>
      <c r="I3" s="91"/>
    </row>
    <row r="4">
      <c r="A4" s="95" t="s">
        <v>39</v>
      </c>
      <c r="B4" s="112">
        <f>'Profitability ratio'!B12</f>
        <v>0.1321871804</v>
      </c>
      <c r="C4" s="112">
        <f>'Profitability ratio'!C12</f>
        <v>0.1300163199</v>
      </c>
      <c r="D4" s="112">
        <f>'Profitability ratio'!D12</f>
        <v>0.1282521036</v>
      </c>
      <c r="E4" s="112">
        <f>'Profitability ratio'!E12</f>
        <v>0.1267241408</v>
      </c>
      <c r="F4" s="112">
        <f>'Profitability ratio'!F12</f>
        <v>0.1253488904</v>
      </c>
      <c r="G4" s="112">
        <f>'Profitability ratio'!G12</f>
        <v>0.1243960725</v>
      </c>
      <c r="H4" s="112">
        <f>'Profitability ratio'!H12</f>
        <v>0.1233963294</v>
      </c>
      <c r="I4" s="112">
        <f>'Profitability ratio'!I12</f>
        <v>0.1223588612</v>
      </c>
    </row>
    <row r="5">
      <c r="A5" s="95" t="s">
        <v>417</v>
      </c>
      <c r="B5" s="106">
        <f>'Turnover Ratio'!B62</f>
        <v>3.475393997</v>
      </c>
      <c r="C5" s="106">
        <f>'Turnover Ratio'!C62</f>
        <v>1.867233512</v>
      </c>
      <c r="D5" s="106">
        <f>'Turnover Ratio'!D62</f>
        <v>1.52524565</v>
      </c>
      <c r="E5" s="106">
        <f>'Turnover Ratio'!E62</f>
        <v>1.338354862</v>
      </c>
      <c r="F5" s="106">
        <f>'Turnover Ratio'!F62</f>
        <v>1.186659158</v>
      </c>
      <c r="G5" s="106">
        <f>'Turnover Ratio'!G62</f>
        <v>1.097126897</v>
      </c>
      <c r="H5" s="106">
        <f>'Turnover Ratio'!H62</f>
        <v>1.018392567</v>
      </c>
      <c r="I5" s="106">
        <f>'Turnover Ratio'!I62</f>
        <v>0.9608898928</v>
      </c>
    </row>
    <row r="6">
      <c r="A6" s="95" t="s">
        <v>418</v>
      </c>
      <c r="B6" s="106">
        <f>'Risk ratio'!B38</f>
        <v>4.349353798</v>
      </c>
      <c r="C6" s="106">
        <f>'Risk ratio'!C38</f>
        <v>2.844541859</v>
      </c>
      <c r="D6" s="106">
        <f>'Risk ratio'!D38</f>
        <v>2.185146422</v>
      </c>
      <c r="E6" s="106">
        <f>'Risk ratio'!E38</f>
        <v>1.856638705</v>
      </c>
      <c r="F6" s="106">
        <f>'Risk ratio'!F38</f>
        <v>1.697923805</v>
      </c>
      <c r="G6" s="106">
        <f>'Risk ratio'!G38</f>
        <v>1.564670253</v>
      </c>
      <c r="H6" s="106">
        <f>'Risk ratio'!H38</f>
        <v>1.483698171</v>
      </c>
      <c r="I6" s="106">
        <f>'Risk ratio'!I38</f>
        <v>1.41706366</v>
      </c>
    </row>
    <row r="7">
      <c r="A7" s="98" t="s">
        <v>419</v>
      </c>
      <c r="B7" s="109">
        <f t="shared" ref="B7:I7" si="1">B4*B5*B6</f>
        <v>1.998104153</v>
      </c>
      <c r="C7" s="109">
        <f t="shared" si="1"/>
        <v>0.690571787</v>
      </c>
      <c r="D7" s="109">
        <f t="shared" si="1"/>
        <v>0.4274495218</v>
      </c>
      <c r="E7" s="109">
        <f t="shared" si="1"/>
        <v>0.314889396</v>
      </c>
      <c r="F7" s="109">
        <f t="shared" si="1"/>
        <v>0.2525600681</v>
      </c>
      <c r="G7" s="109">
        <f t="shared" si="1"/>
        <v>0.2135435003</v>
      </c>
      <c r="H7" s="109">
        <f t="shared" si="1"/>
        <v>0.1864502729</v>
      </c>
      <c r="I7" s="109">
        <f t="shared" si="1"/>
        <v>0.1666089826</v>
      </c>
    </row>
    <row r="8">
      <c r="B8" s="91"/>
      <c r="C8" s="91"/>
      <c r="D8" s="91"/>
      <c r="E8" s="91"/>
      <c r="F8" s="91"/>
      <c r="G8" s="91"/>
      <c r="H8" s="91"/>
      <c r="I8" s="91"/>
    </row>
    <row r="10">
      <c r="G10" s="73"/>
    </row>
    <row r="14">
      <c r="D14" s="113"/>
    </row>
  </sheetData>
  <printOptions gridLines="1" horizontalCentered="1"/>
  <pageMargins bottom="0.75" footer="0.0" header="0.0" left="0.7" right="0.7" top="0.75"/>
  <pageSetup fitToHeight="0" paperSize="9" cellComments="atEnd" orientation="landscape" pageOrder="overThenDown"/>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3.0"/>
    <col customWidth="1" min="2" max="9" width="18.5"/>
  </cols>
  <sheetData>
    <row r="1">
      <c r="A1" s="65"/>
      <c r="B1" s="66" t="s">
        <v>149</v>
      </c>
      <c r="C1" s="66" t="s">
        <v>150</v>
      </c>
      <c r="D1" s="66" t="s">
        <v>151</v>
      </c>
      <c r="E1" s="66" t="s">
        <v>152</v>
      </c>
      <c r="F1" s="66" t="s">
        <v>153</v>
      </c>
      <c r="G1" s="66" t="s">
        <v>154</v>
      </c>
      <c r="H1" s="66" t="s">
        <v>155</v>
      </c>
      <c r="I1" s="66" t="s">
        <v>156</v>
      </c>
    </row>
    <row r="2">
      <c r="A2" s="90" t="s">
        <v>420</v>
      </c>
    </row>
    <row r="3">
      <c r="A3" s="102" t="s">
        <v>421</v>
      </c>
      <c r="B3" s="91"/>
      <c r="C3" s="91"/>
      <c r="D3" s="91"/>
      <c r="E3" s="91"/>
      <c r="F3" s="91"/>
      <c r="G3" s="91"/>
      <c r="H3" s="91"/>
      <c r="I3" s="91"/>
    </row>
    <row r="4">
      <c r="A4" s="95" t="s">
        <v>291</v>
      </c>
      <c r="B4" s="96">
        <f>'Quarterly Balance sheet'!B16</f>
        <v>32518451.91</v>
      </c>
      <c r="C4" s="96">
        <f>'Quarterly Balance sheet'!C16</f>
        <v>66817889.2</v>
      </c>
      <c r="D4" s="96">
        <f>'Quarterly Balance sheet'!D16</f>
        <v>103142668.8</v>
      </c>
      <c r="E4" s="96">
        <f>'Quarterly Balance sheet'!E16</f>
        <v>141655773.1</v>
      </c>
      <c r="F4" s="96">
        <f>'Quarterly Balance sheet'!F16</f>
        <v>182603208.3</v>
      </c>
      <c r="G4" s="96">
        <f>'Quarterly Balance sheet'!G16</f>
        <v>226258039.3</v>
      </c>
      <c r="H4" s="96">
        <f>'Quarterly Balance sheet'!H16</f>
        <v>272862369.5</v>
      </c>
      <c r="I4" s="96">
        <f>'Quarterly Balance sheet'!I16</f>
        <v>322395423.1</v>
      </c>
    </row>
    <row r="5">
      <c r="A5" s="95" t="s">
        <v>422</v>
      </c>
      <c r="B5" s="91">
        <f>Equity!D9</f>
        <v>3425</v>
      </c>
      <c r="C5" s="91">
        <f>Equity!G9</f>
        <v>3425</v>
      </c>
      <c r="D5" s="91">
        <f>Equity!J9</f>
        <v>3425</v>
      </c>
      <c r="E5" s="91">
        <f>Equity!M9</f>
        <v>3425</v>
      </c>
      <c r="F5" s="91">
        <f>Equity!P9</f>
        <v>3425</v>
      </c>
      <c r="G5" s="91">
        <f>Equity!S9</f>
        <v>3425</v>
      </c>
      <c r="H5" s="91">
        <f>Equity!V9</f>
        <v>9099</v>
      </c>
      <c r="I5" s="91">
        <f>Equity!Y9</f>
        <v>9099</v>
      </c>
    </row>
    <row r="6">
      <c r="A6" s="98" t="s">
        <v>423</v>
      </c>
      <c r="B6" s="110">
        <f t="shared" ref="B6:I6" si="1">B4/B5</f>
        <v>9494.438513</v>
      </c>
      <c r="C6" s="110">
        <f t="shared" si="1"/>
        <v>19508.87276</v>
      </c>
      <c r="D6" s="110">
        <f t="shared" si="1"/>
        <v>30114.64783</v>
      </c>
      <c r="E6" s="110">
        <f t="shared" si="1"/>
        <v>41359.3498</v>
      </c>
      <c r="F6" s="110">
        <f t="shared" si="1"/>
        <v>53314.80534</v>
      </c>
      <c r="G6" s="110">
        <f t="shared" si="1"/>
        <v>66060.74139</v>
      </c>
      <c r="H6" s="110">
        <f t="shared" si="1"/>
        <v>29988.17117</v>
      </c>
      <c r="I6" s="110">
        <f t="shared" si="1"/>
        <v>35431.96209</v>
      </c>
    </row>
    <row r="7">
      <c r="B7" s="91"/>
      <c r="C7" s="91"/>
      <c r="D7" s="91"/>
      <c r="E7" s="91"/>
      <c r="F7" s="91"/>
      <c r="G7" s="91"/>
      <c r="H7" s="91"/>
      <c r="I7" s="91"/>
    </row>
    <row r="8">
      <c r="A8" s="114" t="s">
        <v>424</v>
      </c>
      <c r="B8" s="91"/>
      <c r="C8" s="91"/>
      <c r="D8" s="91"/>
      <c r="E8" s="91"/>
      <c r="F8" s="91"/>
      <c r="G8" s="91"/>
      <c r="H8" s="91"/>
      <c r="I8" s="91"/>
    </row>
    <row r="9">
      <c r="A9" s="95" t="s">
        <v>425</v>
      </c>
      <c r="B9" s="91">
        <f>Assumption!B38</f>
        <v>15004.65</v>
      </c>
      <c r="C9" s="91">
        <f>Assumption!C38</f>
        <v>19506.45</v>
      </c>
      <c r="D9" s="91">
        <f>Assumption!D38</f>
        <v>25357.8</v>
      </c>
      <c r="E9" s="91">
        <f>Assumption!E38</f>
        <v>32965.25</v>
      </c>
      <c r="F9" s="91">
        <f>Assumption!F38</f>
        <v>42854.75</v>
      </c>
      <c r="G9" s="91">
        <f>Assumption!G38</f>
        <v>55711.25</v>
      </c>
      <c r="H9" s="91">
        <f>Assumption!H38</f>
        <v>53023.4</v>
      </c>
      <c r="I9" s="91">
        <f>Assumption!I38</f>
        <v>62765</v>
      </c>
    </row>
    <row r="10">
      <c r="A10" s="95" t="s">
        <v>426</v>
      </c>
      <c r="B10" s="115">
        <f t="shared" ref="B10:I10" si="2">B6</f>
        <v>9494.438513</v>
      </c>
      <c r="C10" s="115">
        <f t="shared" si="2"/>
        <v>19508.87276</v>
      </c>
      <c r="D10" s="115">
        <f t="shared" si="2"/>
        <v>30114.64783</v>
      </c>
      <c r="E10" s="115">
        <f t="shared" si="2"/>
        <v>41359.3498</v>
      </c>
      <c r="F10" s="115">
        <f t="shared" si="2"/>
        <v>53314.80534</v>
      </c>
      <c r="G10" s="115">
        <f t="shared" si="2"/>
        <v>66060.74139</v>
      </c>
      <c r="H10" s="115">
        <f t="shared" si="2"/>
        <v>29988.17117</v>
      </c>
      <c r="I10" s="115">
        <f t="shared" si="2"/>
        <v>35431.96209</v>
      </c>
    </row>
    <row r="11">
      <c r="A11" s="98" t="s">
        <v>427</v>
      </c>
      <c r="B11" s="99">
        <f t="shared" ref="B11:I11" si="3">B9/B10</f>
        <v>1.580362017</v>
      </c>
      <c r="C11" s="99">
        <f t="shared" si="3"/>
        <v>0.9998758124</v>
      </c>
      <c r="D11" s="99">
        <f t="shared" si="3"/>
        <v>0.8420420568</v>
      </c>
      <c r="E11" s="99">
        <f t="shared" si="3"/>
        <v>0.7970446865</v>
      </c>
      <c r="F11" s="99">
        <f t="shared" si="3"/>
        <v>0.8038058045</v>
      </c>
      <c r="G11" s="99">
        <f t="shared" si="3"/>
        <v>0.8433337082</v>
      </c>
      <c r="H11" s="99">
        <f t="shared" si="3"/>
        <v>1.768143836</v>
      </c>
      <c r="I11" s="99">
        <f t="shared" si="3"/>
        <v>1.771423209</v>
      </c>
    </row>
    <row r="12">
      <c r="B12" s="91"/>
      <c r="C12" s="91"/>
      <c r="D12" s="91"/>
      <c r="E12" s="91"/>
      <c r="F12" s="91"/>
      <c r="G12" s="91"/>
      <c r="H12" s="91"/>
      <c r="I12" s="91"/>
    </row>
    <row r="13">
      <c r="A13" s="92" t="s">
        <v>428</v>
      </c>
      <c r="B13" s="91"/>
      <c r="C13" s="91"/>
      <c r="D13" s="91"/>
      <c r="E13" s="91"/>
      <c r="F13" s="91"/>
      <c r="G13" s="91"/>
      <c r="H13" s="91"/>
      <c r="I13" s="91"/>
    </row>
    <row r="14">
      <c r="A14" s="95" t="s">
        <v>425</v>
      </c>
      <c r="B14" s="91">
        <f t="shared" ref="B14:I14" si="4">B9</f>
        <v>15004.65</v>
      </c>
      <c r="C14" s="91">
        <f t="shared" si="4"/>
        <v>19506.45</v>
      </c>
      <c r="D14" s="91">
        <f t="shared" si="4"/>
        <v>25357.8</v>
      </c>
      <c r="E14" s="91">
        <f t="shared" si="4"/>
        <v>32965.25</v>
      </c>
      <c r="F14" s="91">
        <f t="shared" si="4"/>
        <v>42854.75</v>
      </c>
      <c r="G14" s="91">
        <f t="shared" si="4"/>
        <v>55711.25</v>
      </c>
      <c r="H14" s="91">
        <f t="shared" si="4"/>
        <v>53023.4</v>
      </c>
      <c r="I14" s="91">
        <f t="shared" si="4"/>
        <v>62765</v>
      </c>
    </row>
    <row r="15">
      <c r="A15" s="95" t="s">
        <v>429</v>
      </c>
      <c r="B15" s="106">
        <f>'Quaterly Profit and loss'!B12/B5</f>
        <v>9485.438513</v>
      </c>
      <c r="C15" s="106">
        <f>'Quaterly Profit and loss'!C12/C5</f>
        <v>10014.43425</v>
      </c>
      <c r="D15" s="106">
        <f>'Quaterly Profit and loss'!D12/D5</f>
        <v>10605.77507</v>
      </c>
      <c r="E15" s="106">
        <f>'Quaterly Profit and loss'!E12/E5</f>
        <v>11253.20197</v>
      </c>
      <c r="F15" s="106">
        <f>'Quaterly Profit and loss'!F12/F5</f>
        <v>11955.45554</v>
      </c>
      <c r="G15" s="106">
        <f>'Quaterly Profit and loss'!G12/G5</f>
        <v>12745.93605</v>
      </c>
      <c r="H15" s="106">
        <f>'Quaterly Profit and loss'!H12/H5</f>
        <v>5113.811212</v>
      </c>
      <c r="I15" s="106">
        <f>'Quaterly Profit and loss'!I12/I5</f>
        <v>5449.790923</v>
      </c>
    </row>
    <row r="16">
      <c r="A16" s="98" t="s">
        <v>430</v>
      </c>
      <c r="B16" s="99">
        <f t="shared" ref="B16:I16" si="5">B14/B15</f>
        <v>1.581861501</v>
      </c>
      <c r="C16" s="99">
        <f t="shared" si="5"/>
        <v>1.947833449</v>
      </c>
      <c r="D16" s="99">
        <f t="shared" si="5"/>
        <v>2.390942654</v>
      </c>
      <c r="E16" s="99">
        <f t="shared" si="5"/>
        <v>2.929410677</v>
      </c>
      <c r="F16" s="99">
        <f t="shared" si="5"/>
        <v>3.584535099</v>
      </c>
      <c r="G16" s="99">
        <f t="shared" si="5"/>
        <v>4.370902992</v>
      </c>
      <c r="H16" s="99">
        <f t="shared" si="5"/>
        <v>10.36866591</v>
      </c>
      <c r="I16" s="99">
        <f t="shared" si="5"/>
        <v>11.51695558</v>
      </c>
    </row>
    <row r="17">
      <c r="B17" s="91"/>
      <c r="C17" s="91"/>
      <c r="D17" s="91"/>
      <c r="E17" s="91"/>
      <c r="F17" s="91"/>
      <c r="G17" s="91"/>
      <c r="H17" s="91"/>
      <c r="I17" s="91"/>
    </row>
    <row r="18">
      <c r="A18" s="92" t="s">
        <v>431</v>
      </c>
      <c r="B18" s="91"/>
      <c r="C18" s="91"/>
      <c r="D18" s="91"/>
      <c r="E18" s="91"/>
      <c r="F18" s="91"/>
      <c r="G18" s="91"/>
      <c r="H18" s="91"/>
      <c r="I18" s="91"/>
    </row>
    <row r="19">
      <c r="A19" s="95" t="s">
        <v>425</v>
      </c>
      <c r="B19" s="91">
        <f t="shared" ref="B19:I19" si="6">B14</f>
        <v>15004.65</v>
      </c>
      <c r="C19" s="91">
        <f t="shared" si="6"/>
        <v>19506.45</v>
      </c>
      <c r="D19" s="91">
        <f t="shared" si="6"/>
        <v>25357.8</v>
      </c>
      <c r="E19" s="91">
        <f t="shared" si="6"/>
        <v>32965.25</v>
      </c>
      <c r="F19" s="91">
        <f t="shared" si="6"/>
        <v>42854.75</v>
      </c>
      <c r="G19" s="91">
        <f t="shared" si="6"/>
        <v>55711.25</v>
      </c>
      <c r="H19" s="91">
        <f t="shared" si="6"/>
        <v>53023.4</v>
      </c>
      <c r="I19" s="91">
        <f t="shared" si="6"/>
        <v>62765</v>
      </c>
    </row>
    <row r="20">
      <c r="A20" s="95" t="s">
        <v>422</v>
      </c>
      <c r="B20" s="91">
        <f t="shared" ref="B20:I20" si="7">B5</f>
        <v>3425</v>
      </c>
      <c r="C20" s="91">
        <f t="shared" si="7"/>
        <v>3425</v>
      </c>
      <c r="D20" s="91">
        <f t="shared" si="7"/>
        <v>3425</v>
      </c>
      <c r="E20" s="91">
        <f t="shared" si="7"/>
        <v>3425</v>
      </c>
      <c r="F20" s="91">
        <f t="shared" si="7"/>
        <v>3425</v>
      </c>
      <c r="G20" s="91">
        <f t="shared" si="7"/>
        <v>3425</v>
      </c>
      <c r="H20" s="91">
        <f t="shared" si="7"/>
        <v>9099</v>
      </c>
      <c r="I20" s="91">
        <f t="shared" si="7"/>
        <v>9099</v>
      </c>
    </row>
    <row r="21">
      <c r="A21" s="116" t="s">
        <v>432</v>
      </c>
      <c r="B21" s="117">
        <f t="shared" ref="B21:I21" si="8">B19*B20</f>
        <v>51390926.25</v>
      </c>
      <c r="C21" s="117">
        <f t="shared" si="8"/>
        <v>66809591.25</v>
      </c>
      <c r="D21" s="117">
        <f t="shared" si="8"/>
        <v>86850465</v>
      </c>
      <c r="E21" s="117">
        <f t="shared" si="8"/>
        <v>112905981.3</v>
      </c>
      <c r="F21" s="117">
        <f t="shared" si="8"/>
        <v>146777518.8</v>
      </c>
      <c r="G21" s="117">
        <f t="shared" si="8"/>
        <v>190811031.3</v>
      </c>
      <c r="H21" s="117">
        <f t="shared" si="8"/>
        <v>482459916.6</v>
      </c>
      <c r="I21" s="117">
        <f t="shared" si="8"/>
        <v>571098735</v>
      </c>
    </row>
    <row r="22">
      <c r="B22" s="91"/>
      <c r="C22" s="91"/>
      <c r="D22" s="91"/>
      <c r="E22" s="91"/>
      <c r="F22" s="91"/>
      <c r="G22" s="91"/>
      <c r="H22" s="91"/>
      <c r="I22" s="91"/>
    </row>
    <row r="23">
      <c r="A23" s="114" t="s">
        <v>433</v>
      </c>
      <c r="B23" s="91"/>
      <c r="C23" s="91"/>
      <c r="D23" s="91"/>
      <c r="E23" s="91"/>
      <c r="F23" s="91"/>
      <c r="G23" s="91"/>
      <c r="H23" s="91"/>
      <c r="I23" s="91"/>
    </row>
    <row r="24">
      <c r="A24" s="118" t="s">
        <v>434</v>
      </c>
      <c r="B24" s="94">
        <f t="shared" ref="B24:I24" si="9">B21</f>
        <v>51390926.25</v>
      </c>
      <c r="C24" s="94">
        <f t="shared" si="9"/>
        <v>66809591.25</v>
      </c>
      <c r="D24" s="94">
        <f t="shared" si="9"/>
        <v>86850465</v>
      </c>
      <c r="E24" s="94">
        <f t="shared" si="9"/>
        <v>112905981.3</v>
      </c>
      <c r="F24" s="94">
        <f t="shared" si="9"/>
        <v>146777518.8</v>
      </c>
      <c r="G24" s="94">
        <f t="shared" si="9"/>
        <v>190811031.3</v>
      </c>
      <c r="H24" s="94">
        <f t="shared" si="9"/>
        <v>482459916.6</v>
      </c>
      <c r="I24" s="94">
        <f t="shared" si="9"/>
        <v>571098735</v>
      </c>
    </row>
    <row r="25">
      <c r="A25" s="95" t="s">
        <v>291</v>
      </c>
      <c r="B25" s="96">
        <f t="shared" ref="B25:I25" si="10">B4</f>
        <v>32518451.91</v>
      </c>
      <c r="C25" s="96">
        <f t="shared" si="10"/>
        <v>66817889.2</v>
      </c>
      <c r="D25" s="96">
        <f t="shared" si="10"/>
        <v>103142668.8</v>
      </c>
      <c r="E25" s="96">
        <f t="shared" si="10"/>
        <v>141655773.1</v>
      </c>
      <c r="F25" s="96">
        <f t="shared" si="10"/>
        <v>182603208.3</v>
      </c>
      <c r="G25" s="96">
        <f t="shared" si="10"/>
        <v>226258039.3</v>
      </c>
      <c r="H25" s="96">
        <f t="shared" si="10"/>
        <v>272862369.5</v>
      </c>
      <c r="I25" s="96">
        <f t="shared" si="10"/>
        <v>322395423.1</v>
      </c>
    </row>
    <row r="26">
      <c r="A26" s="98" t="s">
        <v>435</v>
      </c>
      <c r="B26" s="99">
        <f t="shared" ref="B26:I26" si="11">B24/B25</f>
        <v>1.580362017</v>
      </c>
      <c r="C26" s="99">
        <f t="shared" si="11"/>
        <v>0.9998758124</v>
      </c>
      <c r="D26" s="99">
        <f t="shared" si="11"/>
        <v>0.8420420568</v>
      </c>
      <c r="E26" s="99">
        <f t="shared" si="11"/>
        <v>0.7970446865</v>
      </c>
      <c r="F26" s="99">
        <f t="shared" si="11"/>
        <v>0.8038058045</v>
      </c>
      <c r="G26" s="99">
        <f t="shared" si="11"/>
        <v>0.8433337082</v>
      </c>
      <c r="H26" s="99">
        <f t="shared" si="11"/>
        <v>1.768143836</v>
      </c>
      <c r="I26" s="99">
        <f t="shared" si="11"/>
        <v>1.771423209</v>
      </c>
    </row>
    <row r="27">
      <c r="B27" s="91"/>
      <c r="C27" s="91"/>
      <c r="D27" s="91"/>
      <c r="E27" s="91"/>
      <c r="F27" s="91"/>
      <c r="G27" s="91"/>
      <c r="H27" s="91"/>
      <c r="I27" s="91"/>
    </row>
    <row r="28">
      <c r="A28" s="92" t="s">
        <v>436</v>
      </c>
      <c r="B28" s="91"/>
      <c r="C28" s="91"/>
      <c r="D28" s="91"/>
      <c r="E28" s="91"/>
      <c r="F28" s="91"/>
      <c r="G28" s="91"/>
      <c r="H28" s="91"/>
      <c r="I28" s="91"/>
    </row>
    <row r="29">
      <c r="A29" s="118" t="s">
        <v>434</v>
      </c>
      <c r="B29" s="94">
        <f t="shared" ref="B29:I29" si="12">B24</f>
        <v>51390926.25</v>
      </c>
      <c r="C29" s="94">
        <f t="shared" si="12"/>
        <v>66809591.25</v>
      </c>
      <c r="D29" s="94">
        <f t="shared" si="12"/>
        <v>86850465</v>
      </c>
      <c r="E29" s="94">
        <f t="shared" si="12"/>
        <v>112905981.3</v>
      </c>
      <c r="F29" s="94">
        <f t="shared" si="12"/>
        <v>146777518.8</v>
      </c>
      <c r="G29" s="94">
        <f t="shared" si="12"/>
        <v>190811031.3</v>
      </c>
      <c r="H29" s="94">
        <f t="shared" si="12"/>
        <v>482459916.6</v>
      </c>
      <c r="I29" s="94">
        <f t="shared" si="12"/>
        <v>571098735</v>
      </c>
    </row>
    <row r="30">
      <c r="A30" s="95" t="s">
        <v>437</v>
      </c>
      <c r="B30" s="96">
        <f>'Quarterly Balance sheet'!B20</f>
        <v>4756030</v>
      </c>
      <c r="C30" s="96">
        <f>'Quarterly Balance sheet'!C20</f>
        <v>8414820</v>
      </c>
      <c r="D30" s="96">
        <f>'Quarterly Balance sheet'!D20</f>
        <v>8414820</v>
      </c>
      <c r="E30" s="96">
        <f>'Quarterly Balance sheet'!E20</f>
        <v>8414820</v>
      </c>
      <c r="F30" s="96">
        <f>'Quarterly Balance sheet'!F20</f>
        <v>8414820</v>
      </c>
      <c r="G30" s="96">
        <f>'Quarterly Balance sheet'!G20</f>
        <v>3658790</v>
      </c>
      <c r="H30" s="96">
        <f>'Quarterly Balance sheet'!H20</f>
        <v>0</v>
      </c>
      <c r="I30" s="96">
        <f>'Quarterly Balance sheet'!I20</f>
        <v>0</v>
      </c>
    </row>
    <row r="31">
      <c r="A31" s="95" t="s">
        <v>273</v>
      </c>
      <c r="B31" s="94">
        <f>'Quarterly Balance sheet'!B9</f>
        <v>85519086.47</v>
      </c>
      <c r="C31" s="94">
        <f>'Quarterly Balance sheet'!C9</f>
        <v>68127727</v>
      </c>
      <c r="D31" s="94">
        <f>'Quarterly Balance sheet'!D9</f>
        <v>140345921.6</v>
      </c>
      <c r="E31" s="94">
        <f>'Quarterly Balance sheet'!E9</f>
        <v>117806668.8</v>
      </c>
      <c r="F31" s="94">
        <f>'Quarterly Balance sheet'!F9</f>
        <v>202283235.9</v>
      </c>
      <c r="G31" s="94">
        <f>'Quarterly Balance sheet'!G9</f>
        <v>173901767.2</v>
      </c>
      <c r="H31" s="94">
        <f>'Quarterly Balance sheet'!H9</f>
        <v>272842632.5</v>
      </c>
      <c r="I31" s="94">
        <f>'Quarterly Balance sheet'!I9</f>
        <v>247962984.3</v>
      </c>
    </row>
    <row r="32">
      <c r="A32" s="98" t="s">
        <v>438</v>
      </c>
      <c r="B32" s="117">
        <f t="shared" ref="B32:I32" si="13">B29+B30-B31</f>
        <v>-29372130.22</v>
      </c>
      <c r="C32" s="117">
        <f t="shared" si="13"/>
        <v>7096684.251</v>
      </c>
      <c r="D32" s="117">
        <f t="shared" si="13"/>
        <v>-45080636.64</v>
      </c>
      <c r="E32" s="117">
        <f t="shared" si="13"/>
        <v>3514132.471</v>
      </c>
      <c r="F32" s="117">
        <f t="shared" si="13"/>
        <v>-47090897.11</v>
      </c>
      <c r="G32" s="117">
        <f t="shared" si="13"/>
        <v>20568054.09</v>
      </c>
      <c r="H32" s="117">
        <f t="shared" si="13"/>
        <v>209617284.1</v>
      </c>
      <c r="I32" s="117">
        <f t="shared" si="13"/>
        <v>323135750.7</v>
      </c>
    </row>
    <row r="33">
      <c r="B33" s="91"/>
      <c r="C33" s="91"/>
      <c r="D33" s="91"/>
      <c r="E33" s="91"/>
      <c r="F33" s="91"/>
      <c r="G33" s="91"/>
      <c r="H33" s="91"/>
      <c r="I33" s="91"/>
    </row>
    <row r="34">
      <c r="A34" s="92" t="s">
        <v>439</v>
      </c>
      <c r="B34" s="91"/>
      <c r="C34" s="91"/>
      <c r="D34" s="91"/>
      <c r="E34" s="91"/>
      <c r="F34" s="91"/>
      <c r="G34" s="91"/>
      <c r="H34" s="91"/>
      <c r="I34" s="91"/>
    </row>
    <row r="35">
      <c r="A35" s="107" t="s">
        <v>440</v>
      </c>
      <c r="B35" s="94">
        <f t="shared" ref="B35:I35" si="14">B32</f>
        <v>-29372130.22</v>
      </c>
      <c r="C35" s="94">
        <f t="shared" si="14"/>
        <v>7096684.251</v>
      </c>
      <c r="D35" s="94">
        <f t="shared" si="14"/>
        <v>-45080636.64</v>
      </c>
      <c r="E35" s="94">
        <f t="shared" si="14"/>
        <v>3514132.471</v>
      </c>
      <c r="F35" s="94">
        <f t="shared" si="14"/>
        <v>-47090897.11</v>
      </c>
      <c r="G35" s="94">
        <f t="shared" si="14"/>
        <v>20568054.09</v>
      </c>
      <c r="H35" s="94">
        <f t="shared" si="14"/>
        <v>209617284.1</v>
      </c>
      <c r="I35" s="94">
        <f t="shared" si="14"/>
        <v>323135750.7</v>
      </c>
    </row>
    <row r="36">
      <c r="A36" s="95" t="s">
        <v>441</v>
      </c>
      <c r="B36" s="94">
        <f>'Quaterly Profit and loss'!B6</f>
        <v>44590249.35</v>
      </c>
      <c r="C36" s="94">
        <f>'Quaterly Profit and loss'!C6</f>
        <v>47217721.97</v>
      </c>
      <c r="D36" s="94">
        <f>'Quaterly Profit and loss'!D6</f>
        <v>50039175.78</v>
      </c>
      <c r="E36" s="94">
        <f>'Quaterly Profit and loss'!E6</f>
        <v>53073426.53</v>
      </c>
      <c r="F36" s="94">
        <f>'Quaterly Profit and loss'!F6</f>
        <v>56341386.4</v>
      </c>
      <c r="G36" s="94">
        <f>'Quaterly Profit and loss'!G6</f>
        <v>59866303.34</v>
      </c>
      <c r="H36" s="94">
        <f>'Quaterly Profit and loss'!H6</f>
        <v>63674027.2</v>
      </c>
      <c r="I36" s="94">
        <f>'Quaterly Profit and loss'!I6</f>
        <v>67793305.54</v>
      </c>
    </row>
    <row r="37">
      <c r="A37" s="98" t="s">
        <v>442</v>
      </c>
      <c r="B37" s="99">
        <f t="shared" ref="B37:I37" si="15">B35/B36</f>
        <v>-0.6587119527</v>
      </c>
      <c r="C37" s="99">
        <f t="shared" si="15"/>
        <v>0.1502970486</v>
      </c>
      <c r="D37" s="99">
        <f t="shared" si="15"/>
        <v>-0.9009068583</v>
      </c>
      <c r="E37" s="99">
        <f t="shared" si="15"/>
        <v>0.06621265482</v>
      </c>
      <c r="F37" s="99">
        <f t="shared" si="15"/>
        <v>-0.8358136019</v>
      </c>
      <c r="G37" s="99">
        <f t="shared" si="15"/>
        <v>0.3435664629</v>
      </c>
      <c r="H37" s="99">
        <f t="shared" si="15"/>
        <v>3.292037481</v>
      </c>
      <c r="I37" s="99">
        <f t="shared" si="15"/>
        <v>4.766484657</v>
      </c>
    </row>
    <row r="38">
      <c r="B38" s="91"/>
      <c r="C38" s="91"/>
      <c r="D38" s="91"/>
      <c r="E38" s="91"/>
      <c r="F38" s="91"/>
      <c r="G38" s="91"/>
      <c r="H38" s="91"/>
      <c r="I38" s="91"/>
    </row>
  </sheetData>
  <printOptions gridLines="1" horizontalCentered="1"/>
  <pageMargins bottom="0.75" footer="0.0" header="0.0" left="0.7" right="0.7" top="0.75"/>
  <pageSetup fitToHeight="0" paperSize="9" cellComments="atEnd" orientation="landscape" pageOrder="overThenDown"/>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8.0"/>
  </cols>
  <sheetData>
    <row r="1">
      <c r="A1" s="65"/>
      <c r="B1" s="66" t="s">
        <v>149</v>
      </c>
      <c r="C1" s="66" t="s">
        <v>150</v>
      </c>
      <c r="D1" s="66" t="s">
        <v>151</v>
      </c>
      <c r="E1" s="66" t="s">
        <v>152</v>
      </c>
      <c r="F1" s="66" t="s">
        <v>153</v>
      </c>
      <c r="G1" s="66" t="s">
        <v>154</v>
      </c>
      <c r="H1" s="66" t="s">
        <v>155</v>
      </c>
      <c r="I1" s="66" t="s">
        <v>156</v>
      </c>
    </row>
    <row r="2">
      <c r="A2" s="90" t="s">
        <v>443</v>
      </c>
      <c r="B2" s="91"/>
      <c r="C2" s="91"/>
      <c r="D2" s="91"/>
      <c r="E2" s="91"/>
      <c r="F2" s="91"/>
      <c r="G2" s="91"/>
      <c r="H2" s="91"/>
      <c r="I2" s="91"/>
    </row>
    <row r="3">
      <c r="A3" s="92" t="s">
        <v>444</v>
      </c>
      <c r="B3" s="91"/>
      <c r="C3" s="91"/>
      <c r="D3" s="91"/>
      <c r="E3" s="91"/>
      <c r="F3" s="91"/>
      <c r="G3" s="91"/>
      <c r="H3" s="91"/>
      <c r="I3" s="91"/>
    </row>
    <row r="4">
      <c r="A4" s="95" t="s">
        <v>445</v>
      </c>
      <c r="B4" s="91">
        <f>Equity!B18+Equity!C18+Equity!D18</f>
        <v>0</v>
      </c>
      <c r="C4" s="91">
        <f>Equity!E18+Equity!F18+Equity!G18</f>
        <v>0</v>
      </c>
      <c r="D4" s="91">
        <f>Equity!H18+Equity!I18+Equity!J18</f>
        <v>0</v>
      </c>
      <c r="E4" s="91">
        <f>Equity!K18+Equity!L18+Equity!M18</f>
        <v>29112.5</v>
      </c>
      <c r="F4" s="91">
        <f>Equity!N18+Equity!O18+Equity!P18</f>
        <v>0</v>
      </c>
      <c r="G4" s="91">
        <f>Equity!Q18+Equity!R18+Equity!S18</f>
        <v>0</v>
      </c>
      <c r="H4" s="91">
        <f>Equity!T18+Equity!U18+Equity!V18</f>
        <v>0</v>
      </c>
      <c r="I4" s="119">
        <f>Equity!W18+Equity!X18+Equity!Y18</f>
        <v>54594</v>
      </c>
    </row>
    <row r="5">
      <c r="A5" s="95" t="s">
        <v>446</v>
      </c>
      <c r="B5" s="94">
        <f>'Quaterly Profit and loss'!B12</f>
        <v>32487626.91</v>
      </c>
      <c r="C5" s="94">
        <f>'Quaterly Profit and loss'!C12</f>
        <v>34299437.3</v>
      </c>
      <c r="D5" s="94">
        <f>'Quaterly Profit and loss'!D12</f>
        <v>36324779.63</v>
      </c>
      <c r="E5" s="94">
        <f>'Quaterly Profit and loss'!E12</f>
        <v>38542216.75</v>
      </c>
      <c r="F5" s="94">
        <f>'Quaterly Profit and loss'!F12</f>
        <v>40947435.22</v>
      </c>
      <c r="G5" s="94">
        <f>'Quaterly Profit and loss'!G12</f>
        <v>43654830.96</v>
      </c>
      <c r="H5" s="94">
        <f>'Quaterly Profit and loss'!H12</f>
        <v>46530568.22</v>
      </c>
      <c r="I5" s="94">
        <f>'Quaterly Profit and loss'!I12</f>
        <v>49587647.61</v>
      </c>
    </row>
    <row r="6">
      <c r="A6" s="98" t="s">
        <v>447</v>
      </c>
      <c r="B6" s="109">
        <f t="shared" ref="B6:I6" si="1">B4/B5</f>
        <v>0</v>
      </c>
      <c r="C6" s="109">
        <f t="shared" si="1"/>
        <v>0</v>
      </c>
      <c r="D6" s="109">
        <f t="shared" si="1"/>
        <v>0</v>
      </c>
      <c r="E6" s="109">
        <f t="shared" si="1"/>
        <v>0.0007553405708</v>
      </c>
      <c r="F6" s="109">
        <f t="shared" si="1"/>
        <v>0</v>
      </c>
      <c r="G6" s="109">
        <f t="shared" si="1"/>
        <v>0</v>
      </c>
      <c r="H6" s="109">
        <f t="shared" si="1"/>
        <v>0</v>
      </c>
      <c r="I6" s="109">
        <f t="shared" si="1"/>
        <v>0.001100959667</v>
      </c>
    </row>
    <row r="7">
      <c r="B7" s="91"/>
      <c r="C7" s="91"/>
      <c r="D7" s="91"/>
      <c r="E7" s="91"/>
      <c r="F7" s="91"/>
      <c r="G7" s="91"/>
      <c r="H7" s="91"/>
      <c r="I7" s="91"/>
    </row>
    <row r="8">
      <c r="A8" s="92" t="s">
        <v>448</v>
      </c>
      <c r="B8" s="91"/>
      <c r="C8" s="91"/>
      <c r="D8" s="91"/>
      <c r="E8" s="91"/>
      <c r="F8" s="91"/>
      <c r="G8" s="91"/>
      <c r="H8" s="91"/>
      <c r="I8" s="91"/>
    </row>
    <row r="9">
      <c r="A9" s="107" t="s">
        <v>449</v>
      </c>
      <c r="B9" s="112">
        <f t="shared" ref="B9:I9" si="2">B6</f>
        <v>0</v>
      </c>
      <c r="C9" s="112">
        <f t="shared" si="2"/>
        <v>0</v>
      </c>
      <c r="D9" s="112">
        <f t="shared" si="2"/>
        <v>0</v>
      </c>
      <c r="E9" s="112">
        <f t="shared" si="2"/>
        <v>0.0007553405708</v>
      </c>
      <c r="F9" s="112">
        <f t="shared" si="2"/>
        <v>0</v>
      </c>
      <c r="G9" s="112">
        <f t="shared" si="2"/>
        <v>0</v>
      </c>
      <c r="H9" s="112">
        <f t="shared" si="2"/>
        <v>0</v>
      </c>
      <c r="I9" s="112">
        <f t="shared" si="2"/>
        <v>0.001100959667</v>
      </c>
    </row>
    <row r="10">
      <c r="A10" s="98" t="s">
        <v>450</v>
      </c>
      <c r="B10" s="109">
        <f t="shared" ref="B10:I10" si="3">1-B9</f>
        <v>1</v>
      </c>
      <c r="C10" s="109">
        <f t="shared" si="3"/>
        <v>1</v>
      </c>
      <c r="D10" s="109">
        <f t="shared" si="3"/>
        <v>1</v>
      </c>
      <c r="E10" s="109">
        <f t="shared" si="3"/>
        <v>0.9992446594</v>
      </c>
      <c r="F10" s="109">
        <f t="shared" si="3"/>
        <v>1</v>
      </c>
      <c r="G10" s="109">
        <f t="shared" si="3"/>
        <v>1</v>
      </c>
      <c r="H10" s="109">
        <f t="shared" si="3"/>
        <v>1</v>
      </c>
      <c r="I10" s="109">
        <f t="shared" si="3"/>
        <v>0.9988990403</v>
      </c>
    </row>
    <row r="11">
      <c r="A11" s="120"/>
    </row>
    <row r="12">
      <c r="A12" s="120"/>
    </row>
  </sheetData>
  <printOptions gridLines="1" horizontalCentered="1"/>
  <pageMargins bottom="0.75" footer="0.0" header="0.0" left="0.7" right="0.7" top="0.75"/>
  <pageSetup fitToHeight="0" paperSize="9" cellComments="atEnd" orientation="landscape" pageOrder="overThenDown"/>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5.38"/>
  </cols>
  <sheetData>
    <row r="1">
      <c r="A1" s="65" t="s">
        <v>451</v>
      </c>
      <c r="B1" s="66" t="s">
        <v>149</v>
      </c>
      <c r="C1" s="66" t="s">
        <v>150</v>
      </c>
      <c r="D1" s="66" t="s">
        <v>151</v>
      </c>
      <c r="E1" s="66" t="s">
        <v>152</v>
      </c>
      <c r="F1" s="66" t="s">
        <v>153</v>
      </c>
      <c r="G1" s="66" t="s">
        <v>154</v>
      </c>
      <c r="H1" s="66" t="s">
        <v>155</v>
      </c>
      <c r="I1" s="66" t="s">
        <v>156</v>
      </c>
    </row>
    <row r="2">
      <c r="A2" s="67" t="s">
        <v>252</v>
      </c>
      <c r="B2" s="121">
        <f>'Quaterly Profit and loss'!B2/'Quaterly Profit and loss'!B2</f>
        <v>1</v>
      </c>
      <c r="C2" s="121">
        <f>'Quaterly Profit and loss'!C2/'Quaterly Profit and loss'!C2</f>
        <v>1</v>
      </c>
      <c r="D2" s="121">
        <f>'Quaterly Profit and loss'!D2/'Quaterly Profit and loss'!D2</f>
        <v>1</v>
      </c>
      <c r="E2" s="121">
        <f>'Quaterly Profit and loss'!E2/'Quaterly Profit and loss'!E2</f>
        <v>1</v>
      </c>
      <c r="F2" s="121">
        <f>'Quaterly Profit and loss'!F2/'Quaterly Profit and loss'!F2</f>
        <v>1</v>
      </c>
      <c r="G2" s="121">
        <f>'Quaterly Profit and loss'!G2/'Quaterly Profit and loss'!G2</f>
        <v>1</v>
      </c>
      <c r="H2" s="121">
        <f>'Quaterly Profit and loss'!H2/'Quaterly Profit and loss'!H2</f>
        <v>1</v>
      </c>
      <c r="I2" s="121">
        <f>'Quaterly Profit and loss'!I2/'Quaterly Profit and loss'!I2</f>
        <v>1</v>
      </c>
    </row>
    <row r="3">
      <c r="A3" s="67" t="s">
        <v>253</v>
      </c>
      <c r="B3" s="121">
        <f>'Quaterly Profit and loss'!B3/'Quaterly Profit and loss'!B$2</f>
        <v>0.813475715</v>
      </c>
      <c r="C3" s="121">
        <f>'Quaterly Profit and loss'!C3/'Quaterly Profit and loss'!C$2</f>
        <v>0.8162701927</v>
      </c>
      <c r="D3" s="121">
        <f>'Quaterly Profit and loss'!D3/'Quaterly Profit and loss'!D$2</f>
        <v>0.81890666</v>
      </c>
      <c r="E3" s="121">
        <f>'Quaterly Profit and loss'!E3/'Quaterly Profit and loss'!E$2</f>
        <v>0.8213824123</v>
      </c>
      <c r="F3" s="121">
        <f>'Quaterly Profit and loss'!F3/'Quaterly Profit and loss'!F$2</f>
        <v>0.8236948884</v>
      </c>
      <c r="G3" s="121">
        <f>'Quaterly Profit and loss'!G3/'Quaterly Profit and loss'!G$2</f>
        <v>0.8258416773</v>
      </c>
      <c r="H3" s="121">
        <f>'Quaterly Profit and loss'!H3/'Quaterly Profit and loss'!H$2</f>
        <v>0.8278205234</v>
      </c>
      <c r="I3" s="121">
        <f>'Quaterly Profit and loss'!I3/'Quaterly Profit and loss'!I$2</f>
        <v>0.8296293327</v>
      </c>
    </row>
    <row r="4">
      <c r="A4" s="69" t="s">
        <v>254</v>
      </c>
      <c r="B4" s="121">
        <f>'Quaterly Profit and loss'!B4/'Quaterly Profit and loss'!B$2</f>
        <v>0.186524285</v>
      </c>
      <c r="C4" s="121">
        <f>'Quaterly Profit and loss'!C4/'Quaterly Profit and loss'!C$2</f>
        <v>0.1837298073</v>
      </c>
      <c r="D4" s="121">
        <f>'Quaterly Profit and loss'!D4/'Quaterly Profit and loss'!D$2</f>
        <v>0.18109334</v>
      </c>
      <c r="E4" s="121">
        <f>'Quaterly Profit and loss'!E4/'Quaterly Profit and loss'!E$2</f>
        <v>0.1786175877</v>
      </c>
      <c r="F4" s="121">
        <f>'Quaterly Profit and loss'!F4/'Quaterly Profit and loss'!F$2</f>
        <v>0.1763051116</v>
      </c>
      <c r="G4" s="121">
        <f>'Quaterly Profit and loss'!G4/'Quaterly Profit and loss'!G$2</f>
        <v>0.1741583227</v>
      </c>
      <c r="H4" s="121">
        <f>'Quaterly Profit and loss'!H4/'Quaterly Profit and loss'!H$2</f>
        <v>0.1721794766</v>
      </c>
      <c r="I4" s="121">
        <f>'Quaterly Profit and loss'!I4/'Quaterly Profit and loss'!I$2</f>
        <v>0.1703706673</v>
      </c>
    </row>
    <row r="5">
      <c r="A5" s="67" t="s">
        <v>255</v>
      </c>
      <c r="B5" s="121">
        <f>'Quaterly Profit and loss'!B5/'Quaterly Profit and loss'!B$2</f>
        <v>0.005093386633</v>
      </c>
      <c r="C5" s="121">
        <f>'Quaterly Profit and loss'!C5/'Quaterly Profit and loss'!C$2</f>
        <v>0.004745108728</v>
      </c>
      <c r="D5" s="121">
        <f>'Quaterly Profit and loss'!D5/'Quaterly Profit and loss'!D$2</f>
        <v>0.004419740826</v>
      </c>
      <c r="E5" s="121">
        <f>'Quaterly Profit and loss'!E5/'Quaterly Profit and loss'!E$2</f>
        <v>0.004115835038</v>
      </c>
      <c r="F5" s="121">
        <f>'Quaterly Profit and loss'!F5/'Quaterly Profit and loss'!F$2</f>
        <v>0.003832031615</v>
      </c>
      <c r="G5" s="121">
        <f>'Quaterly Profit and loss'!G5/'Quaterly Profit and loss'!G$2</f>
        <v>0.003567053738</v>
      </c>
      <c r="H5" s="121">
        <f>'Quaterly Profit and loss'!H5/'Quaterly Profit and loss'!H$2</f>
        <v>0.003319702605</v>
      </c>
      <c r="I5" s="121">
        <f>'Quaterly Profit and loss'!I5/'Quaterly Profit and loss'!I$2</f>
        <v>0.003088852814</v>
      </c>
    </row>
    <row r="6">
      <c r="A6" s="70" t="s">
        <v>256</v>
      </c>
      <c r="B6" s="121">
        <f>'Quaterly Profit and loss'!B6/'Quaterly Profit and loss'!B$2</f>
        <v>0.1814308984</v>
      </c>
      <c r="C6" s="121">
        <f>'Quaterly Profit and loss'!C6/'Quaterly Profit and loss'!C$2</f>
        <v>0.1789846986</v>
      </c>
      <c r="D6" s="121">
        <f>'Quaterly Profit and loss'!D6/'Quaterly Profit and loss'!D$2</f>
        <v>0.1766735991</v>
      </c>
      <c r="E6" s="121">
        <f>'Quaterly Profit and loss'!E6/'Quaterly Profit and loss'!E$2</f>
        <v>0.1745017527</v>
      </c>
      <c r="F6" s="121">
        <f>'Quaterly Profit and loss'!F6/'Quaterly Profit and loss'!F$2</f>
        <v>0.1724730799</v>
      </c>
      <c r="G6" s="121">
        <f>'Quaterly Profit and loss'!G6/'Quaterly Profit and loss'!G$2</f>
        <v>0.170591269</v>
      </c>
      <c r="H6" s="121">
        <f>'Quaterly Profit and loss'!H6/'Quaterly Profit and loss'!H$2</f>
        <v>0.168859774</v>
      </c>
      <c r="I6" s="121">
        <f>'Quaterly Profit and loss'!I6/'Quaterly Profit and loss'!I$2</f>
        <v>0.1672818144</v>
      </c>
    </row>
    <row r="7">
      <c r="A7" s="71" t="s">
        <v>257</v>
      </c>
      <c r="B7" s="121">
        <f>'Quaterly Profit and loss'!B7/'Quaterly Profit and loss'!B$2</f>
        <v>0.001674906179</v>
      </c>
      <c r="C7" s="121">
        <f>'Quaterly Profit and loss'!C7/'Quaterly Profit and loss'!C$2</f>
        <v>0.001641606372</v>
      </c>
      <c r="D7" s="121">
        <f>'Quaterly Profit and loss'!D7/'Quaterly Profit and loss'!D$2</f>
        <v>0.001653563298</v>
      </c>
      <c r="E7" s="121">
        <f>'Quaterly Profit and loss'!E7/'Quaterly Profit and loss'!E$2</f>
        <v>0.001610318296</v>
      </c>
      <c r="F7" s="121">
        <f>'Quaterly Profit and loss'!F7/'Quaterly Profit and loss'!F$2</f>
        <v>0.001499280356</v>
      </c>
      <c r="G7" s="121">
        <f>'Quaterly Profit and loss'!G7/'Quaterly Profit and loss'!G$2</f>
        <v>0.00128111756</v>
      </c>
      <c r="H7" s="121">
        <f>'Quaterly Profit and loss'!H7/'Quaterly Profit and loss'!H$2</f>
        <v>0.001110591433</v>
      </c>
      <c r="I7" s="121">
        <f>'Quaterly Profit and loss'!I7/'Quaterly Profit and loss'!I$2</f>
        <v>0.001033361684</v>
      </c>
    </row>
    <row r="8">
      <c r="A8" s="70" t="s">
        <v>258</v>
      </c>
      <c r="B8" s="121">
        <f>'Quaterly Profit and loss'!B8/'Quaterly Profit and loss'!B$2</f>
        <v>0.1797559922</v>
      </c>
      <c r="C8" s="121">
        <f>'Quaterly Profit and loss'!C8/'Quaterly Profit and loss'!C$2</f>
        <v>0.1773430922</v>
      </c>
      <c r="D8" s="121">
        <f>'Quaterly Profit and loss'!D8/'Quaterly Profit and loss'!D$2</f>
        <v>0.1750200358</v>
      </c>
      <c r="E8" s="121">
        <f>'Quaterly Profit and loss'!E8/'Quaterly Profit and loss'!E$2</f>
        <v>0.1728914344</v>
      </c>
      <c r="F8" s="121">
        <f>'Quaterly Profit and loss'!F8/'Quaterly Profit and loss'!F$2</f>
        <v>0.1709737996</v>
      </c>
      <c r="G8" s="121">
        <f>'Quaterly Profit and loss'!G8/'Quaterly Profit and loss'!G$2</f>
        <v>0.1693101514</v>
      </c>
      <c r="H8" s="121">
        <f>'Quaterly Profit and loss'!H8/'Quaterly Profit and loss'!H$2</f>
        <v>0.1677491826</v>
      </c>
      <c r="I8" s="121">
        <f>'Quaterly Profit and loss'!I8/'Quaterly Profit and loss'!I$2</f>
        <v>0.1662484528</v>
      </c>
    </row>
    <row r="9">
      <c r="A9" s="67" t="s">
        <v>259</v>
      </c>
      <c r="B9" s="121">
        <f>'Quaterly Profit and loss'!B9/'Quaterly Profit and loss'!B$2</f>
        <v>0.0001538448859</v>
      </c>
      <c r="C9" s="121">
        <f>'Quaterly Profit and loss'!C9/'Quaterly Profit and loss'!C$2</f>
        <v>0.0006904836064</v>
      </c>
      <c r="D9" s="121">
        <f>'Quaterly Profit and loss'!D9/'Quaterly Profit and loss'!D$2</f>
        <v>0.0007644603441</v>
      </c>
      <c r="E9" s="121">
        <f>'Quaterly Profit and loss'!E9/'Quaterly Profit and loss'!E$2</f>
        <v>0.0007118952882</v>
      </c>
      <c r="F9" s="121">
        <f>'Quaterly Profit and loss'!F9/'Quaterly Profit and loss'!F$2</f>
        <v>0.0006628072375</v>
      </c>
      <c r="G9" s="121">
        <f>'Quaterly Profit and loss'!G9/'Quaterly Profit and loss'!G$2</f>
        <v>0.0002937485734</v>
      </c>
      <c r="H9" s="121">
        <f>'Quaterly Profit and loss'!H9/'Quaterly Profit and loss'!H$2</f>
        <v>0.00009112636328</v>
      </c>
      <c r="I9" s="121">
        <f>'Quaterly Profit and loss'!I9/'Quaterly Profit and loss'!I$2</f>
        <v>0</v>
      </c>
    </row>
    <row r="10">
      <c r="A10" s="70" t="s">
        <v>260</v>
      </c>
      <c r="B10" s="121">
        <f>'Quaterly Profit and loss'!B10/'Quaterly Profit and loss'!B$2</f>
        <v>0.1796021473</v>
      </c>
      <c r="C10" s="121">
        <f>'Quaterly Profit and loss'!C10/'Quaterly Profit and loss'!C$2</f>
        <v>0.1766526086</v>
      </c>
      <c r="D10" s="121">
        <f>'Quaterly Profit and loss'!D10/'Quaterly Profit and loss'!D$2</f>
        <v>0.1742555755</v>
      </c>
      <c r="E10" s="121">
        <f>'Quaterly Profit and loss'!E10/'Quaterly Profit and loss'!E$2</f>
        <v>0.1721795391</v>
      </c>
      <c r="F10" s="121">
        <f>'Quaterly Profit and loss'!F10/'Quaterly Profit and loss'!F$2</f>
        <v>0.1703109923</v>
      </c>
      <c r="G10" s="121">
        <f>'Quaterly Profit and loss'!G10/'Quaterly Profit and loss'!G$2</f>
        <v>0.1690164029</v>
      </c>
      <c r="H10" s="121">
        <f>'Quaterly Profit and loss'!H10/'Quaterly Profit and loss'!H$2</f>
        <v>0.1676580562</v>
      </c>
      <c r="I10" s="121">
        <f>'Quaterly Profit and loss'!I10/'Quaterly Profit and loss'!I$2</f>
        <v>0.1662484528</v>
      </c>
    </row>
    <row r="11">
      <c r="A11" s="67" t="s">
        <v>261</v>
      </c>
      <c r="B11" s="121">
        <f>'Quaterly Profit and loss'!B11/'Quaterly Profit and loss'!B$2</f>
        <v>0.04741496689</v>
      </c>
      <c r="C11" s="121">
        <f>'Quaterly Profit and loss'!C11/'Quaterly Profit and loss'!C$2</f>
        <v>0.04663628866</v>
      </c>
      <c r="D11" s="121">
        <f>'Quaterly Profit and loss'!D11/'Quaterly Profit and loss'!D$2</f>
        <v>0.04600347193</v>
      </c>
      <c r="E11" s="121">
        <f>'Quaterly Profit and loss'!E11/'Quaterly Profit and loss'!E$2</f>
        <v>0.04545539832</v>
      </c>
      <c r="F11" s="121">
        <f>'Quaterly Profit and loss'!F11/'Quaterly Profit and loss'!F$2</f>
        <v>0.04496210198</v>
      </c>
      <c r="G11" s="121">
        <f>'Quaterly Profit and loss'!G11/'Quaterly Profit and loss'!G$2</f>
        <v>0.04462033036</v>
      </c>
      <c r="H11" s="121">
        <f>'Quaterly Profit and loss'!H11/'Quaterly Profit and loss'!H$2</f>
        <v>0.04426172685</v>
      </c>
      <c r="I11" s="121">
        <f>'Quaterly Profit and loss'!I11/'Quaterly Profit and loss'!I$2</f>
        <v>0.04388959153</v>
      </c>
    </row>
    <row r="12">
      <c r="A12" s="70" t="s">
        <v>262</v>
      </c>
      <c r="B12" s="121">
        <f>'Quaterly Profit and loss'!B12/'Quaterly Profit and loss'!B$2</f>
        <v>0.1321871804</v>
      </c>
      <c r="C12" s="121">
        <f>'Quaterly Profit and loss'!C12/'Quaterly Profit and loss'!C$2</f>
        <v>0.1300163199</v>
      </c>
      <c r="D12" s="121">
        <f>'Quaterly Profit and loss'!D12/'Quaterly Profit and loss'!D$2</f>
        <v>0.1282521036</v>
      </c>
      <c r="E12" s="121">
        <f>'Quaterly Profit and loss'!E12/'Quaterly Profit and loss'!E$2</f>
        <v>0.1267241408</v>
      </c>
      <c r="F12" s="121">
        <f>'Quaterly Profit and loss'!F12/'Quaterly Profit and loss'!F$2</f>
        <v>0.1253488904</v>
      </c>
      <c r="G12" s="121">
        <f>'Quaterly Profit and loss'!G12/'Quaterly Profit and loss'!G$2</f>
        <v>0.1243960725</v>
      </c>
      <c r="H12" s="121">
        <f>'Quaterly Profit and loss'!H12/'Quaterly Profit and loss'!H$2</f>
        <v>0.1233963294</v>
      </c>
      <c r="I12" s="121">
        <f>'Quaterly Profit and loss'!I12/'Quaterly Profit and loss'!I$2</f>
        <v>0.1223588612</v>
      </c>
    </row>
  </sheetData>
  <printOptions gridLines="1" horizontalCentered="1"/>
  <pageMargins bottom="0.75" footer="0.0" header="0.0" left="0.7" right="0.7" top="0.75"/>
  <pageSetup fitToHeight="0" paperSize="9" cellComments="atEnd" orientation="landscape" pageOrder="overThenDown"/>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s>
  <sheetData>
    <row r="1">
      <c r="A1" s="65" t="s">
        <v>452</v>
      </c>
      <c r="B1" s="66" t="s">
        <v>149</v>
      </c>
      <c r="C1" s="66" t="s">
        <v>150</v>
      </c>
      <c r="D1" s="66" t="s">
        <v>151</v>
      </c>
      <c r="E1" s="66" t="s">
        <v>152</v>
      </c>
      <c r="F1" s="66" t="s">
        <v>153</v>
      </c>
      <c r="G1" s="66" t="s">
        <v>154</v>
      </c>
      <c r="H1" s="66" t="s">
        <v>155</v>
      </c>
      <c r="I1" s="66" t="s">
        <v>156</v>
      </c>
    </row>
    <row r="2">
      <c r="A2" s="67" t="s">
        <v>252</v>
      </c>
      <c r="B2" s="91"/>
      <c r="C2" s="112">
        <f>('Quaterly Profit and loss'!C2-'Quaterly Profit and loss'!B2)/'Quaterly Profit and loss'!B2</f>
        <v>0.07339724441</v>
      </c>
      <c r="D2" s="112">
        <f>('Quaterly Profit and loss'!D2-'Quaterly Profit and loss'!C2)/'Quaterly Profit and loss'!C2</f>
        <v>0.07361696424</v>
      </c>
      <c r="E2" s="112">
        <f>('Quaterly Profit and loss'!E2-'Quaterly Profit and loss'!D2)/'Quaterly Profit and loss'!D2</f>
        <v>0.07383818481</v>
      </c>
      <c r="F2" s="112">
        <f>('Quaterly Profit and loss'!F2-'Quaterly Profit and loss'!E2)/'Quaterly Profit and loss'!E2</f>
        <v>0.07406082491</v>
      </c>
      <c r="G2" s="112">
        <f>('Quaterly Profit and loss'!G2-'Quaterly Profit and loss'!F2)/'Quaterly Profit and loss'!F2</f>
        <v>0.07428480105</v>
      </c>
      <c r="H2" s="112">
        <f>('Quaterly Profit and loss'!H2-'Quaterly Profit and loss'!G2)/'Quaterly Profit and loss'!G2</f>
        <v>0.07451002758</v>
      </c>
      <c r="I2" s="112">
        <f>('Quaterly Profit and loss'!I2-'Quaterly Profit and loss'!H2)/'Quaterly Profit and loss'!H2</f>
        <v>0.0747364168</v>
      </c>
    </row>
    <row r="3">
      <c r="A3" s="67" t="s">
        <v>253</v>
      </c>
      <c r="B3" s="91"/>
      <c r="C3" s="112">
        <f>('Quaterly Profit and loss'!C3-'Quaterly Profit and loss'!B3)/'Quaterly Profit and loss'!B3</f>
        <v>0.07708461286</v>
      </c>
      <c r="D3" s="112">
        <f>('Quaterly Profit and loss'!D3-'Quaterly Profit and loss'!C3)/'Quaterly Profit and loss'!C3</f>
        <v>0.07708463469</v>
      </c>
      <c r="E3" s="112">
        <f>('Quaterly Profit and loss'!E3-'Quaterly Profit and loss'!D3)/'Quaterly Profit and loss'!D3</f>
        <v>0.07708465653</v>
      </c>
      <c r="F3" s="112">
        <f>('Quaterly Profit and loss'!F3-'Quaterly Profit and loss'!E3)/'Quaterly Profit and loss'!E3</f>
        <v>0.07708467836</v>
      </c>
      <c r="G3" s="112">
        <f>('Quaterly Profit and loss'!G3-'Quaterly Profit and loss'!F3)/'Quaterly Profit and loss'!F3</f>
        <v>0.07708470019</v>
      </c>
      <c r="H3" s="112">
        <f>('Quaterly Profit and loss'!H3-'Quaterly Profit and loss'!G3)/'Quaterly Profit and loss'!G3</f>
        <v>0.07708472202</v>
      </c>
      <c r="I3" s="112">
        <f>('Quaterly Profit and loss'!I3-'Quaterly Profit and loss'!H3)/'Quaterly Profit and loss'!H3</f>
        <v>0.07708474384</v>
      </c>
    </row>
    <row r="4">
      <c r="A4" s="69" t="s">
        <v>254</v>
      </c>
      <c r="B4" s="91"/>
      <c r="C4" s="112">
        <f>('Quaterly Profit and loss'!C4-'Quaterly Profit and loss'!B4)/'Quaterly Profit and loss'!B4</f>
        <v>0.05731577444</v>
      </c>
      <c r="D4" s="112">
        <f>('Quaterly Profit and loss'!D4-'Quaterly Profit and loss'!C4)/'Quaterly Profit and loss'!C4</f>
        <v>0.05821088466</v>
      </c>
      <c r="E4" s="112">
        <f>('Quaterly Profit and loss'!E4-'Quaterly Profit and loss'!D4)/'Quaterly Profit and loss'!D4</f>
        <v>0.05915759349</v>
      </c>
      <c r="F4" s="112">
        <f>('Quaterly Profit and loss'!F4-'Quaterly Profit and loss'!E4)/'Quaterly Profit and loss'!E4</f>
        <v>0.06015547508</v>
      </c>
      <c r="G4" s="112">
        <f>('Quaterly Profit and loss'!G4-'Quaterly Profit and loss'!F4)/'Quaterly Profit and loss'!F4</f>
        <v>0.06120371346</v>
      </c>
      <c r="H4" s="112">
        <f>('Quaterly Profit and loss'!H4-'Quaterly Profit and loss'!G4)/'Quaterly Profit and loss'!G4</f>
        <v>0.06230107923</v>
      </c>
      <c r="I4" s="112">
        <f>('Quaterly Profit and loss'!I4-'Quaterly Profit and loss'!H4)/'Quaterly Profit and loss'!H4</f>
        <v>0.06344591135</v>
      </c>
    </row>
    <row r="5">
      <c r="A5" s="67" t="s">
        <v>255</v>
      </c>
      <c r="B5" s="91"/>
      <c r="C5" s="112">
        <f>('Quaterly Profit and loss'!C5-'Quaterly Profit and loss'!B5)/'Quaterly Profit and loss'!B5</f>
        <v>0</v>
      </c>
      <c r="D5" s="112">
        <f>('Quaterly Profit and loss'!D5-'Quaterly Profit and loss'!C5)/'Quaterly Profit and loss'!C5</f>
        <v>0</v>
      </c>
      <c r="E5" s="112">
        <f>('Quaterly Profit and loss'!E5-'Quaterly Profit and loss'!D5)/'Quaterly Profit and loss'!D5</f>
        <v>0</v>
      </c>
      <c r="F5" s="112">
        <f>('Quaterly Profit and loss'!F5-'Quaterly Profit and loss'!E5)/'Quaterly Profit and loss'!E5</f>
        <v>0</v>
      </c>
      <c r="G5" s="112">
        <f>('Quaterly Profit and loss'!G5-'Quaterly Profit and loss'!F5)/'Quaterly Profit and loss'!F5</f>
        <v>0</v>
      </c>
      <c r="H5" s="112">
        <f>('Quaterly Profit and loss'!H5-'Quaterly Profit and loss'!G5)/'Quaterly Profit and loss'!G5</f>
        <v>0</v>
      </c>
      <c r="I5" s="112">
        <f>('Quaterly Profit and loss'!I5-'Quaterly Profit and loss'!H5)/'Quaterly Profit and loss'!H5</f>
        <v>0</v>
      </c>
    </row>
    <row r="6">
      <c r="A6" s="70" t="s">
        <v>256</v>
      </c>
      <c r="B6" s="91"/>
      <c r="C6" s="112">
        <f>('Quaterly Profit and loss'!C6-'Quaterly Profit and loss'!B6)/'Quaterly Profit and loss'!B6</f>
        <v>0.05892482451</v>
      </c>
      <c r="D6" s="112">
        <f>('Quaterly Profit and loss'!D6-'Quaterly Profit and loss'!C6)/'Quaterly Profit and loss'!C6</f>
        <v>0.05975412818</v>
      </c>
      <c r="E6" s="112">
        <f>('Quaterly Profit and loss'!E6-'Quaterly Profit and loss'!D6)/'Quaterly Profit and loss'!D6</f>
        <v>0.06063750466</v>
      </c>
      <c r="F6" s="112">
        <f>('Quaterly Profit and loss'!F6-'Quaterly Profit and loss'!E6)/'Quaterly Profit and loss'!E6</f>
        <v>0.06157431477</v>
      </c>
      <c r="G6" s="112">
        <f>('Quaterly Profit and loss'!G6-'Quaterly Profit and loss'!F6)/'Quaterly Profit and loss'!F6</f>
        <v>0.06256354634</v>
      </c>
      <c r="H6" s="112">
        <f>('Quaterly Profit and loss'!H6-'Quaterly Profit and loss'!G6)/'Quaterly Profit and loss'!G6</f>
        <v>0.06360379125</v>
      </c>
      <c r="I6" s="112">
        <f>('Quaterly Profit and loss'!I6-'Quaterly Profit and loss'!H6)/'Quaterly Profit and loss'!H6</f>
        <v>0.0646932277</v>
      </c>
    </row>
    <row r="7">
      <c r="A7" s="71" t="s">
        <v>257</v>
      </c>
      <c r="B7" s="91"/>
      <c r="C7" s="112">
        <f>('Quaterly Profit and loss'!C7-'Quaterly Profit and loss'!B7)/'Quaterly Profit and loss'!B7</f>
        <v>0.05205639443</v>
      </c>
      <c r="D7" s="112">
        <f>('Quaterly Profit and loss'!D7-'Quaterly Profit and loss'!C7)/'Quaterly Profit and loss'!C7</f>
        <v>0.08143684085</v>
      </c>
      <c r="E7" s="112">
        <f>('Quaterly Profit and loss'!E7-'Quaterly Profit and loss'!D7)/'Quaterly Profit and loss'!D7</f>
        <v>0.04575450946</v>
      </c>
      <c r="F7" s="112">
        <f>('Quaterly Profit and loss'!F7-'Quaterly Profit and loss'!E7)/'Quaterly Profit and loss'!E7</f>
        <v>0</v>
      </c>
      <c r="G7" s="112">
        <f>('Quaterly Profit and loss'!G7-'Quaterly Profit and loss'!F7)/'Quaterly Profit and loss'!F7</f>
        <v>-0.08203618006</v>
      </c>
      <c r="H7" s="112">
        <f>('Quaterly Profit and loss'!H7-'Quaterly Profit and loss'!G7)/'Quaterly Profit and loss'!G7</f>
        <v>-0.06851512374</v>
      </c>
      <c r="I7" s="112">
        <f>('Quaterly Profit and loss'!I7-'Quaterly Profit and loss'!H7)/'Quaterly Profit and loss'!H7</f>
        <v>0</v>
      </c>
    </row>
    <row r="8">
      <c r="A8" s="70" t="s">
        <v>258</v>
      </c>
      <c r="B8" s="91"/>
      <c r="C8" s="112">
        <f>('Quaterly Profit and loss'!C8-'Quaterly Profit and loss'!B8)/'Quaterly Profit and loss'!B8</f>
        <v>0.05898882224</v>
      </c>
      <c r="D8" s="112">
        <f>('Quaterly Profit and loss'!D8-'Quaterly Profit and loss'!C8)/'Quaterly Profit and loss'!C8</f>
        <v>0.05955341848</v>
      </c>
      <c r="E8" s="112">
        <f>('Quaterly Profit and loss'!E8-'Quaterly Profit and loss'!D8)/'Quaterly Profit and loss'!D8</f>
        <v>0.06077811698</v>
      </c>
      <c r="F8" s="112">
        <f>('Quaterly Profit and loss'!F8-'Quaterly Profit and loss'!E8)/'Quaterly Profit and loss'!E8</f>
        <v>0.0621478206</v>
      </c>
      <c r="G8" s="112">
        <f>('Quaterly Profit and loss'!G8-'Quaterly Profit and loss'!F8)/'Quaterly Profit and loss'!F8</f>
        <v>0.06383155074</v>
      </c>
      <c r="H8" s="112">
        <f>('Quaterly Profit and loss'!H8-'Quaterly Profit and loss'!G8)/'Quaterly Profit and loss'!G8</f>
        <v>0.06460349423</v>
      </c>
      <c r="I8" s="112">
        <f>('Quaterly Profit and loss'!I8-'Quaterly Profit and loss'!H8)/'Quaterly Profit and loss'!H8</f>
        <v>0.06512153229</v>
      </c>
    </row>
    <row r="9">
      <c r="A9" s="67" t="s">
        <v>259</v>
      </c>
      <c r="B9" s="91"/>
      <c r="C9" s="112">
        <f>('Quaterly Profit and loss'!C9-'Quaterly Profit and loss'!B9)/'Quaterly Profit and loss'!B9</f>
        <v>3.817600506</v>
      </c>
      <c r="D9" s="112">
        <f>('Quaterly Profit and loss'!D9-'Quaterly Profit and loss'!C9)/'Quaterly Profit and loss'!C9</f>
        <v>0.18864168</v>
      </c>
      <c r="E9" s="112">
        <f>('Quaterly Profit and loss'!E9-'Quaterly Profit and loss'!D9)/'Quaterly Profit and loss'!D9</f>
        <v>0</v>
      </c>
      <c r="F9" s="112">
        <f>('Quaterly Profit and loss'!F9-'Quaterly Profit and loss'!E9)/'Quaterly Profit and loss'!E9</f>
        <v>0</v>
      </c>
      <c r="G9" s="112">
        <f>('Quaterly Profit and loss'!G9-'Quaterly Profit and loss'!F9)/'Quaterly Profit and loss'!F9</f>
        <v>-0.5238892851</v>
      </c>
      <c r="H9" s="112">
        <f>('Quaterly Profit and loss'!H9-'Quaterly Profit and loss'!G9)/'Quaterly Profit and loss'!G9</f>
        <v>-0.6666666667</v>
      </c>
      <c r="I9" s="112">
        <f>('Quaterly Profit and loss'!I9-'Quaterly Profit and loss'!H9)/'Quaterly Profit and loss'!H9</f>
        <v>-1</v>
      </c>
    </row>
    <row r="10">
      <c r="A10" s="70" t="s">
        <v>260</v>
      </c>
      <c r="B10" s="91"/>
      <c r="C10" s="112">
        <f>('Quaterly Profit and loss'!C10-'Quaterly Profit and loss'!B10)/'Quaterly Profit and loss'!B10</f>
        <v>0.05576924389</v>
      </c>
      <c r="D10" s="112">
        <f>('Quaterly Profit and loss'!D10-'Quaterly Profit and loss'!C10)/'Quaterly Profit and loss'!C10</f>
        <v>0.05904885006</v>
      </c>
      <c r="E10" s="112">
        <f>('Quaterly Profit and loss'!E10-'Quaterly Profit and loss'!D10)/'Quaterly Profit and loss'!D10</f>
        <v>0.06104475098</v>
      </c>
      <c r="F10" s="112">
        <f>('Quaterly Profit and loss'!F10-'Quaterly Profit and loss'!E10)/'Quaterly Profit and loss'!E10</f>
        <v>0.06240477762</v>
      </c>
      <c r="G10" s="112">
        <f>('Quaterly Profit and loss'!G10-'Quaterly Profit and loss'!F10)/'Quaterly Profit and loss'!F10</f>
        <v>0.06611881134</v>
      </c>
      <c r="H10" s="112">
        <f>('Quaterly Profit and loss'!H10-'Quaterly Profit and loss'!G10)/'Quaterly Profit and loss'!G10</f>
        <v>0.06587443339</v>
      </c>
      <c r="I10" s="112">
        <f>('Quaterly Profit and loss'!I10-'Quaterly Profit and loss'!H10)/'Quaterly Profit and loss'!H10</f>
        <v>0.06570045258</v>
      </c>
    </row>
    <row r="11">
      <c r="A11" s="67" t="s">
        <v>261</v>
      </c>
      <c r="B11" s="91"/>
      <c r="C11" s="112">
        <f>('Quaterly Profit and loss'!C11-'Quaterly Profit and loss'!B11)/'Quaterly Profit and loss'!B11</f>
        <v>0.05576924389</v>
      </c>
      <c r="D11" s="112">
        <f>('Quaterly Profit and loss'!D11-'Quaterly Profit and loss'!C11)/'Quaterly Profit and loss'!C11</f>
        <v>0.05904885006</v>
      </c>
      <c r="E11" s="112">
        <f>('Quaterly Profit and loss'!E11-'Quaterly Profit and loss'!D11)/'Quaterly Profit and loss'!D11</f>
        <v>0.06104475098</v>
      </c>
      <c r="F11" s="112">
        <f>('Quaterly Profit and loss'!F11-'Quaterly Profit and loss'!E11)/'Quaterly Profit and loss'!E11</f>
        <v>0.06240477762</v>
      </c>
      <c r="G11" s="112">
        <f>('Quaterly Profit and loss'!G11-'Quaterly Profit and loss'!F11)/'Quaterly Profit and loss'!F11</f>
        <v>0.06611881134</v>
      </c>
      <c r="H11" s="112">
        <f>('Quaterly Profit and loss'!H11-'Quaterly Profit and loss'!G11)/'Quaterly Profit and loss'!G11</f>
        <v>0.06587443339</v>
      </c>
      <c r="I11" s="112">
        <f>('Quaterly Profit and loss'!I11-'Quaterly Profit and loss'!H11)/'Quaterly Profit and loss'!H11</f>
        <v>0.06570045258</v>
      </c>
    </row>
    <row r="12">
      <c r="A12" s="70" t="s">
        <v>262</v>
      </c>
      <c r="B12" s="91"/>
      <c r="C12" s="112">
        <f>('Quaterly Profit and loss'!C12-'Quaterly Profit and loss'!B12)/'Quaterly Profit and loss'!B12</f>
        <v>0.05576924389</v>
      </c>
      <c r="D12" s="112">
        <f>('Quaterly Profit and loss'!D12-'Quaterly Profit and loss'!C12)/'Quaterly Profit and loss'!C12</f>
        <v>0.05904885006</v>
      </c>
      <c r="E12" s="112">
        <f>('Quaterly Profit and loss'!E12-'Quaterly Profit and loss'!D12)/'Quaterly Profit and loss'!D12</f>
        <v>0.06104475098</v>
      </c>
      <c r="F12" s="112">
        <f>('Quaterly Profit and loss'!F12-'Quaterly Profit and loss'!E12)/'Quaterly Profit and loss'!E12</f>
        <v>0.06240477762</v>
      </c>
      <c r="G12" s="112">
        <f>('Quaterly Profit and loss'!G12-'Quaterly Profit and loss'!F12)/'Quaterly Profit and loss'!F12</f>
        <v>0.06611881134</v>
      </c>
      <c r="H12" s="112">
        <f>('Quaterly Profit and loss'!H12-'Quaterly Profit and loss'!G12)/'Quaterly Profit and loss'!G12</f>
        <v>0.06587443339</v>
      </c>
      <c r="I12" s="112">
        <f>('Quaterly Profit and loss'!I12-'Quaterly Profit and loss'!H12)/'Quaterly Profit and loss'!H12</f>
        <v>0.06570045258</v>
      </c>
    </row>
  </sheetData>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38"/>
    <col customWidth="1" min="2" max="25" width="12.38"/>
  </cols>
  <sheetData>
    <row r="1">
      <c r="A1" s="27"/>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29" t="s">
        <v>182</v>
      </c>
      <c r="B2" s="30"/>
      <c r="C2" s="30"/>
      <c r="D2" s="30"/>
      <c r="E2" s="30"/>
      <c r="F2" s="30"/>
      <c r="G2" s="30"/>
      <c r="H2" s="30"/>
      <c r="I2" s="30"/>
      <c r="J2" s="30"/>
      <c r="K2" s="30"/>
      <c r="L2" s="30"/>
      <c r="M2" s="30"/>
      <c r="N2" s="30"/>
      <c r="O2" s="30"/>
      <c r="P2" s="30"/>
      <c r="Q2" s="30"/>
      <c r="R2" s="30"/>
      <c r="S2" s="30"/>
      <c r="T2" s="30"/>
      <c r="U2" s="30"/>
      <c r="V2" s="30"/>
      <c r="W2" s="30"/>
      <c r="X2" s="30"/>
      <c r="Y2" s="30"/>
      <c r="Z2" s="9"/>
    </row>
    <row r="3">
      <c r="A3" s="31" t="s">
        <v>98</v>
      </c>
      <c r="B3" s="32">
        <f>Assumption!$B$3</f>
        <v>1000000</v>
      </c>
      <c r="C3" s="32">
        <f>B3*(1+Assumption!$C$3)</f>
        <v>1025000</v>
      </c>
      <c r="D3" s="32">
        <f>C3*(1+Assumption!$C$3)</f>
        <v>1050625</v>
      </c>
      <c r="E3" s="32">
        <f>D3*(1+Assumption!$C$3)</f>
        <v>1076890.625</v>
      </c>
      <c r="F3" s="32">
        <f>E3*(1+Assumption!$C$3)</f>
        <v>1103812.891</v>
      </c>
      <c r="G3" s="32">
        <f>F3*(1+Assumption!$C$3)</f>
        <v>1131408.213</v>
      </c>
      <c r="H3" s="32">
        <f>G3*(1+Assumption!$C$3)</f>
        <v>1159693.418</v>
      </c>
      <c r="I3" s="32">
        <f>H3*(1+Assumption!$C$3)</f>
        <v>1188685.754</v>
      </c>
      <c r="J3" s="32">
        <f>I3*(1+Assumption!$C$3)</f>
        <v>1218402.898</v>
      </c>
      <c r="K3" s="32">
        <f>J3*(1+Assumption!$C$3)</f>
        <v>1248862.97</v>
      </c>
      <c r="L3" s="32">
        <f>K3*(1+Assumption!$C$3)</f>
        <v>1280084.544</v>
      </c>
      <c r="M3" s="32">
        <f>L3*(1+Assumption!$C$3)</f>
        <v>1312086.658</v>
      </c>
      <c r="N3" s="32">
        <f>M3*(1+Assumption!$C$3)</f>
        <v>1344888.824</v>
      </c>
      <c r="O3" s="32">
        <f>N3*(1+Assumption!$C$3)</f>
        <v>1378511.045</v>
      </c>
      <c r="P3" s="32">
        <f>O3*(1+Assumption!$C$3)</f>
        <v>1412973.821</v>
      </c>
      <c r="Q3" s="32">
        <f>P3*(1+Assumption!$C$3)</f>
        <v>1448298.166</v>
      </c>
      <c r="R3" s="32">
        <f>Q3*(1+Assumption!$C$3)</f>
        <v>1484505.621</v>
      </c>
      <c r="S3" s="32">
        <f>R3*(1+Assumption!$C$3)</f>
        <v>1521618.261</v>
      </c>
      <c r="T3" s="32">
        <f>S3*(1+Assumption!$C$3)</f>
        <v>1559658.718</v>
      </c>
      <c r="U3" s="32">
        <f>T3*(1+Assumption!$C$3)</f>
        <v>1598650.186</v>
      </c>
      <c r="V3" s="32">
        <f>U3*(1+Assumption!$C$3)</f>
        <v>1638616.44</v>
      </c>
      <c r="W3" s="32">
        <f>V3*(1+Assumption!$C$3)</f>
        <v>1679581.851</v>
      </c>
      <c r="X3" s="32">
        <f>W3*(1+Assumption!$C$3)</f>
        <v>1721571.398</v>
      </c>
      <c r="Y3" s="32">
        <f>X3*(1+Assumption!$C$3)</f>
        <v>1764610.683</v>
      </c>
      <c r="Z3" s="9"/>
    </row>
    <row r="4">
      <c r="A4" s="31" t="s">
        <v>99</v>
      </c>
      <c r="B4" s="32">
        <f>Assumption!$B$4</f>
        <v>1000000</v>
      </c>
      <c r="C4" s="32">
        <f>B4*(1+Assumption!$C$4)</f>
        <v>1005000</v>
      </c>
      <c r="D4" s="32">
        <f>C4*(1+Assumption!$C$4)</f>
        <v>1010025</v>
      </c>
      <c r="E4" s="32">
        <f>D4*(1+Assumption!$C$4)</f>
        <v>1015075.125</v>
      </c>
      <c r="F4" s="32">
        <f>E4*(1+Assumption!$C$4)</f>
        <v>1020150.501</v>
      </c>
      <c r="G4" s="32">
        <f>F4*(1+Assumption!$C$4)</f>
        <v>1025251.253</v>
      </c>
      <c r="H4" s="32">
        <f>G4*(1+Assumption!$C$4)</f>
        <v>1030377.509</v>
      </c>
      <c r="I4" s="32">
        <f>H4*(1+Assumption!$C$4)</f>
        <v>1035529.397</v>
      </c>
      <c r="J4" s="32">
        <f>I4*(1+Assumption!$C$4)</f>
        <v>1040707.044</v>
      </c>
      <c r="K4" s="32">
        <f>J4*(1+Assumption!$C$4)</f>
        <v>1045910.579</v>
      </c>
      <c r="L4" s="32">
        <f>K4*(1+Assumption!$C$4)</f>
        <v>1051140.132</v>
      </c>
      <c r="M4" s="32">
        <f>L4*(1+Assumption!$C$4)</f>
        <v>1056395.833</v>
      </c>
      <c r="N4" s="32">
        <f>M4*(1+Assumption!$C$4)</f>
        <v>1061677.812</v>
      </c>
      <c r="O4" s="32">
        <f>N4*(1+Assumption!$C$4)</f>
        <v>1066986.201</v>
      </c>
      <c r="P4" s="32">
        <f>O4*(1+Assumption!$C$4)</f>
        <v>1072321.132</v>
      </c>
      <c r="Q4" s="32">
        <f>P4*(1+Assumption!$C$4)</f>
        <v>1077682.738</v>
      </c>
      <c r="R4" s="32">
        <f>Q4*(1+Assumption!$C$4)</f>
        <v>1083071.151</v>
      </c>
      <c r="S4" s="32">
        <f>R4*(1+Assumption!$C$4)</f>
        <v>1088486.507</v>
      </c>
      <c r="T4" s="32">
        <f>S4*(1+Assumption!$C$4)</f>
        <v>1093928.94</v>
      </c>
      <c r="U4" s="32">
        <f>T4*(1+Assumption!$C$4)</f>
        <v>1099398.584</v>
      </c>
      <c r="V4" s="32">
        <f>U4*(1+Assumption!$C$4)</f>
        <v>1104895.577</v>
      </c>
      <c r="W4" s="32">
        <f>V4*(1+Assumption!$C$4)</f>
        <v>1110420.055</v>
      </c>
      <c r="X4" s="32">
        <f>W4*(1+Assumption!$C$4)</f>
        <v>1115972.155</v>
      </c>
      <c r="Y4" s="32">
        <f>X4*(1+Assumption!$C$4)</f>
        <v>1121552.016</v>
      </c>
      <c r="Z4" s="9"/>
    </row>
    <row r="5">
      <c r="A5" s="31"/>
      <c r="B5" s="30"/>
      <c r="C5" s="30"/>
      <c r="D5" s="30"/>
      <c r="E5" s="30"/>
      <c r="F5" s="30"/>
      <c r="G5" s="30"/>
      <c r="H5" s="30"/>
      <c r="I5" s="30"/>
      <c r="J5" s="30"/>
      <c r="K5" s="30"/>
      <c r="L5" s="30"/>
      <c r="M5" s="30"/>
      <c r="N5" s="30"/>
      <c r="O5" s="30"/>
      <c r="P5" s="30"/>
      <c r="Q5" s="30"/>
      <c r="R5" s="30"/>
      <c r="S5" s="30"/>
      <c r="T5" s="30"/>
      <c r="U5" s="30"/>
      <c r="V5" s="30"/>
      <c r="W5" s="30"/>
      <c r="X5" s="30"/>
      <c r="Y5" s="30"/>
      <c r="Z5" s="9"/>
    </row>
    <row r="6">
      <c r="A6" s="33" t="s">
        <v>183</v>
      </c>
      <c r="B6" s="30"/>
      <c r="C6" s="30"/>
      <c r="D6" s="30"/>
      <c r="E6" s="30"/>
      <c r="F6" s="30"/>
      <c r="G6" s="30"/>
      <c r="H6" s="30"/>
      <c r="I6" s="30"/>
      <c r="J6" s="30"/>
      <c r="K6" s="30"/>
      <c r="L6" s="30"/>
      <c r="M6" s="30"/>
      <c r="N6" s="30"/>
      <c r="O6" s="30"/>
      <c r="P6" s="30"/>
      <c r="Q6" s="30"/>
      <c r="R6" s="30"/>
      <c r="S6" s="30"/>
      <c r="T6" s="30"/>
      <c r="U6" s="30"/>
      <c r="V6" s="30"/>
      <c r="W6" s="30"/>
      <c r="X6" s="30"/>
      <c r="Y6" s="30"/>
      <c r="Z6" s="9"/>
    </row>
    <row r="7">
      <c r="A7" s="34" t="s">
        <v>98</v>
      </c>
      <c r="B7" s="35">
        <f>Assumption!$D$3</f>
        <v>30</v>
      </c>
      <c r="C7" s="35">
        <f>B7*(1+Assumption!$E$3)</f>
        <v>30.15</v>
      </c>
      <c r="D7" s="35">
        <f>C7*(1+Assumption!$E$3)</f>
        <v>30.30075</v>
      </c>
      <c r="E7" s="35">
        <f>D7*(1+Assumption!$E$3)</f>
        <v>30.45225375</v>
      </c>
      <c r="F7" s="35">
        <f>E7*(1+Assumption!$E$3)</f>
        <v>30.60451502</v>
      </c>
      <c r="G7" s="35">
        <f>F7*(1+Assumption!$E$3)</f>
        <v>30.75753759</v>
      </c>
      <c r="H7" s="35">
        <f>G7*(1+Assumption!$E$3)</f>
        <v>30.91132528</v>
      </c>
      <c r="I7" s="35">
        <f>H7*(1+Assumption!$E$3)</f>
        <v>31.06588191</v>
      </c>
      <c r="J7" s="35">
        <f>I7*(1+Assumption!$E$3)</f>
        <v>31.22121132</v>
      </c>
      <c r="K7" s="35">
        <f>J7*(1+Assumption!$E$3)</f>
        <v>31.37731737</v>
      </c>
      <c r="L7" s="35">
        <f>K7*(1+Assumption!$E$3)</f>
        <v>31.53420396</v>
      </c>
      <c r="M7" s="35">
        <f>L7*(1+Assumption!$E$3)</f>
        <v>31.69187498</v>
      </c>
      <c r="N7" s="35">
        <f>M7*(1+Assumption!$E$3)</f>
        <v>31.85033436</v>
      </c>
      <c r="O7" s="35">
        <f>N7*(1+Assumption!$E$3)</f>
        <v>32.00958603</v>
      </c>
      <c r="P7" s="35">
        <f>O7*(1+Assumption!$E$3)</f>
        <v>32.16963396</v>
      </c>
      <c r="Q7" s="35">
        <f>P7*(1+Assumption!$E$3)</f>
        <v>32.33048213</v>
      </c>
      <c r="R7" s="35">
        <f>Q7*(1+Assumption!$E$3)</f>
        <v>32.49213454</v>
      </c>
      <c r="S7" s="35">
        <f>R7*(1+Assumption!$E$3)</f>
        <v>32.65459521</v>
      </c>
      <c r="T7" s="35">
        <f>S7*(1+Assumption!$E$3)</f>
        <v>32.81786819</v>
      </c>
      <c r="U7" s="35">
        <f>T7*(1+Assumption!$E$3)</f>
        <v>32.98195753</v>
      </c>
      <c r="V7" s="35">
        <f>U7*(1+Assumption!$E$3)</f>
        <v>33.14686732</v>
      </c>
      <c r="W7" s="35">
        <f>V7*(1+Assumption!$E$3)</f>
        <v>33.31260165</v>
      </c>
      <c r="X7" s="35">
        <f>W7*(1+Assumption!$E$3)</f>
        <v>33.47916466</v>
      </c>
      <c r="Y7" s="35">
        <f>X7*(1+Assumption!$E$3)</f>
        <v>33.64656048</v>
      </c>
      <c r="Z7" s="9"/>
    </row>
    <row r="8">
      <c r="A8" s="34" t="s">
        <v>99</v>
      </c>
      <c r="B8" s="35">
        <f>Assumption!$D$4</f>
        <v>50</v>
      </c>
      <c r="C8" s="35">
        <f>B8*(1+Assumption!$E$4)</f>
        <v>50.75</v>
      </c>
      <c r="D8" s="35">
        <f>C8*(1+Assumption!$E$4)</f>
        <v>51.51125</v>
      </c>
      <c r="E8" s="35">
        <f>D8*(1+Assumption!$E$4)</f>
        <v>52.28391875</v>
      </c>
      <c r="F8" s="35">
        <f>E8*(1+Assumption!$E$4)</f>
        <v>53.06817753</v>
      </c>
      <c r="G8" s="35">
        <f>F8*(1+Assumption!$E$4)</f>
        <v>53.86420019</v>
      </c>
      <c r="H8" s="35">
        <f>G8*(1+Assumption!$E$4)</f>
        <v>54.6721632</v>
      </c>
      <c r="I8" s="35">
        <f>H8*(1+Assumption!$E$4)</f>
        <v>55.49224565</v>
      </c>
      <c r="J8" s="35">
        <f>I8*(1+Assumption!$E$4)</f>
        <v>56.32462933</v>
      </c>
      <c r="K8" s="35">
        <f>J8*(1+Assumption!$E$4)</f>
        <v>57.16949877</v>
      </c>
      <c r="L8" s="35">
        <f>K8*(1+Assumption!$E$4)</f>
        <v>58.02704125</v>
      </c>
      <c r="M8" s="35">
        <f>L8*(1+Assumption!$E$4)</f>
        <v>58.89744687</v>
      </c>
      <c r="N8" s="35">
        <f>M8*(1+Assumption!$E$4)</f>
        <v>59.78090857</v>
      </c>
      <c r="O8" s="35">
        <f>N8*(1+Assumption!$E$4)</f>
        <v>60.6776222</v>
      </c>
      <c r="P8" s="35">
        <f>O8*(1+Assumption!$E$4)</f>
        <v>61.58778653</v>
      </c>
      <c r="Q8" s="35">
        <f>P8*(1+Assumption!$E$4)</f>
        <v>62.51160333</v>
      </c>
      <c r="R8" s="35">
        <f>Q8*(1+Assumption!$E$4)</f>
        <v>63.44927738</v>
      </c>
      <c r="S8" s="35">
        <f>R8*(1+Assumption!$E$4)</f>
        <v>64.40101654</v>
      </c>
      <c r="T8" s="35">
        <f>S8*(1+Assumption!$E$4)</f>
        <v>65.36703179</v>
      </c>
      <c r="U8" s="35">
        <f>T8*(1+Assumption!$E$4)</f>
        <v>66.34753727</v>
      </c>
      <c r="V8" s="35">
        <f>U8*(1+Assumption!$E$4)</f>
        <v>67.34275033</v>
      </c>
      <c r="W8" s="35">
        <f>V8*(1+Assumption!$E$4)</f>
        <v>68.35289158</v>
      </c>
      <c r="X8" s="35">
        <f>W8*(1+Assumption!$E$4)</f>
        <v>69.37818496</v>
      </c>
      <c r="Y8" s="35">
        <f>X8*(1+Assumption!$E$4)</f>
        <v>70.41885773</v>
      </c>
      <c r="Z8" s="9"/>
    </row>
    <row r="9">
      <c r="A9" s="31"/>
      <c r="B9" s="30"/>
      <c r="C9" s="30"/>
      <c r="D9" s="30"/>
      <c r="E9" s="30"/>
      <c r="F9" s="30"/>
      <c r="G9" s="30"/>
      <c r="H9" s="30"/>
      <c r="I9" s="30"/>
      <c r="J9" s="30"/>
      <c r="K9" s="30"/>
      <c r="L9" s="30"/>
      <c r="M9" s="30"/>
      <c r="N9" s="30"/>
      <c r="O9" s="30"/>
      <c r="P9" s="30"/>
      <c r="Q9" s="30"/>
      <c r="R9" s="30"/>
      <c r="S9" s="30"/>
      <c r="T9" s="30"/>
      <c r="U9" s="30"/>
      <c r="V9" s="30"/>
      <c r="W9" s="30"/>
      <c r="X9" s="30"/>
      <c r="Y9" s="30"/>
      <c r="Z9" s="9"/>
    </row>
    <row r="10">
      <c r="A10" s="29" t="s">
        <v>184</v>
      </c>
      <c r="B10" s="30"/>
      <c r="C10" s="30"/>
      <c r="D10" s="30"/>
      <c r="E10" s="30"/>
      <c r="F10" s="30"/>
      <c r="G10" s="30"/>
      <c r="H10" s="30"/>
      <c r="I10" s="30"/>
      <c r="J10" s="30"/>
      <c r="K10" s="30"/>
      <c r="L10" s="30"/>
      <c r="M10" s="30"/>
      <c r="N10" s="30"/>
      <c r="O10" s="30"/>
      <c r="P10" s="30"/>
      <c r="Q10" s="30"/>
      <c r="R10" s="30"/>
      <c r="S10" s="30"/>
      <c r="T10" s="30"/>
      <c r="U10" s="30"/>
      <c r="V10" s="30"/>
      <c r="W10" s="30"/>
      <c r="X10" s="30"/>
      <c r="Y10" s="30"/>
      <c r="Z10" s="9"/>
    </row>
    <row r="11">
      <c r="A11" s="31" t="s">
        <v>98</v>
      </c>
      <c r="B11" s="32">
        <f>Assumption!$B$14</f>
        <v>1200000</v>
      </c>
      <c r="C11" s="32">
        <f>B11*(1+Assumption!$C$14)</f>
        <v>1224000</v>
      </c>
      <c r="D11" s="32">
        <f>C11*(1+Assumption!$C$14)</f>
        <v>1248480</v>
      </c>
      <c r="E11" s="32">
        <f>D11*(1+Assumption!$C$14)</f>
        <v>1273449.6</v>
      </c>
      <c r="F11" s="32">
        <f>E11*(1+Assumption!$C$14)</f>
        <v>1298918.592</v>
      </c>
      <c r="G11" s="32">
        <f>F11*(1+Assumption!$C$14)</f>
        <v>1324896.964</v>
      </c>
      <c r="H11" s="32">
        <f>G11*(1+Assumption!$C$14)</f>
        <v>1351394.903</v>
      </c>
      <c r="I11" s="32">
        <f>H11*(1+Assumption!$C$14)</f>
        <v>1378422.801</v>
      </c>
      <c r="J11" s="32">
        <f>I11*(1+Assumption!$C$14)</f>
        <v>1405991.257</v>
      </c>
      <c r="K11" s="32">
        <f>J11*(1+Assumption!$C$14)</f>
        <v>1434111.082</v>
      </c>
      <c r="L11" s="32">
        <f>K11*(1+Assumption!$C$14)</f>
        <v>1462793.304</v>
      </c>
      <c r="M11" s="32">
        <f>L11*(1+Assumption!$C$14)</f>
        <v>1492049.17</v>
      </c>
      <c r="N11" s="32">
        <f>M11*(1+Assumption!$C$14)</f>
        <v>1521890.153</v>
      </c>
      <c r="O11" s="32">
        <f>N11*(1+Assumption!$C$14)</f>
        <v>1552327.957</v>
      </c>
      <c r="P11" s="32">
        <f>O11*(1+Assumption!$C$14)</f>
        <v>1583374.516</v>
      </c>
      <c r="Q11" s="32">
        <f>P11*(1+Assumption!$C$14)</f>
        <v>1615042.006</v>
      </c>
      <c r="R11" s="32">
        <f>Q11*(1+Assumption!$C$14)</f>
        <v>1647342.846</v>
      </c>
      <c r="S11" s="32">
        <f>R11*(1+Assumption!$C$14)</f>
        <v>1680289.703</v>
      </c>
      <c r="T11" s="32">
        <f>S11*(1+Assumption!$C$14)</f>
        <v>1713895.497</v>
      </c>
      <c r="U11" s="32">
        <f>T11*(1+Assumption!$C$14)</f>
        <v>1748173.407</v>
      </c>
      <c r="V11" s="32">
        <f>U11*(1+Assumption!$C$14)</f>
        <v>1783136.875</v>
      </c>
      <c r="W11" s="32">
        <f>V11*(1+Assumption!$C$14)</f>
        <v>1818799.613</v>
      </c>
      <c r="X11" s="32">
        <f>W11*(1+Assumption!$C$14)</f>
        <v>1855175.605</v>
      </c>
      <c r="Y11" s="32">
        <f>X11*(1+Assumption!$C$14)</f>
        <v>1892279.117</v>
      </c>
      <c r="Z11" s="9"/>
    </row>
    <row r="12">
      <c r="A12" s="31" t="s">
        <v>99</v>
      </c>
      <c r="B12" s="32">
        <f>Assumption!$B$15</f>
        <v>1000000</v>
      </c>
      <c r="C12" s="32">
        <f>B12*(1+Assumption!$C$15)</f>
        <v>1005000</v>
      </c>
      <c r="D12" s="32">
        <f>C12*(1+Assumption!$C$15)</f>
        <v>1010025</v>
      </c>
      <c r="E12" s="32">
        <f>D12*(1+Assumption!$C$15)</f>
        <v>1015075.125</v>
      </c>
      <c r="F12" s="32">
        <f>E12*(1+Assumption!$C$15)</f>
        <v>1020150.501</v>
      </c>
      <c r="G12" s="32">
        <f>F12*(1+Assumption!$C$15)</f>
        <v>1025251.253</v>
      </c>
      <c r="H12" s="32">
        <f>G12*(1+Assumption!$C$15)</f>
        <v>1030377.509</v>
      </c>
      <c r="I12" s="32">
        <f>H12*(1+Assumption!$C$15)</f>
        <v>1035529.397</v>
      </c>
      <c r="J12" s="32">
        <f>I12*(1+Assumption!$C$15)</f>
        <v>1040707.044</v>
      </c>
      <c r="K12" s="32">
        <f>J12*(1+Assumption!$C$15)</f>
        <v>1045910.579</v>
      </c>
      <c r="L12" s="32">
        <f>K12*(1+Assumption!$C$15)</f>
        <v>1051140.132</v>
      </c>
      <c r="M12" s="32">
        <f>L12*(1+Assumption!$C$15)</f>
        <v>1056395.833</v>
      </c>
      <c r="N12" s="32">
        <f>M12*(1+Assumption!$C$15)</f>
        <v>1061677.812</v>
      </c>
      <c r="O12" s="32">
        <f>N12*(1+Assumption!$C$15)</f>
        <v>1066986.201</v>
      </c>
      <c r="P12" s="32">
        <f>O12*(1+Assumption!$C$15)</f>
        <v>1072321.132</v>
      </c>
      <c r="Q12" s="32">
        <f>P12*(1+Assumption!$C$15)</f>
        <v>1077682.738</v>
      </c>
      <c r="R12" s="32">
        <f>Q12*(1+Assumption!$C$15)</f>
        <v>1083071.151</v>
      </c>
      <c r="S12" s="32">
        <f>R12*(1+Assumption!$C$15)</f>
        <v>1088486.507</v>
      </c>
      <c r="T12" s="32">
        <f>S12*(1+Assumption!$C$15)</f>
        <v>1093928.94</v>
      </c>
      <c r="U12" s="32">
        <f>T12*(1+Assumption!$C$15)</f>
        <v>1099398.584</v>
      </c>
      <c r="V12" s="32">
        <f>U12*(1+Assumption!$C$15)</f>
        <v>1104895.577</v>
      </c>
      <c r="W12" s="32">
        <f>V12*(1+Assumption!$C$15)</f>
        <v>1110420.055</v>
      </c>
      <c r="X12" s="32">
        <f>W12*(1+Assumption!$C$15)</f>
        <v>1115972.155</v>
      </c>
      <c r="Y12" s="32">
        <f>X12*(1+Assumption!$C$15)</f>
        <v>1121552.016</v>
      </c>
      <c r="Z12" s="9"/>
    </row>
    <row r="13">
      <c r="A13" s="31"/>
      <c r="B13" s="30"/>
      <c r="C13" s="30"/>
      <c r="D13" s="30"/>
      <c r="E13" s="30"/>
      <c r="F13" s="30"/>
      <c r="G13" s="30"/>
      <c r="H13" s="30"/>
      <c r="I13" s="30"/>
      <c r="J13" s="30"/>
      <c r="K13" s="30"/>
      <c r="L13" s="30"/>
      <c r="M13" s="30"/>
      <c r="N13" s="30"/>
      <c r="O13" s="30"/>
      <c r="P13" s="30"/>
      <c r="Q13" s="30"/>
      <c r="R13" s="30"/>
      <c r="S13" s="30"/>
      <c r="T13" s="30"/>
      <c r="U13" s="30"/>
      <c r="V13" s="30"/>
      <c r="W13" s="30"/>
      <c r="X13" s="30"/>
      <c r="Y13" s="30"/>
      <c r="Z13" s="9"/>
    </row>
    <row r="14">
      <c r="A14" s="33" t="s">
        <v>185</v>
      </c>
      <c r="B14" s="30"/>
      <c r="C14" s="30"/>
      <c r="D14" s="30"/>
      <c r="E14" s="30"/>
      <c r="F14" s="30"/>
      <c r="G14" s="30"/>
      <c r="H14" s="30"/>
      <c r="I14" s="30"/>
      <c r="J14" s="30"/>
      <c r="K14" s="30"/>
      <c r="L14" s="30"/>
      <c r="M14" s="30"/>
      <c r="N14" s="30"/>
      <c r="O14" s="30"/>
      <c r="P14" s="30"/>
      <c r="Q14" s="30"/>
      <c r="R14" s="30"/>
      <c r="S14" s="30"/>
      <c r="T14" s="30"/>
      <c r="U14" s="30"/>
      <c r="V14" s="30"/>
      <c r="W14" s="30"/>
      <c r="X14" s="30"/>
      <c r="Y14" s="30"/>
      <c r="Z14" s="9"/>
    </row>
    <row r="15">
      <c r="A15" s="31" t="s">
        <v>98</v>
      </c>
      <c r="B15" s="35">
        <f>Assumption!$D$14</f>
        <v>25</v>
      </c>
      <c r="C15" s="35">
        <f>B15*(1+Assumption!$E$14)</f>
        <v>25</v>
      </c>
      <c r="D15" s="35">
        <f>C15*(1+Assumption!$E$14)</f>
        <v>25</v>
      </c>
      <c r="E15" s="35">
        <f>D15*(1+Assumption!$E$14)</f>
        <v>25</v>
      </c>
      <c r="F15" s="35">
        <f>E15*(1+Assumption!$E$14)</f>
        <v>25</v>
      </c>
      <c r="G15" s="35">
        <f>F15*(1+Assumption!$E$14)</f>
        <v>25</v>
      </c>
      <c r="H15" s="35">
        <f>G15*(1+Assumption!$E$14)</f>
        <v>25</v>
      </c>
      <c r="I15" s="35">
        <f>H15*(1+Assumption!$E$14)</f>
        <v>25</v>
      </c>
      <c r="J15" s="35">
        <f>I15*(1+Assumption!$E$14)</f>
        <v>25</v>
      </c>
      <c r="K15" s="35">
        <f>J15*(1+Assumption!$E$14)</f>
        <v>25</v>
      </c>
      <c r="L15" s="35">
        <f>K15*(1+Assumption!$E$14)</f>
        <v>25</v>
      </c>
      <c r="M15" s="35">
        <f>L15*(1+Assumption!$E$14)</f>
        <v>25</v>
      </c>
      <c r="N15" s="35">
        <f>M15*(1+Assumption!$E$14)</f>
        <v>25</v>
      </c>
      <c r="O15" s="35">
        <f>N15*(1+Assumption!$E$14)</f>
        <v>25</v>
      </c>
      <c r="P15" s="35">
        <f>O15*(1+Assumption!$E$14)</f>
        <v>25</v>
      </c>
      <c r="Q15" s="35">
        <f>P15*(1+Assumption!$E$14)</f>
        <v>25</v>
      </c>
      <c r="R15" s="35">
        <f>Q15*(1+Assumption!$E$14)</f>
        <v>25</v>
      </c>
      <c r="S15" s="35">
        <f>R15*(1+Assumption!$E$14)</f>
        <v>25</v>
      </c>
      <c r="T15" s="35">
        <f>S15*(1+Assumption!$E$14)</f>
        <v>25</v>
      </c>
      <c r="U15" s="35">
        <f>T15*(1+Assumption!$E$14)</f>
        <v>25</v>
      </c>
      <c r="V15" s="35">
        <f>U15*(1+Assumption!$E$14)</f>
        <v>25</v>
      </c>
      <c r="W15" s="35">
        <f>V15*(1+Assumption!$E$14)</f>
        <v>25</v>
      </c>
      <c r="X15" s="35">
        <f>W15*(1+Assumption!$E$14)</f>
        <v>25</v>
      </c>
      <c r="Y15" s="35">
        <f>X15*(1+Assumption!$E$14)</f>
        <v>25</v>
      </c>
      <c r="Z15" s="9"/>
    </row>
    <row r="16">
      <c r="A16" s="31" t="s">
        <v>99</v>
      </c>
      <c r="B16" s="35">
        <f>Assumption!$D$15</f>
        <v>40</v>
      </c>
      <c r="C16" s="35">
        <f>B16*(1+Assumption!$E$15)</f>
        <v>40.8</v>
      </c>
      <c r="D16" s="35">
        <f>C16*(1+Assumption!$E$15)</f>
        <v>41.616</v>
      </c>
      <c r="E16" s="35">
        <f>D16*(1+Assumption!$E$15)</f>
        <v>42.44832</v>
      </c>
      <c r="F16" s="35">
        <f>E16*(1+Assumption!$E$15)</f>
        <v>43.2972864</v>
      </c>
      <c r="G16" s="35">
        <f>F16*(1+Assumption!$E$15)</f>
        <v>44.16323213</v>
      </c>
      <c r="H16" s="35">
        <f>G16*(1+Assumption!$E$15)</f>
        <v>45.04649677</v>
      </c>
      <c r="I16" s="35">
        <f>H16*(1+Assumption!$E$15)</f>
        <v>45.94742671</v>
      </c>
      <c r="J16" s="35">
        <f>I16*(1+Assumption!$E$15)</f>
        <v>46.86637524</v>
      </c>
      <c r="K16" s="35">
        <f>J16*(1+Assumption!$E$15)</f>
        <v>47.80370274</v>
      </c>
      <c r="L16" s="35">
        <f>K16*(1+Assumption!$E$15)</f>
        <v>48.7597768</v>
      </c>
      <c r="M16" s="35">
        <f>L16*(1+Assumption!$E$15)</f>
        <v>49.73497234</v>
      </c>
      <c r="N16" s="35">
        <f>M16*(1+Assumption!$E$15)</f>
        <v>50.72967178</v>
      </c>
      <c r="O16" s="35">
        <f>N16*(1+Assumption!$E$15)</f>
        <v>51.74426522</v>
      </c>
      <c r="P16" s="35">
        <f>O16*(1+Assumption!$E$15)</f>
        <v>52.77915052</v>
      </c>
      <c r="Q16" s="35">
        <f>P16*(1+Assumption!$E$15)</f>
        <v>53.83473353</v>
      </c>
      <c r="R16" s="35">
        <f>Q16*(1+Assumption!$E$15)</f>
        <v>54.9114282</v>
      </c>
      <c r="S16" s="35">
        <f>R16*(1+Assumption!$E$15)</f>
        <v>56.00965677</v>
      </c>
      <c r="T16" s="35">
        <f>S16*(1+Assumption!$E$15)</f>
        <v>57.1298499</v>
      </c>
      <c r="U16" s="35">
        <f>T16*(1+Assumption!$E$15)</f>
        <v>58.2724469</v>
      </c>
      <c r="V16" s="35">
        <f>U16*(1+Assumption!$E$15)</f>
        <v>59.43789584</v>
      </c>
      <c r="W16" s="35">
        <f>V16*(1+Assumption!$E$15)</f>
        <v>60.62665376</v>
      </c>
      <c r="X16" s="35">
        <f>W16*(1+Assumption!$E$15)</f>
        <v>61.83918683</v>
      </c>
      <c r="Y16" s="35">
        <f>X16*(1+Assumption!$E$15)</f>
        <v>63.07597057</v>
      </c>
      <c r="Z16" s="9"/>
    </row>
    <row r="1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9"/>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9"/>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9"/>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9"/>
    </row>
    <row r="2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9"/>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9"/>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9"/>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9"/>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9"/>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9"/>
    </row>
    <row r="27">
      <c r="B27" s="36"/>
      <c r="C27" s="36"/>
      <c r="D27" s="36"/>
      <c r="E27" s="36"/>
      <c r="F27" s="36"/>
      <c r="G27" s="36"/>
      <c r="H27" s="36"/>
      <c r="I27" s="36"/>
      <c r="J27" s="36"/>
      <c r="K27" s="36"/>
      <c r="L27" s="36"/>
      <c r="M27" s="36"/>
      <c r="N27" s="36"/>
      <c r="O27" s="36"/>
      <c r="P27" s="36"/>
      <c r="Q27" s="36"/>
      <c r="R27" s="36"/>
      <c r="S27" s="36"/>
      <c r="T27" s="36"/>
      <c r="U27" s="36"/>
      <c r="V27" s="36"/>
      <c r="W27" s="36"/>
      <c r="X27" s="36"/>
      <c r="Y27" s="36"/>
    </row>
    <row r="28">
      <c r="B28" s="36"/>
      <c r="C28" s="36"/>
      <c r="D28" s="36"/>
      <c r="E28" s="36"/>
      <c r="F28" s="36"/>
      <c r="G28" s="36"/>
      <c r="H28" s="36"/>
      <c r="I28" s="36"/>
      <c r="J28" s="36"/>
      <c r="K28" s="36"/>
      <c r="L28" s="36"/>
      <c r="M28" s="36"/>
      <c r="N28" s="36"/>
      <c r="O28" s="36"/>
      <c r="P28" s="36"/>
      <c r="Q28" s="36"/>
      <c r="R28" s="36"/>
      <c r="S28" s="36"/>
      <c r="T28" s="36"/>
      <c r="U28" s="36"/>
      <c r="V28" s="36"/>
      <c r="W28" s="36"/>
      <c r="X28" s="36"/>
      <c r="Y28" s="36"/>
    </row>
    <row r="29">
      <c r="B29" s="36"/>
      <c r="C29" s="36"/>
      <c r="D29" s="36"/>
      <c r="E29" s="36"/>
      <c r="F29" s="36"/>
      <c r="G29" s="36"/>
      <c r="H29" s="36"/>
      <c r="I29" s="36"/>
      <c r="J29" s="36"/>
      <c r="K29" s="36"/>
      <c r="L29" s="36"/>
      <c r="M29" s="36"/>
      <c r="N29" s="36"/>
      <c r="O29" s="36"/>
      <c r="P29" s="36"/>
      <c r="Q29" s="36"/>
      <c r="R29" s="36"/>
      <c r="S29" s="36"/>
      <c r="T29" s="36"/>
      <c r="U29" s="36"/>
      <c r="V29" s="36"/>
      <c r="W29" s="36"/>
      <c r="X29" s="36"/>
      <c r="Y29" s="36"/>
    </row>
    <row r="30">
      <c r="B30" s="36"/>
      <c r="C30" s="36"/>
      <c r="D30" s="36"/>
      <c r="E30" s="36"/>
      <c r="F30" s="36"/>
      <c r="G30" s="36"/>
      <c r="H30" s="36"/>
      <c r="I30" s="36"/>
      <c r="J30" s="36"/>
      <c r="K30" s="36"/>
      <c r="L30" s="36"/>
      <c r="M30" s="36"/>
      <c r="N30" s="36"/>
      <c r="O30" s="36"/>
      <c r="P30" s="36"/>
      <c r="Q30" s="36"/>
      <c r="R30" s="36"/>
      <c r="S30" s="36"/>
      <c r="T30" s="36"/>
      <c r="U30" s="36"/>
      <c r="V30" s="36"/>
      <c r="W30" s="36"/>
      <c r="X30" s="36"/>
      <c r="Y30" s="36"/>
    </row>
    <row r="31">
      <c r="B31" s="36"/>
      <c r="C31" s="36"/>
      <c r="D31" s="36"/>
      <c r="E31" s="36"/>
      <c r="F31" s="36"/>
      <c r="G31" s="36"/>
      <c r="H31" s="36"/>
      <c r="I31" s="36"/>
      <c r="J31" s="36"/>
      <c r="K31" s="36"/>
      <c r="L31" s="36"/>
      <c r="M31" s="36"/>
      <c r="N31" s="36"/>
      <c r="O31" s="36"/>
      <c r="P31" s="36"/>
      <c r="Q31" s="36"/>
      <c r="R31" s="36"/>
      <c r="S31" s="36"/>
      <c r="T31" s="36"/>
      <c r="U31" s="36"/>
      <c r="V31" s="36"/>
      <c r="W31" s="36"/>
      <c r="X31" s="36"/>
      <c r="Y31" s="36"/>
    </row>
    <row r="32">
      <c r="B32" s="36"/>
      <c r="C32" s="36"/>
      <c r="D32" s="36"/>
      <c r="E32" s="36"/>
      <c r="F32" s="36"/>
      <c r="G32" s="36"/>
      <c r="H32" s="36"/>
      <c r="I32" s="36"/>
      <c r="J32" s="36"/>
      <c r="K32" s="36"/>
      <c r="L32" s="36"/>
      <c r="M32" s="36"/>
      <c r="N32" s="36"/>
      <c r="O32" s="36"/>
      <c r="P32" s="36"/>
      <c r="Q32" s="36"/>
      <c r="R32" s="36"/>
      <c r="S32" s="36"/>
      <c r="T32" s="36"/>
      <c r="U32" s="36"/>
      <c r="V32" s="36"/>
      <c r="W32" s="36"/>
      <c r="X32" s="36"/>
      <c r="Y32" s="36"/>
    </row>
    <row r="33">
      <c r="B33" s="36"/>
      <c r="C33" s="36"/>
      <c r="D33" s="36"/>
      <c r="E33" s="36"/>
      <c r="F33" s="36"/>
      <c r="G33" s="36"/>
      <c r="H33" s="36"/>
      <c r="I33" s="36"/>
      <c r="J33" s="36"/>
      <c r="K33" s="36"/>
      <c r="L33" s="36"/>
      <c r="M33" s="36"/>
      <c r="N33" s="36"/>
      <c r="O33" s="36"/>
      <c r="P33" s="36"/>
      <c r="Q33" s="36"/>
      <c r="R33" s="36"/>
      <c r="S33" s="36"/>
      <c r="T33" s="36"/>
      <c r="U33" s="36"/>
      <c r="V33" s="36"/>
      <c r="W33" s="36"/>
      <c r="X33" s="36"/>
      <c r="Y33" s="36"/>
    </row>
    <row r="34">
      <c r="B34" s="36"/>
      <c r="C34" s="36"/>
      <c r="D34" s="36"/>
      <c r="E34" s="36"/>
      <c r="F34" s="36"/>
      <c r="G34" s="36"/>
      <c r="H34" s="36"/>
      <c r="I34" s="36"/>
      <c r="J34" s="36"/>
      <c r="K34" s="36"/>
      <c r="L34" s="36"/>
      <c r="M34" s="36"/>
      <c r="N34" s="36"/>
      <c r="O34" s="36"/>
      <c r="P34" s="36"/>
      <c r="Q34" s="36"/>
      <c r="R34" s="36"/>
      <c r="S34" s="36"/>
      <c r="T34" s="36"/>
      <c r="U34" s="36"/>
      <c r="V34" s="36"/>
      <c r="W34" s="36"/>
      <c r="X34" s="36"/>
      <c r="Y34" s="36"/>
    </row>
    <row r="35">
      <c r="B35" s="36"/>
      <c r="C35" s="36"/>
      <c r="D35" s="36"/>
      <c r="E35" s="36"/>
      <c r="F35" s="36"/>
      <c r="G35" s="36"/>
      <c r="H35" s="36"/>
      <c r="I35" s="36"/>
      <c r="J35" s="36"/>
      <c r="K35" s="36"/>
      <c r="L35" s="36"/>
      <c r="M35" s="36"/>
      <c r="N35" s="36"/>
      <c r="O35" s="36"/>
      <c r="P35" s="36"/>
      <c r="Q35" s="36"/>
      <c r="R35" s="36"/>
      <c r="S35" s="36"/>
      <c r="T35" s="36"/>
      <c r="U35" s="36"/>
      <c r="V35" s="36"/>
      <c r="W35" s="36"/>
      <c r="X35" s="36"/>
      <c r="Y35" s="36"/>
    </row>
    <row r="36">
      <c r="B36" s="36"/>
      <c r="C36" s="36"/>
      <c r="D36" s="36"/>
      <c r="E36" s="36"/>
      <c r="F36" s="36"/>
      <c r="G36" s="36"/>
      <c r="H36" s="36"/>
      <c r="I36" s="36"/>
      <c r="J36" s="36"/>
      <c r="K36" s="36"/>
      <c r="L36" s="36"/>
      <c r="M36" s="36"/>
      <c r="N36" s="36"/>
      <c r="O36" s="36"/>
      <c r="P36" s="36"/>
      <c r="Q36" s="36"/>
      <c r="R36" s="36"/>
      <c r="S36" s="36"/>
      <c r="T36" s="36"/>
      <c r="U36" s="36"/>
      <c r="V36" s="36"/>
      <c r="W36" s="36"/>
      <c r="X36" s="36"/>
      <c r="Y36" s="36"/>
    </row>
    <row r="37">
      <c r="B37" s="36"/>
      <c r="C37" s="36"/>
      <c r="D37" s="36"/>
      <c r="E37" s="36"/>
      <c r="F37" s="36"/>
      <c r="G37" s="36"/>
      <c r="H37" s="36"/>
      <c r="I37" s="36"/>
      <c r="J37" s="36"/>
      <c r="K37" s="36"/>
      <c r="L37" s="36"/>
      <c r="M37" s="36"/>
      <c r="N37" s="36"/>
      <c r="O37" s="36"/>
      <c r="P37" s="36"/>
      <c r="Q37" s="36"/>
      <c r="R37" s="36"/>
      <c r="S37" s="36"/>
      <c r="T37" s="36"/>
      <c r="U37" s="36"/>
      <c r="V37" s="36"/>
      <c r="W37" s="36"/>
      <c r="X37" s="36"/>
      <c r="Y37" s="36"/>
    </row>
    <row r="38">
      <c r="B38" s="36"/>
      <c r="C38" s="36"/>
      <c r="D38" s="36"/>
      <c r="E38" s="36"/>
      <c r="F38" s="36"/>
      <c r="G38" s="36"/>
      <c r="H38" s="36"/>
      <c r="I38" s="36"/>
      <c r="J38" s="36"/>
      <c r="K38" s="36"/>
      <c r="L38" s="36"/>
      <c r="M38" s="36"/>
      <c r="N38" s="36"/>
      <c r="O38" s="36"/>
      <c r="P38" s="36"/>
      <c r="Q38" s="36"/>
      <c r="R38" s="36"/>
      <c r="S38" s="36"/>
      <c r="T38" s="36"/>
      <c r="U38" s="36"/>
      <c r="V38" s="36"/>
      <c r="W38" s="36"/>
      <c r="X38" s="36"/>
      <c r="Y38" s="36"/>
    </row>
    <row r="39">
      <c r="B39" s="36"/>
      <c r="C39" s="36"/>
      <c r="D39" s="36"/>
      <c r="E39" s="36"/>
      <c r="F39" s="36"/>
      <c r="G39" s="36"/>
      <c r="H39" s="36"/>
      <c r="I39" s="36"/>
      <c r="J39" s="36"/>
      <c r="K39" s="36"/>
      <c r="L39" s="36"/>
      <c r="M39" s="36"/>
      <c r="N39" s="36"/>
      <c r="O39" s="36"/>
      <c r="P39" s="36"/>
      <c r="Q39" s="36"/>
      <c r="R39" s="36"/>
      <c r="S39" s="36"/>
      <c r="T39" s="36"/>
      <c r="U39" s="36"/>
      <c r="V39" s="36"/>
      <c r="W39" s="36"/>
      <c r="X39" s="36"/>
      <c r="Y39" s="36"/>
    </row>
    <row r="40">
      <c r="B40" s="36"/>
      <c r="C40" s="36"/>
      <c r="D40" s="36"/>
      <c r="E40" s="36"/>
      <c r="F40" s="36"/>
      <c r="G40" s="36"/>
      <c r="H40" s="36"/>
      <c r="I40" s="36"/>
      <c r="J40" s="36"/>
      <c r="K40" s="36"/>
      <c r="L40" s="36"/>
      <c r="M40" s="36"/>
      <c r="N40" s="36"/>
      <c r="O40" s="36"/>
      <c r="P40" s="36"/>
      <c r="Q40" s="36"/>
      <c r="R40" s="36"/>
      <c r="S40" s="36"/>
      <c r="T40" s="36"/>
      <c r="U40" s="36"/>
      <c r="V40" s="36"/>
      <c r="W40" s="36"/>
      <c r="X40" s="36"/>
      <c r="Y40" s="36"/>
    </row>
    <row r="41">
      <c r="B41" s="36"/>
      <c r="C41" s="36"/>
      <c r="D41" s="36"/>
      <c r="E41" s="36"/>
      <c r="F41" s="36"/>
      <c r="G41" s="36"/>
      <c r="H41" s="36"/>
      <c r="I41" s="36"/>
      <c r="J41" s="36"/>
      <c r="K41" s="36"/>
      <c r="L41" s="36"/>
      <c r="M41" s="36"/>
      <c r="N41" s="36"/>
      <c r="O41" s="36"/>
      <c r="P41" s="36"/>
      <c r="Q41" s="36"/>
      <c r="R41" s="36"/>
      <c r="S41" s="36"/>
      <c r="T41" s="36"/>
      <c r="U41" s="36"/>
      <c r="V41" s="36"/>
      <c r="W41" s="36"/>
      <c r="X41" s="36"/>
      <c r="Y41" s="36"/>
    </row>
    <row r="42">
      <c r="B42" s="36"/>
      <c r="C42" s="36"/>
      <c r="D42" s="36"/>
      <c r="E42" s="36"/>
      <c r="F42" s="36"/>
      <c r="G42" s="36"/>
      <c r="H42" s="36"/>
      <c r="I42" s="36"/>
      <c r="J42" s="36"/>
      <c r="K42" s="36"/>
      <c r="L42" s="36"/>
      <c r="M42" s="36"/>
      <c r="N42" s="36"/>
      <c r="O42" s="36"/>
      <c r="P42" s="36"/>
      <c r="Q42" s="36"/>
      <c r="R42" s="36"/>
      <c r="S42" s="36"/>
      <c r="T42" s="36"/>
      <c r="U42" s="36"/>
      <c r="V42" s="36"/>
      <c r="W42" s="36"/>
      <c r="X42" s="36"/>
      <c r="Y42" s="36"/>
    </row>
    <row r="43">
      <c r="B43" s="36"/>
      <c r="C43" s="36"/>
      <c r="D43" s="36"/>
      <c r="E43" s="36"/>
      <c r="F43" s="36"/>
      <c r="G43" s="36"/>
      <c r="H43" s="36"/>
      <c r="I43" s="36"/>
      <c r="J43" s="36"/>
      <c r="K43" s="36"/>
      <c r="L43" s="36"/>
      <c r="M43" s="36"/>
      <c r="N43" s="36"/>
      <c r="O43" s="36"/>
      <c r="P43" s="36"/>
      <c r="Q43" s="36"/>
      <c r="R43" s="36"/>
      <c r="S43" s="36"/>
      <c r="T43" s="36"/>
      <c r="U43" s="36"/>
      <c r="V43" s="36"/>
      <c r="W43" s="36"/>
      <c r="X43" s="36"/>
      <c r="Y43" s="36"/>
    </row>
    <row r="44">
      <c r="B44" s="36"/>
      <c r="C44" s="36"/>
      <c r="D44" s="36"/>
      <c r="E44" s="36"/>
      <c r="F44" s="36"/>
      <c r="G44" s="36"/>
      <c r="H44" s="36"/>
      <c r="I44" s="36"/>
      <c r="J44" s="36"/>
      <c r="K44" s="36"/>
      <c r="L44" s="36"/>
      <c r="M44" s="36"/>
      <c r="N44" s="36"/>
      <c r="O44" s="36"/>
      <c r="P44" s="36"/>
      <c r="Q44" s="36"/>
      <c r="R44" s="36"/>
      <c r="S44" s="36"/>
      <c r="T44" s="36"/>
      <c r="U44" s="36"/>
      <c r="V44" s="36"/>
      <c r="W44" s="36"/>
      <c r="X44" s="36"/>
      <c r="Y44" s="36"/>
    </row>
    <row r="45">
      <c r="B45" s="36"/>
      <c r="C45" s="36"/>
      <c r="D45" s="36"/>
      <c r="E45" s="36"/>
      <c r="F45" s="36"/>
      <c r="G45" s="36"/>
      <c r="H45" s="36"/>
      <c r="I45" s="36"/>
      <c r="J45" s="36"/>
      <c r="K45" s="36"/>
      <c r="L45" s="36"/>
      <c r="M45" s="36"/>
      <c r="N45" s="36"/>
      <c r="O45" s="36"/>
      <c r="P45" s="36"/>
      <c r="Q45" s="36"/>
      <c r="R45" s="36"/>
      <c r="S45" s="36"/>
      <c r="T45" s="36"/>
      <c r="U45" s="36"/>
      <c r="V45" s="36"/>
      <c r="W45" s="36"/>
      <c r="X45" s="36"/>
      <c r="Y45" s="36"/>
    </row>
    <row r="46">
      <c r="B46" s="36"/>
      <c r="C46" s="36"/>
      <c r="D46" s="36"/>
      <c r="E46" s="36"/>
      <c r="F46" s="36"/>
      <c r="G46" s="36"/>
      <c r="H46" s="36"/>
      <c r="I46" s="36"/>
      <c r="J46" s="36"/>
      <c r="K46" s="36"/>
      <c r="L46" s="36"/>
      <c r="M46" s="36"/>
      <c r="N46" s="36"/>
      <c r="O46" s="36"/>
      <c r="P46" s="36"/>
      <c r="Q46" s="36"/>
      <c r="R46" s="36"/>
      <c r="S46" s="36"/>
      <c r="T46" s="36"/>
      <c r="U46" s="36"/>
      <c r="V46" s="36"/>
      <c r="W46" s="36"/>
      <c r="X46" s="36"/>
      <c r="Y46" s="36"/>
    </row>
    <row r="47">
      <c r="B47" s="36"/>
      <c r="C47" s="36"/>
      <c r="D47" s="36"/>
      <c r="E47" s="36"/>
      <c r="F47" s="36"/>
      <c r="G47" s="36"/>
      <c r="H47" s="36"/>
      <c r="I47" s="36"/>
      <c r="J47" s="36"/>
      <c r="K47" s="36"/>
      <c r="L47" s="36"/>
      <c r="M47" s="36"/>
      <c r="N47" s="36"/>
      <c r="O47" s="36"/>
      <c r="P47" s="36"/>
      <c r="Q47" s="36"/>
      <c r="R47" s="36"/>
      <c r="S47" s="36"/>
      <c r="T47" s="36"/>
      <c r="U47" s="36"/>
      <c r="V47" s="36"/>
      <c r="W47" s="36"/>
      <c r="X47" s="36"/>
      <c r="Y47" s="36"/>
    </row>
    <row r="48">
      <c r="B48" s="36"/>
      <c r="C48" s="36"/>
      <c r="D48" s="36"/>
      <c r="E48" s="36"/>
      <c r="F48" s="36"/>
      <c r="G48" s="36"/>
      <c r="H48" s="36"/>
      <c r="I48" s="36"/>
      <c r="J48" s="36"/>
      <c r="K48" s="36"/>
      <c r="L48" s="36"/>
      <c r="M48" s="36"/>
      <c r="N48" s="36"/>
      <c r="O48" s="36"/>
      <c r="P48" s="36"/>
      <c r="Q48" s="36"/>
      <c r="R48" s="36"/>
      <c r="S48" s="36"/>
      <c r="T48" s="36"/>
      <c r="U48" s="36"/>
      <c r="V48" s="36"/>
      <c r="W48" s="36"/>
      <c r="X48" s="36"/>
      <c r="Y48" s="36"/>
    </row>
    <row r="49">
      <c r="B49" s="36"/>
      <c r="C49" s="36"/>
      <c r="D49" s="36"/>
      <c r="E49" s="36"/>
      <c r="F49" s="36"/>
      <c r="G49" s="36"/>
      <c r="H49" s="36"/>
      <c r="I49" s="36"/>
      <c r="J49" s="36"/>
      <c r="K49" s="36"/>
      <c r="L49" s="36"/>
      <c r="M49" s="36"/>
      <c r="N49" s="36"/>
      <c r="O49" s="36"/>
      <c r="P49" s="36"/>
      <c r="Q49" s="36"/>
      <c r="R49" s="36"/>
      <c r="S49" s="36"/>
      <c r="T49" s="36"/>
      <c r="U49" s="36"/>
      <c r="V49" s="36"/>
      <c r="W49" s="36"/>
      <c r="X49" s="36"/>
      <c r="Y49" s="36"/>
    </row>
    <row r="50">
      <c r="B50" s="36"/>
      <c r="C50" s="36"/>
      <c r="D50" s="36"/>
      <c r="E50" s="36"/>
      <c r="F50" s="36"/>
      <c r="G50" s="36"/>
      <c r="H50" s="36"/>
      <c r="I50" s="36"/>
      <c r="J50" s="36"/>
      <c r="K50" s="36"/>
      <c r="L50" s="36"/>
      <c r="M50" s="36"/>
      <c r="N50" s="36"/>
      <c r="O50" s="36"/>
      <c r="P50" s="36"/>
      <c r="Q50" s="36"/>
      <c r="R50" s="36"/>
      <c r="S50" s="36"/>
      <c r="T50" s="36"/>
      <c r="U50" s="36"/>
      <c r="V50" s="36"/>
      <c r="W50" s="36"/>
      <c r="X50" s="36"/>
      <c r="Y50" s="36"/>
    </row>
    <row r="51">
      <c r="B51" s="36"/>
      <c r="C51" s="36"/>
      <c r="D51" s="36"/>
      <c r="E51" s="36"/>
      <c r="F51" s="36"/>
      <c r="G51" s="36"/>
      <c r="H51" s="36"/>
      <c r="I51" s="36"/>
      <c r="J51" s="36"/>
      <c r="K51" s="36"/>
      <c r="L51" s="36"/>
      <c r="M51" s="36"/>
      <c r="N51" s="36"/>
      <c r="O51" s="36"/>
      <c r="P51" s="36"/>
      <c r="Q51" s="36"/>
      <c r="R51" s="36"/>
      <c r="S51" s="36"/>
      <c r="T51" s="36"/>
      <c r="U51" s="36"/>
      <c r="V51" s="36"/>
      <c r="W51" s="36"/>
      <c r="X51" s="36"/>
      <c r="Y51" s="36"/>
    </row>
    <row r="52">
      <c r="B52" s="36"/>
      <c r="C52" s="36"/>
      <c r="D52" s="36"/>
      <c r="E52" s="36"/>
      <c r="F52" s="36"/>
      <c r="G52" s="36"/>
      <c r="H52" s="36"/>
      <c r="I52" s="36"/>
      <c r="J52" s="36"/>
      <c r="K52" s="36"/>
      <c r="L52" s="36"/>
      <c r="M52" s="36"/>
      <c r="N52" s="36"/>
      <c r="O52" s="36"/>
      <c r="P52" s="36"/>
      <c r="Q52" s="36"/>
      <c r="R52" s="36"/>
      <c r="S52" s="36"/>
      <c r="T52" s="36"/>
      <c r="U52" s="36"/>
      <c r="V52" s="36"/>
      <c r="W52" s="36"/>
      <c r="X52" s="36"/>
      <c r="Y52" s="36"/>
    </row>
    <row r="53">
      <c r="B53" s="36"/>
      <c r="C53" s="36"/>
      <c r="D53" s="36"/>
      <c r="E53" s="36"/>
      <c r="F53" s="36"/>
      <c r="G53" s="36"/>
      <c r="H53" s="36"/>
      <c r="I53" s="36"/>
      <c r="J53" s="36"/>
      <c r="K53" s="36"/>
      <c r="L53" s="36"/>
      <c r="M53" s="36"/>
      <c r="N53" s="36"/>
      <c r="O53" s="36"/>
      <c r="P53" s="36"/>
      <c r="Q53" s="36"/>
      <c r="R53" s="36"/>
      <c r="S53" s="36"/>
      <c r="T53" s="36"/>
      <c r="U53" s="36"/>
      <c r="V53" s="36"/>
      <c r="W53" s="36"/>
      <c r="X53" s="36"/>
      <c r="Y53" s="36"/>
    </row>
    <row r="54">
      <c r="B54" s="36"/>
      <c r="C54" s="36"/>
      <c r="D54" s="36"/>
      <c r="E54" s="36"/>
      <c r="F54" s="36"/>
      <c r="G54" s="36"/>
      <c r="H54" s="36"/>
      <c r="I54" s="36"/>
      <c r="J54" s="36"/>
      <c r="K54" s="36"/>
      <c r="L54" s="36"/>
      <c r="M54" s="36"/>
      <c r="N54" s="36"/>
      <c r="O54" s="36"/>
      <c r="P54" s="36"/>
      <c r="Q54" s="36"/>
      <c r="R54" s="36"/>
      <c r="S54" s="36"/>
      <c r="T54" s="36"/>
      <c r="U54" s="36"/>
      <c r="V54" s="36"/>
      <c r="W54" s="36"/>
      <c r="X54" s="36"/>
      <c r="Y54" s="36"/>
    </row>
    <row r="55">
      <c r="B55" s="36"/>
      <c r="C55" s="36"/>
      <c r="D55" s="36"/>
      <c r="E55" s="36"/>
      <c r="F55" s="36"/>
      <c r="G55" s="36"/>
      <c r="H55" s="36"/>
      <c r="I55" s="36"/>
      <c r="J55" s="36"/>
      <c r="K55" s="36"/>
      <c r="L55" s="36"/>
      <c r="M55" s="36"/>
      <c r="N55" s="36"/>
      <c r="O55" s="36"/>
      <c r="P55" s="36"/>
      <c r="Q55" s="36"/>
      <c r="R55" s="36"/>
      <c r="S55" s="36"/>
      <c r="T55" s="36"/>
      <c r="U55" s="36"/>
      <c r="V55" s="36"/>
      <c r="W55" s="36"/>
      <c r="X55" s="36"/>
      <c r="Y55" s="36"/>
    </row>
    <row r="56">
      <c r="B56" s="36"/>
      <c r="C56" s="36"/>
      <c r="D56" s="36"/>
      <c r="E56" s="36"/>
      <c r="F56" s="36"/>
      <c r="G56" s="36"/>
      <c r="H56" s="36"/>
      <c r="I56" s="36"/>
      <c r="J56" s="36"/>
      <c r="K56" s="36"/>
      <c r="L56" s="36"/>
      <c r="M56" s="36"/>
      <c r="N56" s="36"/>
      <c r="O56" s="36"/>
      <c r="P56" s="36"/>
      <c r="Q56" s="36"/>
      <c r="R56" s="36"/>
      <c r="S56" s="36"/>
      <c r="T56" s="36"/>
      <c r="U56" s="36"/>
      <c r="V56" s="36"/>
      <c r="W56" s="36"/>
      <c r="X56" s="36"/>
      <c r="Y56" s="36"/>
    </row>
    <row r="57">
      <c r="B57" s="36"/>
      <c r="C57" s="36"/>
      <c r="D57" s="36"/>
      <c r="E57" s="36"/>
      <c r="F57" s="36"/>
      <c r="G57" s="36"/>
      <c r="H57" s="36"/>
      <c r="I57" s="36"/>
      <c r="J57" s="36"/>
      <c r="K57" s="36"/>
      <c r="L57" s="36"/>
      <c r="M57" s="36"/>
      <c r="N57" s="36"/>
      <c r="O57" s="36"/>
      <c r="P57" s="36"/>
      <c r="Q57" s="36"/>
      <c r="R57" s="36"/>
      <c r="S57" s="36"/>
      <c r="T57" s="36"/>
      <c r="U57" s="36"/>
      <c r="V57" s="36"/>
      <c r="W57" s="36"/>
      <c r="X57" s="36"/>
      <c r="Y57" s="36"/>
    </row>
    <row r="58">
      <c r="B58" s="36"/>
      <c r="C58" s="36"/>
      <c r="D58" s="36"/>
      <c r="E58" s="36"/>
      <c r="F58" s="36"/>
      <c r="G58" s="36"/>
      <c r="H58" s="36"/>
      <c r="I58" s="36"/>
      <c r="J58" s="36"/>
      <c r="K58" s="36"/>
      <c r="L58" s="36"/>
      <c r="M58" s="36"/>
      <c r="N58" s="36"/>
      <c r="O58" s="36"/>
      <c r="P58" s="36"/>
      <c r="Q58" s="36"/>
      <c r="R58" s="36"/>
      <c r="S58" s="36"/>
      <c r="T58" s="36"/>
      <c r="U58" s="36"/>
      <c r="V58" s="36"/>
      <c r="W58" s="36"/>
      <c r="X58" s="36"/>
      <c r="Y58" s="36"/>
    </row>
    <row r="59">
      <c r="B59" s="36"/>
      <c r="C59" s="36"/>
      <c r="D59" s="36"/>
      <c r="E59" s="36"/>
      <c r="F59" s="36"/>
      <c r="G59" s="36"/>
      <c r="H59" s="36"/>
      <c r="I59" s="36"/>
      <c r="J59" s="36"/>
      <c r="K59" s="36"/>
      <c r="L59" s="36"/>
      <c r="M59" s="36"/>
      <c r="N59" s="36"/>
      <c r="O59" s="36"/>
      <c r="P59" s="36"/>
      <c r="Q59" s="36"/>
      <c r="R59" s="36"/>
      <c r="S59" s="36"/>
      <c r="T59" s="36"/>
      <c r="U59" s="36"/>
      <c r="V59" s="36"/>
      <c r="W59" s="36"/>
      <c r="X59" s="36"/>
      <c r="Y59" s="36"/>
    </row>
    <row r="60">
      <c r="B60" s="36"/>
      <c r="C60" s="36"/>
      <c r="D60" s="36"/>
      <c r="E60" s="36"/>
      <c r="F60" s="36"/>
      <c r="G60" s="36"/>
      <c r="H60" s="36"/>
      <c r="I60" s="36"/>
      <c r="J60" s="36"/>
      <c r="K60" s="36"/>
      <c r="L60" s="36"/>
      <c r="M60" s="36"/>
      <c r="N60" s="36"/>
      <c r="O60" s="36"/>
      <c r="P60" s="36"/>
      <c r="Q60" s="36"/>
      <c r="R60" s="36"/>
      <c r="S60" s="36"/>
      <c r="T60" s="36"/>
      <c r="U60" s="36"/>
      <c r="V60" s="36"/>
      <c r="W60" s="36"/>
      <c r="X60" s="36"/>
      <c r="Y60" s="36"/>
    </row>
    <row r="61">
      <c r="B61" s="36"/>
      <c r="C61" s="36"/>
      <c r="D61" s="36"/>
      <c r="E61" s="36"/>
      <c r="F61" s="36"/>
      <c r="G61" s="36"/>
      <c r="H61" s="36"/>
      <c r="I61" s="36"/>
      <c r="J61" s="36"/>
      <c r="K61" s="36"/>
      <c r="L61" s="36"/>
      <c r="M61" s="36"/>
      <c r="N61" s="36"/>
      <c r="O61" s="36"/>
      <c r="P61" s="36"/>
      <c r="Q61" s="36"/>
      <c r="R61" s="36"/>
      <c r="S61" s="36"/>
      <c r="T61" s="36"/>
      <c r="U61" s="36"/>
      <c r="V61" s="36"/>
      <c r="W61" s="36"/>
      <c r="X61" s="36"/>
      <c r="Y61" s="36"/>
    </row>
    <row r="62">
      <c r="B62" s="36"/>
      <c r="C62" s="36"/>
      <c r="D62" s="36"/>
      <c r="E62" s="36"/>
      <c r="F62" s="36"/>
      <c r="G62" s="36"/>
      <c r="H62" s="36"/>
      <c r="I62" s="36"/>
      <c r="J62" s="36"/>
      <c r="K62" s="36"/>
      <c r="L62" s="36"/>
      <c r="M62" s="36"/>
      <c r="N62" s="36"/>
      <c r="O62" s="36"/>
      <c r="P62" s="36"/>
      <c r="Q62" s="36"/>
      <c r="R62" s="36"/>
      <c r="S62" s="36"/>
      <c r="T62" s="36"/>
      <c r="U62" s="36"/>
      <c r="V62" s="36"/>
      <c r="W62" s="36"/>
      <c r="X62" s="36"/>
      <c r="Y62" s="36"/>
    </row>
    <row r="63">
      <c r="B63" s="36"/>
      <c r="C63" s="36"/>
      <c r="D63" s="36"/>
      <c r="E63" s="36"/>
      <c r="F63" s="36"/>
      <c r="G63" s="36"/>
      <c r="H63" s="36"/>
      <c r="I63" s="36"/>
      <c r="J63" s="36"/>
      <c r="K63" s="36"/>
      <c r="L63" s="36"/>
      <c r="M63" s="36"/>
      <c r="N63" s="36"/>
      <c r="O63" s="36"/>
      <c r="P63" s="36"/>
      <c r="Q63" s="36"/>
      <c r="R63" s="36"/>
      <c r="S63" s="36"/>
      <c r="T63" s="36"/>
      <c r="U63" s="36"/>
      <c r="V63" s="36"/>
      <c r="W63" s="36"/>
      <c r="X63" s="36"/>
      <c r="Y63" s="36"/>
    </row>
    <row r="64">
      <c r="B64" s="36"/>
      <c r="C64" s="36"/>
      <c r="D64" s="36"/>
      <c r="E64" s="36"/>
      <c r="F64" s="36"/>
      <c r="G64" s="36"/>
      <c r="H64" s="36"/>
      <c r="I64" s="36"/>
      <c r="J64" s="36"/>
      <c r="K64" s="36"/>
      <c r="L64" s="36"/>
      <c r="M64" s="36"/>
      <c r="N64" s="36"/>
      <c r="O64" s="36"/>
      <c r="P64" s="36"/>
      <c r="Q64" s="36"/>
      <c r="R64" s="36"/>
      <c r="S64" s="36"/>
      <c r="T64" s="36"/>
      <c r="U64" s="36"/>
      <c r="V64" s="36"/>
      <c r="W64" s="36"/>
      <c r="X64" s="36"/>
      <c r="Y64" s="36"/>
    </row>
    <row r="65">
      <c r="B65" s="36"/>
      <c r="C65" s="36"/>
      <c r="D65" s="36"/>
      <c r="E65" s="36"/>
      <c r="F65" s="36"/>
      <c r="G65" s="36"/>
      <c r="H65" s="36"/>
      <c r="I65" s="36"/>
      <c r="J65" s="36"/>
      <c r="K65" s="36"/>
      <c r="L65" s="36"/>
      <c r="M65" s="36"/>
      <c r="N65" s="36"/>
      <c r="O65" s="36"/>
      <c r="P65" s="36"/>
      <c r="Q65" s="36"/>
      <c r="R65" s="36"/>
      <c r="S65" s="36"/>
      <c r="T65" s="36"/>
      <c r="U65" s="36"/>
      <c r="V65" s="36"/>
      <c r="W65" s="36"/>
      <c r="X65" s="36"/>
      <c r="Y65" s="36"/>
    </row>
    <row r="66">
      <c r="B66" s="36"/>
      <c r="C66" s="36"/>
      <c r="D66" s="36"/>
      <c r="E66" s="36"/>
      <c r="F66" s="36"/>
      <c r="G66" s="36"/>
      <c r="H66" s="36"/>
      <c r="I66" s="36"/>
      <c r="J66" s="36"/>
      <c r="K66" s="36"/>
      <c r="L66" s="36"/>
      <c r="M66" s="36"/>
      <c r="N66" s="36"/>
      <c r="O66" s="36"/>
      <c r="P66" s="36"/>
      <c r="Q66" s="36"/>
      <c r="R66" s="36"/>
      <c r="S66" s="36"/>
      <c r="T66" s="36"/>
      <c r="U66" s="36"/>
      <c r="V66" s="36"/>
      <c r="W66" s="36"/>
      <c r="X66" s="36"/>
      <c r="Y66" s="36"/>
    </row>
    <row r="67">
      <c r="B67" s="36"/>
      <c r="C67" s="36"/>
      <c r="D67" s="36"/>
      <c r="E67" s="36"/>
      <c r="F67" s="36"/>
      <c r="G67" s="36"/>
      <c r="H67" s="36"/>
      <c r="I67" s="36"/>
      <c r="J67" s="36"/>
      <c r="K67" s="36"/>
      <c r="L67" s="36"/>
      <c r="M67" s="36"/>
      <c r="N67" s="36"/>
      <c r="O67" s="36"/>
      <c r="P67" s="36"/>
      <c r="Q67" s="36"/>
      <c r="R67" s="36"/>
      <c r="S67" s="36"/>
      <c r="T67" s="36"/>
      <c r="U67" s="36"/>
      <c r="V67" s="36"/>
      <c r="W67" s="36"/>
      <c r="X67" s="36"/>
      <c r="Y67" s="36"/>
    </row>
    <row r="68">
      <c r="B68" s="36"/>
      <c r="C68" s="36"/>
      <c r="D68" s="36"/>
      <c r="E68" s="36"/>
      <c r="F68" s="36"/>
      <c r="G68" s="36"/>
      <c r="H68" s="36"/>
      <c r="I68" s="36"/>
      <c r="J68" s="36"/>
      <c r="K68" s="36"/>
      <c r="L68" s="36"/>
      <c r="M68" s="36"/>
      <c r="N68" s="36"/>
      <c r="O68" s="36"/>
      <c r="P68" s="36"/>
      <c r="Q68" s="36"/>
      <c r="R68" s="36"/>
      <c r="S68" s="36"/>
      <c r="T68" s="36"/>
      <c r="U68" s="36"/>
      <c r="V68" s="36"/>
      <c r="W68" s="36"/>
      <c r="X68" s="36"/>
      <c r="Y68" s="36"/>
    </row>
    <row r="69">
      <c r="B69" s="36"/>
      <c r="C69" s="36"/>
      <c r="D69" s="36"/>
      <c r="E69" s="36"/>
      <c r="F69" s="36"/>
      <c r="G69" s="36"/>
      <c r="H69" s="36"/>
      <c r="I69" s="36"/>
      <c r="J69" s="36"/>
      <c r="K69" s="36"/>
      <c r="L69" s="36"/>
      <c r="M69" s="36"/>
      <c r="N69" s="36"/>
      <c r="O69" s="36"/>
      <c r="P69" s="36"/>
      <c r="Q69" s="36"/>
      <c r="R69" s="36"/>
      <c r="S69" s="36"/>
      <c r="T69" s="36"/>
      <c r="U69" s="36"/>
      <c r="V69" s="36"/>
      <c r="W69" s="36"/>
      <c r="X69" s="36"/>
      <c r="Y69" s="36"/>
    </row>
    <row r="70">
      <c r="B70" s="36"/>
      <c r="C70" s="36"/>
      <c r="D70" s="36"/>
      <c r="E70" s="36"/>
      <c r="F70" s="36"/>
      <c r="G70" s="36"/>
      <c r="H70" s="36"/>
      <c r="I70" s="36"/>
      <c r="J70" s="36"/>
      <c r="K70" s="36"/>
      <c r="L70" s="36"/>
      <c r="M70" s="36"/>
      <c r="N70" s="36"/>
      <c r="O70" s="36"/>
      <c r="P70" s="36"/>
      <c r="Q70" s="36"/>
      <c r="R70" s="36"/>
      <c r="S70" s="36"/>
      <c r="T70" s="36"/>
      <c r="U70" s="36"/>
      <c r="V70" s="36"/>
      <c r="W70" s="36"/>
      <c r="X70" s="36"/>
      <c r="Y70" s="36"/>
    </row>
    <row r="71">
      <c r="B71" s="36"/>
      <c r="C71" s="36"/>
      <c r="D71" s="36"/>
      <c r="E71" s="36"/>
      <c r="F71" s="36"/>
      <c r="G71" s="36"/>
      <c r="H71" s="36"/>
      <c r="I71" s="36"/>
      <c r="J71" s="36"/>
      <c r="K71" s="36"/>
      <c r="L71" s="36"/>
      <c r="M71" s="36"/>
      <c r="N71" s="36"/>
      <c r="O71" s="36"/>
      <c r="P71" s="36"/>
      <c r="Q71" s="36"/>
      <c r="R71" s="36"/>
      <c r="S71" s="36"/>
      <c r="T71" s="36"/>
      <c r="U71" s="36"/>
      <c r="V71" s="36"/>
      <c r="W71" s="36"/>
      <c r="X71" s="36"/>
      <c r="Y71" s="36"/>
    </row>
    <row r="72">
      <c r="B72" s="36"/>
      <c r="C72" s="36"/>
      <c r="D72" s="36"/>
      <c r="E72" s="36"/>
      <c r="F72" s="36"/>
      <c r="G72" s="36"/>
      <c r="H72" s="36"/>
      <c r="I72" s="36"/>
      <c r="J72" s="36"/>
      <c r="K72" s="36"/>
      <c r="L72" s="36"/>
      <c r="M72" s="36"/>
      <c r="N72" s="36"/>
      <c r="O72" s="36"/>
      <c r="P72" s="36"/>
      <c r="Q72" s="36"/>
      <c r="R72" s="36"/>
      <c r="S72" s="36"/>
      <c r="T72" s="36"/>
      <c r="U72" s="36"/>
      <c r="V72" s="36"/>
      <c r="W72" s="36"/>
      <c r="X72" s="36"/>
      <c r="Y72" s="36"/>
    </row>
    <row r="73">
      <c r="B73" s="36"/>
      <c r="C73" s="36"/>
      <c r="D73" s="36"/>
      <c r="E73" s="36"/>
      <c r="F73" s="36"/>
      <c r="G73" s="36"/>
      <c r="H73" s="36"/>
      <c r="I73" s="36"/>
      <c r="J73" s="36"/>
      <c r="K73" s="36"/>
      <c r="L73" s="36"/>
      <c r="M73" s="36"/>
      <c r="N73" s="36"/>
      <c r="O73" s="36"/>
      <c r="P73" s="36"/>
      <c r="Q73" s="36"/>
      <c r="R73" s="36"/>
      <c r="S73" s="36"/>
      <c r="T73" s="36"/>
      <c r="U73" s="36"/>
      <c r="V73" s="36"/>
      <c r="W73" s="36"/>
      <c r="X73" s="36"/>
      <c r="Y73" s="36"/>
    </row>
    <row r="74">
      <c r="B74" s="36"/>
      <c r="C74" s="36"/>
      <c r="D74" s="36"/>
      <c r="E74" s="36"/>
      <c r="F74" s="36"/>
      <c r="G74" s="36"/>
      <c r="H74" s="36"/>
      <c r="I74" s="36"/>
      <c r="J74" s="36"/>
      <c r="K74" s="36"/>
      <c r="L74" s="36"/>
      <c r="M74" s="36"/>
      <c r="N74" s="36"/>
      <c r="O74" s="36"/>
      <c r="P74" s="36"/>
      <c r="Q74" s="36"/>
      <c r="R74" s="36"/>
      <c r="S74" s="36"/>
      <c r="T74" s="36"/>
      <c r="U74" s="36"/>
      <c r="V74" s="36"/>
      <c r="W74" s="36"/>
      <c r="X74" s="36"/>
      <c r="Y74" s="36"/>
    </row>
    <row r="75">
      <c r="B75" s="36"/>
      <c r="C75" s="36"/>
      <c r="D75" s="36"/>
      <c r="E75" s="36"/>
      <c r="F75" s="36"/>
      <c r="G75" s="36"/>
      <c r="H75" s="36"/>
      <c r="I75" s="36"/>
      <c r="J75" s="36"/>
      <c r="K75" s="36"/>
      <c r="L75" s="36"/>
      <c r="M75" s="36"/>
      <c r="N75" s="36"/>
      <c r="O75" s="36"/>
      <c r="P75" s="36"/>
      <c r="Q75" s="36"/>
      <c r="R75" s="36"/>
      <c r="S75" s="36"/>
      <c r="T75" s="36"/>
      <c r="U75" s="36"/>
      <c r="V75" s="36"/>
      <c r="W75" s="36"/>
      <c r="X75" s="36"/>
      <c r="Y75" s="36"/>
    </row>
    <row r="76">
      <c r="B76" s="36"/>
      <c r="C76" s="36"/>
      <c r="D76" s="36"/>
      <c r="E76" s="36"/>
      <c r="F76" s="36"/>
      <c r="G76" s="36"/>
      <c r="H76" s="36"/>
      <c r="I76" s="36"/>
      <c r="J76" s="36"/>
      <c r="K76" s="36"/>
      <c r="L76" s="36"/>
      <c r="M76" s="36"/>
      <c r="N76" s="36"/>
      <c r="O76" s="36"/>
      <c r="P76" s="36"/>
      <c r="Q76" s="36"/>
      <c r="R76" s="36"/>
      <c r="S76" s="36"/>
      <c r="T76" s="36"/>
      <c r="U76" s="36"/>
      <c r="V76" s="36"/>
      <c r="W76" s="36"/>
      <c r="X76" s="36"/>
      <c r="Y76" s="36"/>
    </row>
    <row r="77">
      <c r="B77" s="36"/>
      <c r="C77" s="36"/>
      <c r="D77" s="36"/>
      <c r="E77" s="36"/>
      <c r="F77" s="36"/>
      <c r="G77" s="36"/>
      <c r="H77" s="36"/>
      <c r="I77" s="36"/>
      <c r="J77" s="36"/>
      <c r="K77" s="36"/>
      <c r="L77" s="36"/>
      <c r="M77" s="36"/>
      <c r="N77" s="36"/>
      <c r="O77" s="36"/>
      <c r="P77" s="36"/>
      <c r="Q77" s="36"/>
      <c r="R77" s="36"/>
      <c r="S77" s="36"/>
      <c r="T77" s="36"/>
      <c r="U77" s="36"/>
      <c r="V77" s="36"/>
      <c r="W77" s="36"/>
      <c r="X77" s="36"/>
      <c r="Y77" s="36"/>
    </row>
    <row r="78">
      <c r="B78" s="36"/>
      <c r="C78" s="36"/>
      <c r="D78" s="36"/>
      <c r="E78" s="36"/>
      <c r="F78" s="36"/>
      <c r="G78" s="36"/>
      <c r="H78" s="36"/>
      <c r="I78" s="36"/>
      <c r="J78" s="36"/>
      <c r="K78" s="36"/>
      <c r="L78" s="36"/>
      <c r="M78" s="36"/>
      <c r="N78" s="36"/>
      <c r="O78" s="36"/>
      <c r="P78" s="36"/>
      <c r="Q78" s="36"/>
      <c r="R78" s="36"/>
      <c r="S78" s="36"/>
      <c r="T78" s="36"/>
      <c r="U78" s="36"/>
      <c r="V78" s="36"/>
      <c r="W78" s="36"/>
      <c r="X78" s="36"/>
      <c r="Y78" s="36"/>
    </row>
    <row r="79">
      <c r="B79" s="36"/>
      <c r="C79" s="36"/>
      <c r="D79" s="36"/>
      <c r="E79" s="36"/>
      <c r="F79" s="36"/>
      <c r="G79" s="36"/>
      <c r="H79" s="36"/>
      <c r="I79" s="36"/>
      <c r="J79" s="36"/>
      <c r="K79" s="36"/>
      <c r="L79" s="36"/>
      <c r="M79" s="36"/>
      <c r="N79" s="36"/>
      <c r="O79" s="36"/>
      <c r="P79" s="36"/>
      <c r="Q79" s="36"/>
      <c r="R79" s="36"/>
      <c r="S79" s="36"/>
      <c r="T79" s="36"/>
      <c r="U79" s="36"/>
      <c r="V79" s="36"/>
      <c r="W79" s="36"/>
      <c r="X79" s="36"/>
      <c r="Y79" s="36"/>
    </row>
    <row r="80">
      <c r="B80" s="36"/>
      <c r="C80" s="36"/>
      <c r="D80" s="36"/>
      <c r="E80" s="36"/>
      <c r="F80" s="36"/>
      <c r="G80" s="36"/>
      <c r="H80" s="36"/>
      <c r="I80" s="36"/>
      <c r="J80" s="36"/>
      <c r="K80" s="36"/>
      <c r="L80" s="36"/>
      <c r="M80" s="36"/>
      <c r="N80" s="36"/>
      <c r="O80" s="36"/>
      <c r="P80" s="36"/>
      <c r="Q80" s="36"/>
      <c r="R80" s="36"/>
      <c r="S80" s="36"/>
      <c r="T80" s="36"/>
      <c r="U80" s="36"/>
      <c r="V80" s="36"/>
      <c r="W80" s="36"/>
      <c r="X80" s="36"/>
      <c r="Y80" s="36"/>
    </row>
    <row r="81">
      <c r="B81" s="36"/>
      <c r="C81" s="36"/>
      <c r="D81" s="36"/>
      <c r="E81" s="36"/>
      <c r="F81" s="36"/>
      <c r="G81" s="36"/>
      <c r="H81" s="36"/>
      <c r="I81" s="36"/>
      <c r="J81" s="36"/>
      <c r="K81" s="36"/>
      <c r="L81" s="36"/>
      <c r="M81" s="36"/>
      <c r="N81" s="36"/>
      <c r="O81" s="36"/>
      <c r="P81" s="36"/>
      <c r="Q81" s="36"/>
      <c r="R81" s="36"/>
      <c r="S81" s="36"/>
      <c r="T81" s="36"/>
      <c r="U81" s="36"/>
      <c r="V81" s="36"/>
      <c r="W81" s="36"/>
      <c r="X81" s="36"/>
      <c r="Y81" s="36"/>
    </row>
    <row r="82">
      <c r="B82" s="36"/>
      <c r="C82" s="36"/>
      <c r="D82" s="36"/>
      <c r="E82" s="36"/>
      <c r="F82" s="36"/>
      <c r="G82" s="36"/>
      <c r="H82" s="36"/>
      <c r="I82" s="36"/>
      <c r="J82" s="36"/>
      <c r="K82" s="36"/>
      <c r="L82" s="36"/>
      <c r="M82" s="36"/>
      <c r="N82" s="36"/>
      <c r="O82" s="36"/>
      <c r="P82" s="36"/>
      <c r="Q82" s="36"/>
      <c r="R82" s="36"/>
      <c r="S82" s="36"/>
      <c r="T82" s="36"/>
      <c r="U82" s="36"/>
      <c r="V82" s="36"/>
      <c r="W82" s="36"/>
      <c r="X82" s="36"/>
      <c r="Y82" s="36"/>
    </row>
    <row r="83">
      <c r="B83" s="36"/>
      <c r="C83" s="36"/>
      <c r="D83" s="36"/>
      <c r="E83" s="36"/>
      <c r="F83" s="36"/>
      <c r="G83" s="36"/>
      <c r="H83" s="36"/>
      <c r="I83" s="36"/>
      <c r="J83" s="36"/>
      <c r="K83" s="36"/>
      <c r="L83" s="36"/>
      <c r="M83" s="36"/>
      <c r="N83" s="36"/>
      <c r="O83" s="36"/>
      <c r="P83" s="36"/>
      <c r="Q83" s="36"/>
      <c r="R83" s="36"/>
      <c r="S83" s="36"/>
      <c r="T83" s="36"/>
      <c r="U83" s="36"/>
      <c r="V83" s="36"/>
      <c r="W83" s="36"/>
      <c r="X83" s="36"/>
      <c r="Y83" s="36"/>
    </row>
    <row r="84">
      <c r="B84" s="36"/>
      <c r="C84" s="36"/>
      <c r="D84" s="36"/>
      <c r="E84" s="36"/>
      <c r="F84" s="36"/>
      <c r="G84" s="36"/>
      <c r="H84" s="36"/>
      <c r="I84" s="36"/>
      <c r="J84" s="36"/>
      <c r="K84" s="36"/>
      <c r="L84" s="36"/>
      <c r="M84" s="36"/>
      <c r="N84" s="36"/>
      <c r="O84" s="36"/>
      <c r="P84" s="36"/>
      <c r="Q84" s="36"/>
      <c r="R84" s="36"/>
      <c r="S84" s="36"/>
      <c r="T84" s="36"/>
      <c r="U84" s="36"/>
      <c r="V84" s="36"/>
      <c r="W84" s="36"/>
      <c r="X84" s="36"/>
      <c r="Y84" s="36"/>
    </row>
    <row r="85">
      <c r="B85" s="36"/>
      <c r="C85" s="36"/>
      <c r="D85" s="36"/>
      <c r="E85" s="36"/>
      <c r="F85" s="36"/>
      <c r="G85" s="36"/>
      <c r="H85" s="36"/>
      <c r="I85" s="36"/>
      <c r="J85" s="36"/>
      <c r="K85" s="36"/>
      <c r="L85" s="36"/>
      <c r="M85" s="36"/>
      <c r="N85" s="36"/>
      <c r="O85" s="36"/>
      <c r="P85" s="36"/>
      <c r="Q85" s="36"/>
      <c r="R85" s="36"/>
      <c r="S85" s="36"/>
      <c r="T85" s="36"/>
      <c r="U85" s="36"/>
      <c r="V85" s="36"/>
      <c r="W85" s="36"/>
      <c r="X85" s="36"/>
      <c r="Y85" s="36"/>
    </row>
    <row r="86">
      <c r="B86" s="36"/>
      <c r="C86" s="36"/>
      <c r="D86" s="36"/>
      <c r="E86" s="36"/>
      <c r="F86" s="36"/>
      <c r="G86" s="36"/>
      <c r="H86" s="36"/>
      <c r="I86" s="36"/>
      <c r="J86" s="36"/>
      <c r="K86" s="36"/>
      <c r="L86" s="36"/>
      <c r="M86" s="36"/>
      <c r="N86" s="36"/>
      <c r="O86" s="36"/>
      <c r="P86" s="36"/>
      <c r="Q86" s="36"/>
      <c r="R86" s="36"/>
      <c r="S86" s="36"/>
      <c r="T86" s="36"/>
      <c r="U86" s="36"/>
      <c r="V86" s="36"/>
      <c r="W86" s="36"/>
      <c r="X86" s="36"/>
      <c r="Y86" s="36"/>
    </row>
    <row r="87">
      <c r="B87" s="36"/>
      <c r="C87" s="36"/>
      <c r="D87" s="36"/>
      <c r="E87" s="36"/>
      <c r="F87" s="36"/>
      <c r="G87" s="36"/>
      <c r="H87" s="36"/>
      <c r="I87" s="36"/>
      <c r="J87" s="36"/>
      <c r="K87" s="36"/>
      <c r="L87" s="36"/>
      <c r="M87" s="36"/>
      <c r="N87" s="36"/>
      <c r="O87" s="36"/>
      <c r="P87" s="36"/>
      <c r="Q87" s="36"/>
      <c r="R87" s="36"/>
      <c r="S87" s="36"/>
      <c r="T87" s="36"/>
      <c r="U87" s="36"/>
      <c r="V87" s="36"/>
      <c r="W87" s="36"/>
      <c r="X87" s="36"/>
      <c r="Y87" s="36"/>
    </row>
    <row r="88">
      <c r="B88" s="36"/>
      <c r="C88" s="36"/>
      <c r="D88" s="36"/>
      <c r="E88" s="36"/>
      <c r="F88" s="36"/>
      <c r="G88" s="36"/>
      <c r="H88" s="36"/>
      <c r="I88" s="36"/>
      <c r="J88" s="36"/>
      <c r="K88" s="36"/>
      <c r="L88" s="36"/>
      <c r="M88" s="36"/>
      <c r="N88" s="36"/>
      <c r="O88" s="36"/>
      <c r="P88" s="36"/>
      <c r="Q88" s="36"/>
      <c r="R88" s="36"/>
      <c r="S88" s="36"/>
      <c r="T88" s="36"/>
      <c r="U88" s="36"/>
      <c r="V88" s="36"/>
      <c r="W88" s="36"/>
      <c r="X88" s="36"/>
      <c r="Y88" s="36"/>
    </row>
    <row r="89">
      <c r="B89" s="36"/>
      <c r="C89" s="36"/>
      <c r="D89" s="36"/>
      <c r="E89" s="36"/>
      <c r="F89" s="36"/>
      <c r="G89" s="36"/>
      <c r="H89" s="36"/>
      <c r="I89" s="36"/>
      <c r="J89" s="36"/>
      <c r="K89" s="36"/>
      <c r="L89" s="36"/>
      <c r="M89" s="36"/>
      <c r="N89" s="36"/>
      <c r="O89" s="36"/>
      <c r="P89" s="36"/>
      <c r="Q89" s="36"/>
      <c r="R89" s="36"/>
      <c r="S89" s="36"/>
      <c r="T89" s="36"/>
      <c r="U89" s="36"/>
      <c r="V89" s="36"/>
      <c r="W89" s="36"/>
      <c r="X89" s="36"/>
      <c r="Y89" s="36"/>
    </row>
    <row r="90">
      <c r="B90" s="36"/>
      <c r="C90" s="36"/>
      <c r="D90" s="36"/>
      <c r="E90" s="36"/>
      <c r="F90" s="36"/>
      <c r="G90" s="36"/>
      <c r="H90" s="36"/>
      <c r="I90" s="36"/>
      <c r="J90" s="36"/>
      <c r="K90" s="36"/>
      <c r="L90" s="36"/>
      <c r="M90" s="36"/>
      <c r="N90" s="36"/>
      <c r="O90" s="36"/>
      <c r="P90" s="36"/>
      <c r="Q90" s="36"/>
      <c r="R90" s="36"/>
      <c r="S90" s="36"/>
      <c r="T90" s="36"/>
      <c r="U90" s="36"/>
      <c r="V90" s="36"/>
      <c r="W90" s="36"/>
      <c r="X90" s="36"/>
      <c r="Y90" s="36"/>
    </row>
    <row r="91">
      <c r="B91" s="36"/>
      <c r="C91" s="36"/>
      <c r="D91" s="36"/>
      <c r="E91" s="36"/>
      <c r="F91" s="36"/>
      <c r="G91" s="36"/>
      <c r="H91" s="36"/>
      <c r="I91" s="36"/>
      <c r="J91" s="36"/>
      <c r="K91" s="36"/>
      <c r="L91" s="36"/>
      <c r="M91" s="36"/>
      <c r="N91" s="36"/>
      <c r="O91" s="36"/>
      <c r="P91" s="36"/>
      <c r="Q91" s="36"/>
      <c r="R91" s="36"/>
      <c r="S91" s="36"/>
      <c r="T91" s="36"/>
      <c r="U91" s="36"/>
      <c r="V91" s="36"/>
      <c r="W91" s="36"/>
      <c r="X91" s="36"/>
      <c r="Y91" s="36"/>
    </row>
    <row r="92">
      <c r="B92" s="36"/>
      <c r="C92" s="36"/>
      <c r="D92" s="36"/>
      <c r="E92" s="36"/>
      <c r="F92" s="36"/>
      <c r="G92" s="36"/>
      <c r="H92" s="36"/>
      <c r="I92" s="36"/>
      <c r="J92" s="36"/>
      <c r="K92" s="36"/>
      <c r="L92" s="36"/>
      <c r="M92" s="36"/>
      <c r="N92" s="36"/>
      <c r="O92" s="36"/>
      <c r="P92" s="36"/>
      <c r="Q92" s="36"/>
      <c r="R92" s="36"/>
      <c r="S92" s="36"/>
      <c r="T92" s="36"/>
      <c r="U92" s="36"/>
      <c r="V92" s="36"/>
      <c r="W92" s="36"/>
      <c r="X92" s="36"/>
      <c r="Y92" s="36"/>
    </row>
    <row r="93">
      <c r="B93" s="36"/>
      <c r="C93" s="36"/>
      <c r="D93" s="36"/>
      <c r="E93" s="36"/>
      <c r="F93" s="36"/>
      <c r="G93" s="36"/>
      <c r="H93" s="36"/>
      <c r="I93" s="36"/>
      <c r="J93" s="36"/>
      <c r="K93" s="36"/>
      <c r="L93" s="36"/>
      <c r="M93" s="36"/>
      <c r="N93" s="36"/>
      <c r="O93" s="36"/>
      <c r="P93" s="36"/>
      <c r="Q93" s="36"/>
      <c r="R93" s="36"/>
      <c r="S93" s="36"/>
      <c r="T93" s="36"/>
      <c r="U93" s="36"/>
      <c r="V93" s="36"/>
      <c r="W93" s="36"/>
      <c r="X93" s="36"/>
      <c r="Y93" s="36"/>
    </row>
    <row r="94">
      <c r="B94" s="36"/>
      <c r="C94" s="36"/>
      <c r="D94" s="36"/>
      <c r="E94" s="36"/>
      <c r="F94" s="36"/>
      <c r="G94" s="36"/>
      <c r="H94" s="36"/>
      <c r="I94" s="36"/>
      <c r="J94" s="36"/>
      <c r="K94" s="36"/>
      <c r="L94" s="36"/>
      <c r="M94" s="36"/>
      <c r="N94" s="36"/>
      <c r="O94" s="36"/>
      <c r="P94" s="36"/>
      <c r="Q94" s="36"/>
      <c r="R94" s="36"/>
      <c r="S94" s="36"/>
      <c r="T94" s="36"/>
      <c r="U94" s="36"/>
      <c r="V94" s="36"/>
      <c r="W94" s="36"/>
      <c r="X94" s="36"/>
      <c r="Y94" s="36"/>
    </row>
    <row r="95">
      <c r="B95" s="36"/>
      <c r="C95" s="36"/>
      <c r="D95" s="36"/>
      <c r="E95" s="36"/>
      <c r="F95" s="36"/>
      <c r="G95" s="36"/>
      <c r="H95" s="36"/>
      <c r="I95" s="36"/>
      <c r="J95" s="36"/>
      <c r="K95" s="36"/>
      <c r="L95" s="36"/>
      <c r="M95" s="36"/>
      <c r="N95" s="36"/>
      <c r="O95" s="36"/>
      <c r="P95" s="36"/>
      <c r="Q95" s="36"/>
      <c r="R95" s="36"/>
      <c r="S95" s="36"/>
      <c r="T95" s="36"/>
      <c r="U95" s="36"/>
      <c r="V95" s="36"/>
      <c r="W95" s="36"/>
      <c r="X95" s="36"/>
      <c r="Y95" s="36"/>
    </row>
    <row r="96">
      <c r="B96" s="36"/>
      <c r="C96" s="36"/>
      <c r="D96" s="36"/>
      <c r="E96" s="36"/>
      <c r="F96" s="36"/>
      <c r="G96" s="36"/>
      <c r="H96" s="36"/>
      <c r="I96" s="36"/>
      <c r="J96" s="36"/>
      <c r="K96" s="36"/>
      <c r="L96" s="36"/>
      <c r="M96" s="36"/>
      <c r="N96" s="36"/>
      <c r="O96" s="36"/>
      <c r="P96" s="36"/>
      <c r="Q96" s="36"/>
      <c r="R96" s="36"/>
      <c r="S96" s="36"/>
      <c r="T96" s="36"/>
      <c r="U96" s="36"/>
      <c r="V96" s="36"/>
      <c r="W96" s="36"/>
      <c r="X96" s="36"/>
      <c r="Y96" s="36"/>
    </row>
    <row r="97">
      <c r="B97" s="36"/>
      <c r="C97" s="36"/>
      <c r="D97" s="36"/>
      <c r="E97" s="36"/>
      <c r="F97" s="36"/>
      <c r="G97" s="36"/>
      <c r="H97" s="36"/>
      <c r="I97" s="36"/>
      <c r="J97" s="36"/>
      <c r="K97" s="36"/>
      <c r="L97" s="36"/>
      <c r="M97" s="36"/>
      <c r="N97" s="36"/>
      <c r="O97" s="36"/>
      <c r="P97" s="36"/>
      <c r="Q97" s="36"/>
      <c r="R97" s="36"/>
      <c r="S97" s="36"/>
      <c r="T97" s="36"/>
      <c r="U97" s="36"/>
      <c r="V97" s="36"/>
      <c r="W97" s="36"/>
      <c r="X97" s="36"/>
      <c r="Y97" s="36"/>
    </row>
    <row r="98">
      <c r="B98" s="36"/>
      <c r="C98" s="36"/>
      <c r="D98" s="36"/>
      <c r="E98" s="36"/>
      <c r="F98" s="36"/>
      <c r="G98" s="36"/>
      <c r="H98" s="36"/>
      <c r="I98" s="36"/>
      <c r="J98" s="36"/>
      <c r="K98" s="36"/>
      <c r="L98" s="36"/>
      <c r="M98" s="36"/>
      <c r="N98" s="36"/>
      <c r="O98" s="36"/>
      <c r="P98" s="36"/>
      <c r="Q98" s="36"/>
      <c r="R98" s="36"/>
      <c r="S98" s="36"/>
      <c r="T98" s="36"/>
      <c r="U98" s="36"/>
      <c r="V98" s="36"/>
      <c r="W98" s="36"/>
      <c r="X98" s="36"/>
      <c r="Y98" s="36"/>
    </row>
    <row r="99">
      <c r="B99" s="36"/>
      <c r="C99" s="36"/>
      <c r="D99" s="36"/>
      <c r="E99" s="36"/>
      <c r="F99" s="36"/>
      <c r="G99" s="36"/>
      <c r="H99" s="36"/>
      <c r="I99" s="36"/>
      <c r="J99" s="36"/>
      <c r="K99" s="36"/>
      <c r="L99" s="36"/>
      <c r="M99" s="36"/>
      <c r="N99" s="36"/>
      <c r="O99" s="36"/>
      <c r="P99" s="36"/>
      <c r="Q99" s="36"/>
      <c r="R99" s="36"/>
      <c r="S99" s="36"/>
      <c r="T99" s="36"/>
      <c r="U99" s="36"/>
      <c r="V99" s="36"/>
      <c r="W99" s="36"/>
      <c r="X99" s="36"/>
      <c r="Y99" s="36"/>
    </row>
    <row r="100">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row r="101">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row>
    <row r="102">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row>
    <row r="103">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row>
    <row r="104">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row>
    <row r="105">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row>
    <row r="10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row>
    <row r="107">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row>
    <row r="108">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row>
    <row r="109">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row>
    <row r="110">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row>
    <row r="111">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row>
    <row r="112">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row>
    <row r="113">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row>
    <row r="114">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row>
    <row r="115">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row>
    <row r="11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row>
    <row r="117">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row>
    <row r="118">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row>
    <row r="119">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row>
    <row r="120">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row>
    <row r="121">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row>
    <row r="122">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row>
    <row r="123">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row>
    <row r="124">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row>
    <row r="125">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row>
    <row r="12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row>
    <row r="127">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row>
    <row r="128">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row>
    <row r="129">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row>
    <row r="130">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row>
    <row r="131">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row>
    <row r="132">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row>
    <row r="133">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row>
    <row r="134">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row>
    <row r="13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row>
    <row r="1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row>
    <row r="137">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row>
    <row r="138">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row>
    <row r="139">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row>
    <row r="140">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row>
    <row r="141">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row>
    <row r="142">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row>
    <row r="143">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row>
    <row r="144">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row>
    <row r="145">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row>
    <row r="14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row>
    <row r="147">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row>
    <row r="148">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row>
    <row r="149">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row>
    <row r="150">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row>
    <row r="151">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row>
    <row r="152">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row>
    <row r="153">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row>
    <row r="154">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row>
    <row r="155">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row>
    <row r="15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row>
    <row r="157">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row>
    <row r="158">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row>
    <row r="159">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row>
    <row r="160">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row>
    <row r="161">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row>
    <row r="162">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row>
    <row r="163">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row>
    <row r="164">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row>
    <row r="165">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row>
    <row r="16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row>
    <row r="167">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row>
    <row r="168">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row>
    <row r="169">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row>
    <row r="170">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row>
    <row r="171">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row>
    <row r="172">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row>
    <row r="173">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row>
    <row r="174">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row>
    <row r="175">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row>
    <row r="17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row>
    <row r="177">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row>
    <row r="178">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row>
    <row r="179">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row>
    <row r="180">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row>
    <row r="181">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row>
    <row r="182">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row>
    <row r="183">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row>
    <row r="184">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row>
    <row r="185">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row>
    <row r="18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row>
    <row r="187">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row>
    <row r="188">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row>
    <row r="189">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row>
    <row r="190">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row>
    <row r="191">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row>
    <row r="192">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row>
    <row r="193">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row>
    <row r="194">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row>
    <row r="195">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row>
    <row r="19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row>
    <row r="197">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row>
    <row r="198">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row>
    <row r="199">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row>
    <row r="200">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row>
    <row r="201">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row>
    <row r="202">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row>
    <row r="203">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row>
    <row r="204">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row>
    <row r="205">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row>
    <row r="20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row>
    <row r="207">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row>
    <row r="208">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row>
    <row r="209">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row>
    <row r="210">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row>
    <row r="211">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row>
    <row r="212">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row>
    <row r="213">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row>
    <row r="214">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row>
    <row r="215">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row>
    <row r="21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row>
    <row r="217">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row>
    <row r="218">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row>
    <row r="219">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row>
    <row r="220">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row>
    <row r="221">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row>
    <row r="222">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row>
    <row r="223">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row>
    <row r="224">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row>
    <row r="225">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row>
    <row r="22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row>
    <row r="227">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row>
    <row r="228">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row>
    <row r="229">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row>
    <row r="230">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row>
    <row r="231">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row>
    <row r="232">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row>
    <row r="233">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row>
    <row r="234">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row>
    <row r="235">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row>
    <row r="2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row>
    <row r="237">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row>
    <row r="238">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row>
    <row r="239">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row>
    <row r="240">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row>
    <row r="241">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row>
    <row r="242">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row>
    <row r="243">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row>
    <row r="244">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row>
    <row r="245">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row>
    <row r="24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row>
    <row r="247">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row>
    <row r="248">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row>
    <row r="249">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row>
    <row r="250">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row>
    <row r="251">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row>
    <row r="252">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row>
    <row r="253">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row>
    <row r="254">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row>
    <row r="255">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row>
    <row r="25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row>
    <row r="257">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row>
    <row r="258">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row>
    <row r="259">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row>
    <row r="260">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row>
    <row r="261">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row>
    <row r="262">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row>
    <row r="263">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row>
    <row r="264">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row>
    <row r="265">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row>
    <row r="26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row>
    <row r="267">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row>
    <row r="268">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row>
    <row r="269">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row>
    <row r="270">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row>
    <row r="271">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row>
    <row r="272">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row>
    <row r="273">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row>
    <row r="274">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row>
    <row r="275">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row>
    <row r="27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row>
    <row r="277">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row>
    <row r="278">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row>
    <row r="279">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row>
    <row r="280">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row>
    <row r="281">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row>
    <row r="282">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row>
    <row r="283">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row>
    <row r="284">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row>
    <row r="285">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row>
    <row r="28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row>
    <row r="287">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row>
    <row r="288">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row>
    <row r="289">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row>
    <row r="290">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row>
    <row r="291">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row>
    <row r="292">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row>
    <row r="293">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row>
    <row r="294">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row>
    <row r="295">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row>
    <row r="29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row>
    <row r="297">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row>
    <row r="298">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row>
    <row r="299">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row>
    <row r="300">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row>
    <row r="301">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row>
    <row r="302">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row>
    <row r="303">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row>
    <row r="304">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row>
    <row r="305">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row>
    <row r="30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row>
    <row r="307">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row>
    <row r="308">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row>
    <row r="309">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row>
    <row r="310">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row>
    <row r="311">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row>
    <row r="312">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row>
    <row r="313">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row>
    <row r="314">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row>
    <row r="315">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row>
    <row r="31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row>
    <row r="317">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row>
    <row r="318">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row>
    <row r="319">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row>
    <row r="320">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row>
    <row r="321">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row>
    <row r="322">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row>
    <row r="323">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row>
    <row r="324">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row>
    <row r="325">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row>
    <row r="32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row>
    <row r="327">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row>
    <row r="328">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row>
    <row r="329">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row>
    <row r="330">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row>
    <row r="331">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row>
    <row r="332">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row>
    <row r="333">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row>
    <row r="334">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row>
    <row r="335">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row>
    <row r="3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row>
    <row r="337">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row>
    <row r="338">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row>
    <row r="339">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row>
    <row r="340">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row>
    <row r="341">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row>
    <row r="342">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row>
    <row r="343">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row>
    <row r="344">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row>
    <row r="345">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row>
    <row r="34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row>
    <row r="347">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row>
    <row r="348">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row>
    <row r="349">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row>
    <row r="350">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row>
    <row r="351">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row>
    <row r="352">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row>
    <row r="353">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row>
    <row r="354">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row>
    <row r="355">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row>
    <row r="35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row>
    <row r="357">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row>
    <row r="358">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row>
    <row r="359">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row>
    <row r="360">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row>
    <row r="361">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row>
    <row r="362">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row>
    <row r="363">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row>
    <row r="364">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row>
    <row r="365">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row>
    <row r="36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row>
    <row r="367">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row>
    <row r="368">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row>
    <row r="369">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row>
    <row r="370">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row>
    <row r="371">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row>
    <row r="372">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row>
    <row r="373">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row>
    <row r="374">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row>
    <row r="375">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row>
    <row r="37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row>
    <row r="377">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row>
    <row r="378">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row>
    <row r="379">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row>
    <row r="380">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row>
    <row r="381">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row>
    <row r="382">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row>
    <row r="383">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row>
    <row r="384">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row>
    <row r="385">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row>
    <row r="38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row>
    <row r="387">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row>
    <row r="388">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row>
    <row r="389">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row>
    <row r="390">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row>
    <row r="391">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row>
    <row r="392">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row>
    <row r="393">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row>
    <row r="394">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row>
    <row r="395">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row>
    <row r="39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row>
    <row r="397">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row>
    <row r="398">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row>
    <row r="399">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row>
    <row r="400">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row>
    <row r="401">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row>
    <row r="402">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row>
    <row r="403">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row>
    <row r="404">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row>
    <row r="405">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row>
    <row r="40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row>
    <row r="407">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row>
    <row r="408">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row>
    <row r="409">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row>
    <row r="410">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row>
    <row r="411">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row>
    <row r="412">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row>
    <row r="413">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row>
    <row r="414">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row>
    <row r="415">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row>
    <row r="41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row>
    <row r="417">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row>
    <row r="418">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row>
    <row r="419">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row>
    <row r="420">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row>
    <row r="421">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row>
    <row r="422">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row>
    <row r="423">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row>
    <row r="424">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row>
    <row r="425">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row>
    <row r="42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row>
    <row r="427">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row>
    <row r="428">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row>
    <row r="429">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row>
    <row r="430">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row>
    <row r="431">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row>
    <row r="432">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row>
    <row r="433">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row>
    <row r="434">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row>
    <row r="435">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row>
    <row r="4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row>
    <row r="437">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row>
    <row r="438">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row>
    <row r="439">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row>
    <row r="440">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row>
    <row r="441">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row>
    <row r="442">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row>
    <row r="443">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row>
    <row r="444">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row>
    <row r="445">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row>
    <row r="44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row>
    <row r="447">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row>
    <row r="448">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row>
    <row r="449">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row>
    <row r="450">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row>
    <row r="451">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row>
    <row r="452">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row>
    <row r="453">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row>
    <row r="454">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row>
    <row r="455">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row>
    <row r="45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row>
    <row r="457">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row>
    <row r="458">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row>
    <row r="459">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row>
    <row r="460">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row>
    <row r="461">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row>
    <row r="462">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row>
    <row r="463">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row>
    <row r="464">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row>
    <row r="465">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row>
    <row r="46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row>
    <row r="467">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row>
    <row r="468">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row>
    <row r="469">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row>
    <row r="470">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row>
    <row r="471">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row>
    <row r="472">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row>
    <row r="473">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row>
    <row r="474">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row>
    <row r="475">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row>
    <row r="47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row>
    <row r="477">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row>
    <row r="478">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row>
    <row r="479">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row>
    <row r="480">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row>
    <row r="481">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row>
    <row r="482">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row>
    <row r="483">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row>
    <row r="484">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row>
    <row r="485">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row>
    <row r="48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row>
    <row r="487">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row>
    <row r="488">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row>
    <row r="489">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row>
    <row r="490">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row>
    <row r="491">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row>
    <row r="492">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row>
    <row r="493">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row>
    <row r="494">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row>
    <row r="495">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row>
    <row r="49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row>
    <row r="497">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row>
    <row r="498">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row>
    <row r="499">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row>
    <row r="500">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row>
    <row r="501">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row>
    <row r="502">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row>
    <row r="503">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row>
    <row r="504">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row>
    <row r="505">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row>
    <row r="50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row>
    <row r="507">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row>
    <row r="508">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row>
    <row r="509">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row>
    <row r="510">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row>
    <row r="511">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row>
    <row r="512">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row>
    <row r="513">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row>
    <row r="514">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row>
    <row r="515">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row>
    <row r="51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row>
    <row r="517">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row>
    <row r="518">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row>
    <row r="519">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row>
    <row r="520">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row>
    <row r="521">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row>
    <row r="522">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row>
    <row r="523">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row>
    <row r="524">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row>
    <row r="525">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row>
    <row r="52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row>
    <row r="527">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row>
    <row r="528">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row>
    <row r="529">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row>
    <row r="530">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row>
    <row r="531">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row>
    <row r="532">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row>
    <row r="533">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row>
    <row r="534">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row>
    <row r="535">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row>
    <row r="5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row>
    <row r="537">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row>
    <row r="538">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row>
    <row r="539">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row>
    <row r="540">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row>
    <row r="541">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row>
    <row r="542">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row>
    <row r="543">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row>
    <row r="544">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row>
    <row r="545">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row>
    <row r="54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row>
    <row r="547">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row>
    <row r="548">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row>
    <row r="549">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row>
    <row r="550">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row>
    <row r="551">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row>
    <row r="552">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row>
    <row r="553">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row>
    <row r="554">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row>
    <row r="555">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row>
    <row r="55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row>
    <row r="557">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row>
    <row r="558">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row>
    <row r="559">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row>
    <row r="560">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row>
    <row r="561">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row>
    <row r="562">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row>
    <row r="563">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row>
    <row r="564">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row>
    <row r="565">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row>
    <row r="56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row>
    <row r="567">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row>
    <row r="568">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row>
    <row r="569">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row>
    <row r="570">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row>
    <row r="571">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row>
    <row r="572">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row>
    <row r="573">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row>
    <row r="574">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row>
    <row r="575">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row>
    <row r="57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row>
    <row r="577">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row>
    <row r="578">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row>
    <row r="579">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row>
    <row r="580">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row>
    <row r="581">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row>
    <row r="582">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row>
    <row r="583">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row>
    <row r="584">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row>
    <row r="585">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row>
    <row r="58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row>
    <row r="587">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row>
    <row r="588">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row>
    <row r="589">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row>
    <row r="590">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row>
    <row r="591">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row>
    <row r="592">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row>
    <row r="593">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row>
    <row r="594">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row>
    <row r="595">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row>
    <row r="59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row>
    <row r="597">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row>
    <row r="598">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row>
    <row r="599">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row>
    <row r="600">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row>
    <row r="601">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row>
    <row r="602">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row>
    <row r="603">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row>
    <row r="604">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row>
    <row r="605">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row>
    <row r="60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row>
    <row r="607">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row>
    <row r="608">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row>
    <row r="609">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row>
    <row r="610">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row>
    <row r="611">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row>
    <row r="612">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row>
    <row r="613">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row>
    <row r="614">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row>
    <row r="615">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row>
    <row r="61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row>
    <row r="617">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row>
    <row r="618">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row>
    <row r="619">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row>
    <row r="620">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row>
    <row r="621">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row>
    <row r="622">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row>
    <row r="623">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row>
    <row r="624">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row>
    <row r="625">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row>
    <row r="62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row>
    <row r="627">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row>
    <row r="628">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row>
    <row r="629">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row>
    <row r="630">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row>
    <row r="631">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row>
    <row r="632">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row>
    <row r="633">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row>
    <row r="634">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row>
    <row r="635">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row>
    <row r="6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row>
    <row r="637">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row>
    <row r="638">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row>
    <row r="639">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row>
    <row r="640">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row>
    <row r="641">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row>
    <row r="642">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row>
    <row r="643">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row>
    <row r="644">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row>
    <row r="645">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row>
    <row r="64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row>
    <row r="647">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row>
    <row r="648">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row>
    <row r="649">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row>
    <row r="650">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row>
    <row r="651">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row>
    <row r="652">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row>
    <row r="653">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row>
    <row r="654">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row>
    <row r="655">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row>
    <row r="65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row>
    <row r="657">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row>
    <row r="658">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row>
    <row r="659">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row>
    <row r="660">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row>
    <row r="661">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row>
    <row r="662">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row>
    <row r="663">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row>
    <row r="664">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row>
    <row r="665">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row>
    <row r="66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row>
    <row r="667">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row>
    <row r="668">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row>
    <row r="669">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row>
    <row r="670">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row>
    <row r="671">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row>
    <row r="672">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row>
    <row r="673">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row>
    <row r="674">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row>
    <row r="675">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row>
    <row r="67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row>
    <row r="677">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row>
    <row r="678">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row>
    <row r="679">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row>
    <row r="680">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row>
    <row r="681">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row>
    <row r="682">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row>
    <row r="683">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row>
    <row r="684">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row>
    <row r="685">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row>
    <row r="68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row>
    <row r="687">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row>
    <row r="688">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row>
    <row r="689">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row>
    <row r="690">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row>
    <row r="691">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row>
    <row r="692">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row>
    <row r="693">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row>
    <row r="694">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row>
    <row r="695">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row>
    <row r="69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row>
    <row r="697">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row>
    <row r="698">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row>
    <row r="699">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row>
    <row r="700">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row>
    <row r="701">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row>
    <row r="702">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row>
    <row r="703">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row>
    <row r="704">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row>
    <row r="705">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row>
    <row r="70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row>
    <row r="707">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row>
    <row r="708">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row>
    <row r="709">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row>
    <row r="710">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row>
    <row r="711">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row>
    <row r="712">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row>
    <row r="713">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row>
    <row r="714">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row>
    <row r="715">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row>
    <row r="71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row>
    <row r="717">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row>
    <row r="718">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row>
    <row r="719">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row>
    <row r="720">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row>
    <row r="721">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row>
    <row r="722">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row>
    <row r="723">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row>
    <row r="724">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row>
    <row r="725">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row>
    <row r="72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row>
    <row r="727">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row>
    <row r="728">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row>
    <row r="729">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row>
    <row r="730">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row>
    <row r="731">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row>
    <row r="732">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row>
    <row r="733">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row>
    <row r="734">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row>
    <row r="735">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row>
    <row r="7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row>
    <row r="737">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row>
    <row r="738">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row>
    <row r="739">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row>
    <row r="740">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row>
    <row r="741">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row>
    <row r="742">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row>
    <row r="743">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row>
    <row r="744">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row>
    <row r="745">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row>
    <row r="74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row>
    <row r="747">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row>
    <row r="748">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row>
    <row r="749">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row>
    <row r="750">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row>
    <row r="751">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row>
    <row r="752">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row>
    <row r="753">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row>
    <row r="754">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row>
    <row r="755">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row>
    <row r="75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row>
    <row r="757">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row>
    <row r="758">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row>
    <row r="759">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row>
    <row r="760">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row>
    <row r="761">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row>
    <row r="762">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row>
    <row r="763">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row>
    <row r="764">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row>
    <row r="765">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row>
    <row r="76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row>
    <row r="767">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row>
    <row r="768">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row>
    <row r="769">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row>
    <row r="770">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row>
    <row r="771">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row>
    <row r="772">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row>
    <row r="773">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row>
    <row r="774">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row>
    <row r="775">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row>
    <row r="77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row>
    <row r="777">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row>
    <row r="778">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row>
    <row r="779">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row>
    <row r="780">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row>
    <row r="781">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row>
    <row r="782">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row>
    <row r="783">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row>
    <row r="784">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row>
    <row r="785">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row>
    <row r="78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row>
    <row r="787">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row>
    <row r="788">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row>
    <row r="789">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row>
    <row r="790">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row>
    <row r="791">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row>
    <row r="792">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row>
    <row r="793">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row>
    <row r="794">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row>
    <row r="795">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row>
    <row r="79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row>
    <row r="797">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row>
    <row r="798">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row>
    <row r="799">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row>
    <row r="800">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row>
    <row r="801">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row>
    <row r="802">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row>
    <row r="803">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row>
    <row r="804">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row>
    <row r="805">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row>
    <row r="80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row>
    <row r="807">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row>
    <row r="808">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row>
    <row r="809">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row>
    <row r="810">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row>
    <row r="811">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row>
    <row r="812">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row>
    <row r="813">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row>
    <row r="814">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row>
    <row r="815">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row>
    <row r="81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row>
    <row r="817">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row>
    <row r="818">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row>
    <row r="819">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row>
    <row r="820">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row>
    <row r="821">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row>
    <row r="822">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row>
    <row r="823">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row>
    <row r="824">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row>
    <row r="825">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row>
    <row r="82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row>
    <row r="827">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row>
    <row r="828">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row>
    <row r="829">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row>
    <row r="830">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row>
    <row r="831">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row>
    <row r="832">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row>
    <row r="833">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row>
    <row r="834">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row>
    <row r="835">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row>
    <row r="8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row>
    <row r="837">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row>
    <row r="838">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row>
    <row r="839">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row>
    <row r="840">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row>
    <row r="841">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row>
    <row r="842">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row>
    <row r="843">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row>
    <row r="844">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row>
    <row r="845">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row>
    <row r="84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row>
    <row r="847">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row>
    <row r="848">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row>
    <row r="849">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row>
    <row r="850">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row>
    <row r="851">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row>
    <row r="852">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row>
    <row r="853">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row>
    <row r="854">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row>
    <row r="855">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row>
    <row r="85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row>
    <row r="857">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row>
    <row r="858">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row>
    <row r="859">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row>
    <row r="860">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row>
    <row r="861">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row>
    <row r="862">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row>
    <row r="863">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row>
    <row r="864">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row>
    <row r="865">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row>
    <row r="86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row>
    <row r="867">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row>
    <row r="868">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row>
    <row r="869">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row>
    <row r="870">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row>
    <row r="871">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row>
    <row r="872">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row>
    <row r="873">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row>
    <row r="874">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row>
    <row r="875">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row>
    <row r="87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row>
    <row r="877">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row>
    <row r="878">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row>
    <row r="879">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row>
    <row r="880">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row>
    <row r="881">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row>
    <row r="882">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row>
    <row r="883">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row>
    <row r="884">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row>
    <row r="885">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row>
    <row r="88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row>
    <row r="887">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row>
    <row r="888">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row>
    <row r="889">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row>
    <row r="890">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row>
    <row r="891">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row>
    <row r="892">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row>
    <row r="893">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row>
    <row r="894">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row>
    <row r="895">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row>
    <row r="89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row>
    <row r="897">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row>
    <row r="898">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row>
    <row r="899">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row>
    <row r="900">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row>
    <row r="901">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row>
    <row r="902">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row>
    <row r="903">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row>
    <row r="904">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row>
    <row r="905">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row>
    <row r="90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row>
    <row r="907">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row>
    <row r="908">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row>
    <row r="909">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row>
    <row r="910">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row>
    <row r="911">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row>
    <row r="912">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row>
    <row r="913">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row>
    <row r="914">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row>
    <row r="915">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row>
    <row r="91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row>
    <row r="917">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row>
    <row r="918">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row>
    <row r="919">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row>
    <row r="920">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row>
    <row r="921">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row>
    <row r="922">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row>
    <row r="923">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row>
    <row r="924">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row>
    <row r="925">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row>
    <row r="92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row>
    <row r="927">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row>
    <row r="928">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row>
    <row r="929">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row>
    <row r="930">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row>
    <row r="931">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row>
    <row r="932">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row>
    <row r="933">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row>
    <row r="934">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row>
    <row r="935">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row>
    <row r="9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row>
    <row r="937">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row>
    <row r="938">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row>
    <row r="939">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row>
    <row r="940">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row>
    <row r="941">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row>
    <row r="942">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row>
    <row r="943">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row>
    <row r="944">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row>
    <row r="945">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row>
    <row r="94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row>
    <row r="947">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row>
    <row r="948">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row>
    <row r="949">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row>
    <row r="950">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row>
    <row r="951">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row>
    <row r="952">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row>
    <row r="953">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row>
    <row r="954">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row>
    <row r="955">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row>
    <row r="95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row>
    <row r="957">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row>
    <row r="958">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row>
    <row r="959">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row>
    <row r="960">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row>
    <row r="961">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row>
    <row r="962">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row>
    <row r="963">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row>
    <row r="964">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row>
    <row r="965">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row>
    <row r="96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row>
    <row r="967">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row>
    <row r="968">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row>
    <row r="969">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row>
    <row r="970">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row>
    <row r="971">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row>
    <row r="972">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row>
    <row r="973">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row>
    <row r="974">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row>
    <row r="975">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row>
    <row r="97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row>
    <row r="977">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row>
    <row r="978">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row>
    <row r="979">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row>
    <row r="980">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row>
    <row r="981">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row>
    <row r="982">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row>
    <row r="983">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row>
    <row r="984">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row>
    <row r="985">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row>
    <row r="98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row>
    <row r="987">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row>
    <row r="988">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row>
    <row r="989">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row>
    <row r="990">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row>
    <row r="991">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row>
    <row r="992">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row>
    <row r="993">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row>
    <row r="994">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row>
    <row r="995">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row>
    <row r="99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row>
    <row r="997">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row>
    <row r="998">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row>
    <row r="999">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row>
    <row r="1000">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row>
  </sheetData>
  <printOptions gridLines="1" horizontalCentered="1"/>
  <pageMargins bottom="0.75" footer="0.0" header="0.0" left="0.7" right="0.7" top="0.75"/>
  <pageSetup fitToHeight="0" paperSize="9" cellComments="atEnd" orientation="landscape" pageOrder="overThenDown"/>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0.75"/>
    <col customWidth="1" min="2" max="2" width="30.75"/>
    <col customWidth="1" min="3" max="3" width="39.75"/>
    <col customWidth="1" min="4" max="4" width="19.13"/>
  </cols>
  <sheetData>
    <row r="1">
      <c r="A1" s="122" t="s">
        <v>453</v>
      </c>
    </row>
    <row r="2">
      <c r="A2" s="123" t="s">
        <v>454</v>
      </c>
      <c r="B2" s="124" t="s">
        <v>455</v>
      </c>
      <c r="C2" s="124" t="s">
        <v>456</v>
      </c>
      <c r="D2" s="125" t="s">
        <v>457</v>
      </c>
    </row>
    <row r="3">
      <c r="A3" s="100" t="s">
        <v>354</v>
      </c>
      <c r="B3" s="100" t="s">
        <v>458</v>
      </c>
      <c r="C3" s="100" t="s">
        <v>459</v>
      </c>
      <c r="D3" s="121">
        <f>average('Horizontal analysis'!G2:I2)</f>
        <v>0.07451041515</v>
      </c>
    </row>
    <row r="4">
      <c r="A4" s="100" t="s">
        <v>346</v>
      </c>
      <c r="B4" s="100" t="s">
        <v>460</v>
      </c>
      <c r="C4" s="100" t="s">
        <v>461</v>
      </c>
      <c r="D4" s="121">
        <f>AVERAGE('Vertical analysis'!H3:I3)</f>
        <v>0.8287249281</v>
      </c>
    </row>
    <row r="5">
      <c r="A5" s="100" t="s">
        <v>462</v>
      </c>
      <c r="B5" s="100" t="s">
        <v>460</v>
      </c>
      <c r="C5" s="100" t="s">
        <v>461</v>
      </c>
      <c r="D5" s="121">
        <f>average('Vertical analysis'!H5:I5)</f>
        <v>0.00320427771</v>
      </c>
    </row>
    <row r="6">
      <c r="A6" s="126" t="s">
        <v>463</v>
      </c>
      <c r="B6" s="26" t="s">
        <v>464</v>
      </c>
      <c r="C6" s="126" t="s">
        <v>465</v>
      </c>
      <c r="D6" s="121">
        <f>'Quarterly Balance sheet'!I7/'Quaterly Profit and loss'!I3</f>
        <v>0.3091138283</v>
      </c>
    </row>
    <row r="7">
      <c r="A7" s="9" t="s">
        <v>282</v>
      </c>
      <c r="B7" s="26" t="s">
        <v>464</v>
      </c>
      <c r="C7" s="9" t="s">
        <v>466</v>
      </c>
      <c r="D7" s="127">
        <f>'Quarterly Balance sheet'!I8/'Quaterly Profit and loss'!I2</f>
        <v>0.157977623</v>
      </c>
    </row>
    <row r="8">
      <c r="A8" s="9" t="s">
        <v>467</v>
      </c>
      <c r="B8" s="26" t="s">
        <v>464</v>
      </c>
      <c r="C8" s="9" t="s">
        <v>465</v>
      </c>
      <c r="D8" s="128">
        <f>'Quarterly Balance sheet'!I23/'Quaterly Profit and loss'!I3</f>
        <v>0.2786469055</v>
      </c>
    </row>
    <row r="9">
      <c r="A9" s="24" t="s">
        <v>201</v>
      </c>
      <c r="B9" s="26" t="s">
        <v>464</v>
      </c>
      <c r="C9" s="9" t="s">
        <v>468</v>
      </c>
      <c r="D9" s="128">
        <f>'Quarterly Balance sheet'!I24/'Quaterly Profit and loss'!I5</f>
        <v>0.242874067</v>
      </c>
    </row>
    <row r="10">
      <c r="A10" s="129"/>
      <c r="B10" s="129"/>
      <c r="C10" s="129"/>
      <c r="D10" s="129"/>
    </row>
    <row r="11">
      <c r="A11" s="130" t="s">
        <v>469</v>
      </c>
    </row>
    <row r="12">
      <c r="A12" s="131" t="s">
        <v>470</v>
      </c>
      <c r="B12" s="17" t="s">
        <v>471</v>
      </c>
      <c r="C12" s="17" t="s">
        <v>472</v>
      </c>
      <c r="D12" s="9"/>
    </row>
    <row r="13">
      <c r="A13" s="9" t="s">
        <v>473</v>
      </c>
      <c r="B13" s="132">
        <v>2.0E7</v>
      </c>
      <c r="C13" s="16">
        <v>25.0</v>
      </c>
      <c r="D13" s="9"/>
    </row>
    <row r="14">
      <c r="A14" s="9" t="s">
        <v>474</v>
      </c>
      <c r="B14" s="16" t="s">
        <v>475</v>
      </c>
      <c r="C14" s="16">
        <v>12.0</v>
      </c>
      <c r="D14" s="9"/>
    </row>
    <row r="15">
      <c r="A15" s="9"/>
      <c r="B15" s="9"/>
      <c r="C15" s="9"/>
      <c r="D15" s="9"/>
    </row>
    <row r="16">
      <c r="A16" s="130" t="s">
        <v>246</v>
      </c>
    </row>
    <row r="17">
      <c r="A17" s="55" t="s">
        <v>476</v>
      </c>
      <c r="B17" s="17" t="s">
        <v>477</v>
      </c>
      <c r="C17" s="17" t="s">
        <v>478</v>
      </c>
      <c r="D17" s="18" t="s">
        <v>479</v>
      </c>
    </row>
    <row r="18">
      <c r="A18" s="9" t="s">
        <v>473</v>
      </c>
      <c r="B18" s="132">
        <v>3000000.0</v>
      </c>
      <c r="C18" s="20">
        <v>0.1153</v>
      </c>
      <c r="D18" s="16">
        <v>24.0</v>
      </c>
    </row>
    <row r="19">
      <c r="A19" s="9"/>
      <c r="B19" s="16"/>
      <c r="C19" s="16"/>
      <c r="D19" s="16"/>
    </row>
    <row r="20">
      <c r="A20" s="55" t="s">
        <v>480</v>
      </c>
      <c r="B20" s="20">
        <v>0.264</v>
      </c>
      <c r="C20" s="16"/>
      <c r="D20" s="16"/>
    </row>
    <row r="21">
      <c r="B21" s="91"/>
      <c r="C21" s="91"/>
      <c r="D21" s="91"/>
    </row>
    <row r="22">
      <c r="A22" s="133" t="s">
        <v>286</v>
      </c>
    </row>
    <row r="23">
      <c r="A23" s="9" t="s">
        <v>237</v>
      </c>
      <c r="B23" s="10">
        <v>9099.0</v>
      </c>
      <c r="C23" s="9"/>
    </row>
    <row r="24">
      <c r="A24" s="9" t="s">
        <v>481</v>
      </c>
      <c r="B24" s="10">
        <v>11058.0</v>
      </c>
      <c r="C24" s="9" t="s">
        <v>482</v>
      </c>
    </row>
    <row r="25">
      <c r="A25" s="9" t="s">
        <v>130</v>
      </c>
      <c r="B25" s="10">
        <v>4683.0</v>
      </c>
      <c r="C25" s="9"/>
    </row>
    <row r="26">
      <c r="A26" s="9" t="s">
        <v>483</v>
      </c>
      <c r="B26" s="10">
        <v>895.0</v>
      </c>
      <c r="C26" s="9" t="s">
        <v>484</v>
      </c>
    </row>
  </sheetData>
  <mergeCells count="4">
    <mergeCell ref="A1:D1"/>
    <mergeCell ref="A11:D11"/>
    <mergeCell ref="A16:D16"/>
    <mergeCell ref="A22:C22"/>
  </mergeCells>
  <printOptions gridLines="1" horizontalCentered="1"/>
  <pageMargins bottom="0.75" footer="0.0" header="0.0" left="0.7" right="0.7" top="0.75"/>
  <pageSetup fitToHeight="0" paperSize="9" cellComments="atEnd" orientation="landscape" pageOrder="overThenDown"/>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25"/>
    <col customWidth="1" min="6" max="6" width="21.5"/>
  </cols>
  <sheetData>
    <row r="1">
      <c r="A1" s="134" t="s">
        <v>485</v>
      </c>
      <c r="B1" s="135" t="s">
        <v>486</v>
      </c>
      <c r="C1" s="135" t="s">
        <v>487</v>
      </c>
      <c r="F1" s="135" t="s">
        <v>488</v>
      </c>
      <c r="G1" s="135" t="s">
        <v>486</v>
      </c>
      <c r="H1" s="135" t="s">
        <v>487</v>
      </c>
    </row>
    <row r="2">
      <c r="A2" s="134" t="s">
        <v>489</v>
      </c>
      <c r="F2" s="55" t="s">
        <v>490</v>
      </c>
    </row>
    <row r="3">
      <c r="A3" s="9" t="s">
        <v>491</v>
      </c>
      <c r="B3" s="136">
        <f>'Quarterly Balance sheet'!I4</f>
        <v>470260.989</v>
      </c>
      <c r="C3" s="137">
        <f t="shared" ref="C3:C4" si="1">B13</f>
        <v>470260.989</v>
      </c>
      <c r="F3" s="9" t="s">
        <v>492</v>
      </c>
      <c r="G3" s="137">
        <f>'Quarterly Balance sheet'!I20</f>
        <v>0</v>
      </c>
      <c r="H3" s="137">
        <f t="shared" ref="H3:H4" si="2">G13</f>
        <v>0</v>
      </c>
    </row>
    <row r="4">
      <c r="A4" s="9" t="s">
        <v>493</v>
      </c>
      <c r="B4" s="136">
        <v>0.0</v>
      </c>
      <c r="C4" s="137">
        <f t="shared" si="1"/>
        <v>20000000</v>
      </c>
      <c r="F4" s="9" t="s">
        <v>494</v>
      </c>
      <c r="G4" s="136">
        <v>0.0</v>
      </c>
      <c r="H4" s="137">
        <f t="shared" si="2"/>
        <v>3000000</v>
      </c>
    </row>
    <row r="5">
      <c r="A5" s="9" t="s">
        <v>188</v>
      </c>
      <c r="B5" s="137">
        <f t="shared" ref="B5:C5" si="3">SUM(B3:B4)</f>
        <v>470260.989</v>
      </c>
      <c r="C5" s="137">
        <f t="shared" si="3"/>
        <v>20470260.99</v>
      </c>
      <c r="F5" s="55" t="s">
        <v>188</v>
      </c>
      <c r="G5" s="137">
        <f t="shared" ref="G5:H5" si="4">Sum(G3:G4)</f>
        <v>0</v>
      </c>
      <c r="H5" s="137">
        <f t="shared" si="4"/>
        <v>3000000</v>
      </c>
    </row>
    <row r="6">
      <c r="A6" s="9"/>
      <c r="B6" s="137"/>
      <c r="C6" s="137"/>
      <c r="F6" s="9"/>
      <c r="G6" s="137"/>
      <c r="H6" s="137"/>
    </row>
    <row r="7">
      <c r="A7" s="55" t="s">
        <v>225</v>
      </c>
      <c r="B7" s="137"/>
      <c r="C7" s="137"/>
      <c r="F7" s="56" t="s">
        <v>495</v>
      </c>
      <c r="G7" s="137"/>
      <c r="H7" s="137"/>
    </row>
    <row r="8">
      <c r="A8" s="9" t="s">
        <v>491</v>
      </c>
      <c r="B8" s="136">
        <v>0.0</v>
      </c>
      <c r="C8" s="136">
        <v>0.0</v>
      </c>
      <c r="F8" s="9" t="s">
        <v>492</v>
      </c>
      <c r="G8" s="136">
        <v>0.0</v>
      </c>
      <c r="H8" s="136">
        <v>0.0</v>
      </c>
    </row>
    <row r="9">
      <c r="A9" s="9" t="s">
        <v>496</v>
      </c>
      <c r="B9" s="137">
        <f>'Assumption - Forecasting'!B13</f>
        <v>20000000</v>
      </c>
      <c r="C9" s="136">
        <v>0.0</v>
      </c>
      <c r="F9" s="9" t="s">
        <v>494</v>
      </c>
      <c r="G9" s="137">
        <f>'Assumption - Forecasting'!B18</f>
        <v>3000000</v>
      </c>
      <c r="H9" s="136">
        <v>0.0</v>
      </c>
    </row>
    <row r="10">
      <c r="A10" s="9" t="s">
        <v>188</v>
      </c>
      <c r="B10" s="137">
        <f t="shared" ref="B10:C10" si="5">SUM(B8:B9)</f>
        <v>20000000</v>
      </c>
      <c r="C10" s="137">
        <f t="shared" si="5"/>
        <v>0</v>
      </c>
      <c r="F10" s="55" t="s">
        <v>188</v>
      </c>
      <c r="G10" s="137">
        <f t="shared" ref="G10:H10" si="6">SUM(G8:G9)</f>
        <v>3000000</v>
      </c>
      <c r="H10" s="137">
        <f t="shared" si="6"/>
        <v>0</v>
      </c>
    </row>
    <row r="11">
      <c r="A11" s="9"/>
      <c r="B11" s="137"/>
      <c r="C11" s="137"/>
      <c r="F11" s="9"/>
      <c r="G11" s="137"/>
      <c r="H11" s="137"/>
    </row>
    <row r="12">
      <c r="A12" s="55" t="s">
        <v>497</v>
      </c>
      <c r="B12" s="137"/>
      <c r="C12" s="137"/>
      <c r="F12" s="55" t="s">
        <v>227</v>
      </c>
      <c r="G12" s="137"/>
      <c r="H12" s="137"/>
    </row>
    <row r="13">
      <c r="A13" s="9" t="s">
        <v>491</v>
      </c>
      <c r="B13" s="137">
        <f t="shared" ref="B13:C13" si="7">B3+B8</f>
        <v>470260.989</v>
      </c>
      <c r="C13" s="137">
        <f t="shared" si="7"/>
        <v>470260.989</v>
      </c>
      <c r="F13" s="9" t="s">
        <v>492</v>
      </c>
      <c r="G13" s="137">
        <f t="shared" ref="G13:H13" si="8">G3+G8</f>
        <v>0</v>
      </c>
      <c r="H13" s="137">
        <f t="shared" si="8"/>
        <v>0</v>
      </c>
    </row>
    <row r="14">
      <c r="A14" s="9" t="s">
        <v>496</v>
      </c>
      <c r="B14" s="137">
        <f t="shared" ref="B14:C14" si="9">B4+B9</f>
        <v>20000000</v>
      </c>
      <c r="C14" s="137">
        <f t="shared" si="9"/>
        <v>20000000</v>
      </c>
      <c r="F14" s="9" t="s">
        <v>494</v>
      </c>
      <c r="G14" s="137">
        <f t="shared" ref="G14:H14" si="10">G4+G9</f>
        <v>3000000</v>
      </c>
      <c r="H14" s="137">
        <f t="shared" si="10"/>
        <v>3000000</v>
      </c>
    </row>
    <row r="15">
      <c r="A15" s="9" t="s">
        <v>188</v>
      </c>
      <c r="B15" s="137">
        <f t="shared" ref="B15:C15" si="11">SUM(B13:B14)</f>
        <v>20470260.99</v>
      </c>
      <c r="C15" s="137">
        <f t="shared" si="11"/>
        <v>20470260.99</v>
      </c>
      <c r="F15" s="55" t="s">
        <v>188</v>
      </c>
      <c r="G15" s="137">
        <f t="shared" ref="G15:H15" si="12">sum(G13:G14)</f>
        <v>3000000</v>
      </c>
      <c r="H15" s="137">
        <f t="shared" si="12"/>
        <v>3000000</v>
      </c>
    </row>
    <row r="16">
      <c r="A16" s="72"/>
      <c r="B16" s="137"/>
      <c r="C16" s="137"/>
      <c r="F16" s="9"/>
      <c r="G16" s="137"/>
      <c r="H16" s="137"/>
    </row>
    <row r="17">
      <c r="A17" s="134" t="s">
        <v>498</v>
      </c>
      <c r="B17" s="137"/>
      <c r="C17" s="137"/>
      <c r="F17" s="56" t="s">
        <v>499</v>
      </c>
      <c r="G17" s="137"/>
      <c r="H17" s="137"/>
    </row>
    <row r="18">
      <c r="A18" s="9" t="s">
        <v>491</v>
      </c>
      <c r="B18" s="136">
        <v>0.0</v>
      </c>
      <c r="C18" s="137">
        <f t="shared" ref="C18:C19" si="13">B28</f>
        <v>117565.2473</v>
      </c>
      <c r="F18" s="9" t="s">
        <v>492</v>
      </c>
      <c r="G18" s="136">
        <v>0.0</v>
      </c>
      <c r="H18" s="136">
        <v>0.0</v>
      </c>
    </row>
    <row r="19">
      <c r="A19" s="9" t="s">
        <v>496</v>
      </c>
      <c r="B19" s="136">
        <v>0.0</v>
      </c>
      <c r="C19" s="137">
        <f t="shared" si="13"/>
        <v>2400000</v>
      </c>
      <c r="F19" s="9" t="s">
        <v>494</v>
      </c>
      <c r="G19" s="137">
        <f>G14*'Assumption - Forecasting'!C18/12*3</f>
        <v>86475</v>
      </c>
      <c r="H19" s="137">
        <f>H14*'Assumption - Forecasting'!C18/12*3</f>
        <v>86475</v>
      </c>
    </row>
    <row r="20">
      <c r="A20" s="9" t="s">
        <v>188</v>
      </c>
      <c r="B20" s="137">
        <f t="shared" ref="B20:C20" si="14">sum(B18:B19)</f>
        <v>0</v>
      </c>
      <c r="C20" s="137">
        <f t="shared" si="14"/>
        <v>2517565.247</v>
      </c>
      <c r="F20" s="55" t="s">
        <v>188</v>
      </c>
      <c r="G20" s="137">
        <f t="shared" ref="G20:H20" si="15">sum(G18:G19)</f>
        <v>86475</v>
      </c>
      <c r="H20" s="137">
        <f t="shared" si="15"/>
        <v>86475</v>
      </c>
    </row>
    <row r="21">
      <c r="A21" s="9"/>
      <c r="B21" s="137"/>
      <c r="C21" s="137"/>
    </row>
    <row r="22">
      <c r="A22" s="55" t="s">
        <v>500</v>
      </c>
      <c r="B22" s="137"/>
      <c r="C22" s="137"/>
    </row>
    <row r="23">
      <c r="A23" s="9" t="s">
        <v>491</v>
      </c>
      <c r="B23" s="137">
        <f>B13/'Assumption - Forecasting'!C14*3</f>
        <v>117565.2473</v>
      </c>
      <c r="C23" s="137">
        <f>C13/'Assumption - Forecasting'!C14*3</f>
        <v>117565.2473</v>
      </c>
    </row>
    <row r="24">
      <c r="A24" s="9" t="s">
        <v>496</v>
      </c>
      <c r="B24" s="137">
        <f>B14/'Assumption - Forecasting'!C13*3</f>
        <v>2400000</v>
      </c>
      <c r="C24" s="137">
        <f>C14/'Assumption - Forecasting'!C13*3</f>
        <v>2400000</v>
      </c>
    </row>
    <row r="25">
      <c r="A25" s="9" t="s">
        <v>188</v>
      </c>
      <c r="B25" s="137">
        <f t="shared" ref="B25:C25" si="16">Sum(B23:B24)</f>
        <v>2517565.247</v>
      </c>
      <c r="C25" s="137">
        <f t="shared" si="16"/>
        <v>2517565.247</v>
      </c>
    </row>
    <row r="26">
      <c r="A26" s="9"/>
      <c r="B26" s="137"/>
      <c r="C26" s="137"/>
    </row>
    <row r="27">
      <c r="A27" s="55" t="s">
        <v>501</v>
      </c>
      <c r="B27" s="137"/>
      <c r="C27" s="137"/>
    </row>
    <row r="28">
      <c r="A28" s="9" t="s">
        <v>491</v>
      </c>
      <c r="B28" s="137">
        <f t="shared" ref="B28:C28" si="17">B18+B23</f>
        <v>117565.2473</v>
      </c>
      <c r="C28" s="137">
        <f t="shared" si="17"/>
        <v>235130.4945</v>
      </c>
    </row>
    <row r="29">
      <c r="A29" s="9" t="s">
        <v>496</v>
      </c>
      <c r="B29" s="137">
        <f t="shared" ref="B29:C29" si="18">B19+B24</f>
        <v>2400000</v>
      </c>
      <c r="C29" s="137">
        <f t="shared" si="18"/>
        <v>4800000</v>
      </c>
    </row>
    <row r="30">
      <c r="A30" s="9" t="s">
        <v>188</v>
      </c>
      <c r="B30" s="137">
        <f t="shared" ref="B30:C30" si="19">SUM(B28:B29)</f>
        <v>2517565.247</v>
      </c>
      <c r="C30" s="137">
        <f t="shared" si="19"/>
        <v>5035130.495</v>
      </c>
    </row>
    <row r="31">
      <c r="B31" s="137"/>
      <c r="C31" s="137"/>
    </row>
  </sheetData>
  <printOptions gridLines="1" horizontalCentered="1"/>
  <pageMargins bottom="0.75" footer="0.0" header="0.0" left="0.7" right="0.7" top="0.75"/>
  <pageSetup fitToHeight="0" paperSize="9" cellComments="atEnd" orientation="landscape" pageOrder="overThenDown"/>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75"/>
    <col customWidth="1" min="2" max="3" width="14.25"/>
  </cols>
  <sheetData>
    <row r="1">
      <c r="A1" s="138" t="s">
        <v>502</v>
      </c>
      <c r="B1" s="139" t="s">
        <v>486</v>
      </c>
      <c r="C1" s="139" t="s">
        <v>487</v>
      </c>
    </row>
    <row r="2">
      <c r="A2" s="88" t="s">
        <v>264</v>
      </c>
    </row>
    <row r="3">
      <c r="A3" s="9" t="s">
        <v>503</v>
      </c>
      <c r="B3" s="137">
        <f>'Forecasted Quarterly Balance sh'!B8</f>
        <v>64022651.23</v>
      </c>
      <c r="C3" s="137">
        <f>B5</f>
        <v>68793005.55</v>
      </c>
    </row>
    <row r="4">
      <c r="A4" s="9" t="s">
        <v>252</v>
      </c>
      <c r="B4" s="137">
        <f>'Forecasted Quaterly Profit and '!C2</f>
        <v>435460442.2</v>
      </c>
      <c r="C4" s="137">
        <f>'Forecasted Quaterly Profit and '!D2</f>
        <v>467906780.5</v>
      </c>
    </row>
    <row r="5">
      <c r="A5" s="9" t="s">
        <v>504</v>
      </c>
      <c r="B5" s="137">
        <f>'Forecasted Quarterly Balance sh'!C8</f>
        <v>68793005.55</v>
      </c>
      <c r="C5" s="137">
        <f>'Forecasted Quarterly Balance sh'!D8</f>
        <v>73918800.95</v>
      </c>
    </row>
    <row r="6">
      <c r="A6" s="69" t="s">
        <v>264</v>
      </c>
      <c r="B6" s="140">
        <f t="shared" ref="B6:C6" si="1">B3+B4-B5</f>
        <v>430690087.9</v>
      </c>
      <c r="C6" s="140">
        <f t="shared" si="1"/>
        <v>462780985.1</v>
      </c>
    </row>
    <row r="7">
      <c r="A7" s="9"/>
    </row>
    <row r="8">
      <c r="A8" s="88" t="s">
        <v>267</v>
      </c>
    </row>
    <row r="9">
      <c r="A9" s="9" t="s">
        <v>505</v>
      </c>
      <c r="B9" s="137">
        <f>'Forecasted Quarterly Balance sh'!B23</f>
        <v>93686368.05</v>
      </c>
      <c r="C9" s="137">
        <f>B11</f>
        <v>100557238</v>
      </c>
    </row>
    <row r="10">
      <c r="A10" s="9" t="s">
        <v>225</v>
      </c>
      <c r="B10" s="137">
        <f t="shared" ref="B10:C10" si="2">B18</f>
        <v>368499046.4</v>
      </c>
      <c r="C10" s="137">
        <f t="shared" si="2"/>
        <v>396077802.4</v>
      </c>
    </row>
    <row r="11">
      <c r="A11" s="9" t="s">
        <v>506</v>
      </c>
      <c r="B11" s="137">
        <f>'Forecasted Quarterly Balance sh'!C23</f>
        <v>100557238</v>
      </c>
      <c r="C11" s="137">
        <f>'Forecasted Quarterly Balance sh'!D23</f>
        <v>108049799.6</v>
      </c>
    </row>
    <row r="12">
      <c r="A12" s="69" t="s">
        <v>267</v>
      </c>
      <c r="B12" s="140">
        <f t="shared" ref="B12:C12" si="3">B9+B10-B11</f>
        <v>361628176.4</v>
      </c>
      <c r="C12" s="140">
        <f t="shared" si="3"/>
        <v>388585240.8</v>
      </c>
    </row>
    <row r="13">
      <c r="A13" s="9"/>
    </row>
    <row r="14">
      <c r="A14" s="88" t="s">
        <v>225</v>
      </c>
    </row>
    <row r="15">
      <c r="A15" s="9" t="s">
        <v>507</v>
      </c>
      <c r="B15" s="137">
        <f>'Forecasted Quarterly Balance sh'!B7</f>
        <v>103929924.6</v>
      </c>
      <c r="C15" s="137">
        <f>B17</f>
        <v>111552047.4</v>
      </c>
    </row>
    <row r="16">
      <c r="A16" s="9" t="s">
        <v>346</v>
      </c>
      <c r="B16" s="137">
        <f>'Forecasted Quaterly Profit and '!C3</f>
        <v>360876923.6</v>
      </c>
      <c r="C16" s="137">
        <f>'Forecasted Quaterly Profit and '!D3</f>
        <v>387766013</v>
      </c>
    </row>
    <row r="17">
      <c r="A17" s="72" t="s">
        <v>349</v>
      </c>
      <c r="B17" s="137">
        <f>'Forecasted Quarterly Balance sh'!C7</f>
        <v>111552047.4</v>
      </c>
      <c r="C17" s="137">
        <f>'Forecasted Quarterly Balance sh'!D7</f>
        <v>119863836.8</v>
      </c>
    </row>
    <row r="18">
      <c r="A18" s="69" t="s">
        <v>225</v>
      </c>
      <c r="B18" s="140">
        <f t="shared" ref="B18:C18" si="4">B17+B16-B15</f>
        <v>368499046.4</v>
      </c>
      <c r="C18" s="140">
        <f t="shared" si="4"/>
        <v>396077802.4</v>
      </c>
    </row>
    <row r="19">
      <c r="A19" s="9"/>
    </row>
    <row r="20">
      <c r="A20" s="88" t="s">
        <v>508</v>
      </c>
    </row>
    <row r="21">
      <c r="A21" s="9" t="s">
        <v>509</v>
      </c>
      <c r="B21" s="137">
        <f>'Forecasted Quarterly Balance sh'!B24</f>
        <v>304030</v>
      </c>
      <c r="C21" s="137">
        <f>B23</f>
        <v>338890.9749</v>
      </c>
    </row>
    <row r="22">
      <c r="A22" s="9" t="s">
        <v>510</v>
      </c>
      <c r="B22" s="137">
        <f>'Forecasted Quaterly Profit and '!C5</f>
        <v>1395336.188</v>
      </c>
      <c r="C22" s="137">
        <f>'Forecasted Quaterly Profit and '!D5</f>
        <v>1499303.267</v>
      </c>
    </row>
    <row r="23">
      <c r="A23" s="9" t="s">
        <v>511</v>
      </c>
      <c r="B23" s="137">
        <f>'Forecasted Quarterly Balance sh'!C24</f>
        <v>338890.9749</v>
      </c>
      <c r="C23" s="137">
        <f>'Forecasted Quarterly Balance sh'!D24</f>
        <v>364141.8822</v>
      </c>
    </row>
    <row r="24">
      <c r="A24" s="69" t="s">
        <v>508</v>
      </c>
      <c r="B24" s="140">
        <f t="shared" ref="B24:C24" si="5">B21+B22-B23</f>
        <v>1360475.213</v>
      </c>
      <c r="C24" s="140">
        <f t="shared" si="5"/>
        <v>1474052.36</v>
      </c>
    </row>
  </sheetData>
  <printOptions gridLines="1" horizontalCentered="1"/>
  <pageMargins bottom="0.75" footer="0.0" header="0.0" left="0.7" right="0.7" top="0.75"/>
  <pageSetup fitToHeight="0" paperSize="9" cellComments="atEnd" orientation="landscape" pageOrder="overThenDown"/>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2.5"/>
    <col customWidth="1" min="2" max="3" width="14.25"/>
  </cols>
  <sheetData>
    <row r="1">
      <c r="A1" s="139"/>
      <c r="B1" s="139" t="s">
        <v>486</v>
      </c>
      <c r="C1" s="139" t="s">
        <v>487</v>
      </c>
    </row>
    <row r="2">
      <c r="A2" s="87" t="s">
        <v>512</v>
      </c>
    </row>
    <row r="3">
      <c r="A3" s="141" t="s">
        <v>513</v>
      </c>
      <c r="B3" s="137"/>
      <c r="C3" s="137"/>
    </row>
    <row r="4">
      <c r="A4" s="141" t="s">
        <v>514</v>
      </c>
      <c r="B4" s="137">
        <f>'Assumption - Forecasting'!B23</f>
        <v>9099</v>
      </c>
      <c r="C4" s="137">
        <f>B6</f>
        <v>20157</v>
      </c>
    </row>
    <row r="5">
      <c r="A5" s="141" t="s">
        <v>515</v>
      </c>
      <c r="B5" s="137">
        <f>'Assumption - Forecasting'!B24</f>
        <v>11058</v>
      </c>
      <c r="C5" s="136">
        <v>0.0</v>
      </c>
    </row>
    <row r="6">
      <c r="A6" s="141" t="s">
        <v>516</v>
      </c>
      <c r="B6" s="137">
        <f t="shared" ref="B6:C6" si="1">Sum(B4:B5)</f>
        <v>20157</v>
      </c>
      <c r="C6" s="137">
        <f t="shared" si="1"/>
        <v>20157</v>
      </c>
    </row>
    <row r="7">
      <c r="A7" s="9"/>
      <c r="B7" s="137"/>
      <c r="C7" s="137"/>
    </row>
    <row r="8">
      <c r="A8" s="88" t="s">
        <v>287</v>
      </c>
      <c r="B8" s="137"/>
      <c r="C8" s="137"/>
    </row>
    <row r="9">
      <c r="A9" s="141" t="s">
        <v>517</v>
      </c>
      <c r="B9" s="137">
        <f>'Quarterly Balance sheet'!I14</f>
        <v>104587</v>
      </c>
      <c r="C9" s="137">
        <f>B11</f>
        <v>51889201</v>
      </c>
    </row>
    <row r="10">
      <c r="A10" s="141" t="s">
        <v>265</v>
      </c>
      <c r="B10" s="137">
        <f>B5*'Assumption - Forecasting'!B25</f>
        <v>51784614</v>
      </c>
      <c r="C10" s="137">
        <f>C5*'Assumption - Forecasting'!B25</f>
        <v>0</v>
      </c>
    </row>
    <row r="11">
      <c r="A11" s="141" t="s">
        <v>518</v>
      </c>
      <c r="B11" s="137">
        <f t="shared" ref="B11:C11" si="2">Sum(B9:B10)</f>
        <v>51889201</v>
      </c>
      <c r="C11" s="137">
        <f t="shared" si="2"/>
        <v>51889201</v>
      </c>
    </row>
    <row r="12">
      <c r="A12" s="9"/>
      <c r="B12" s="137"/>
      <c r="C12" s="137"/>
    </row>
    <row r="13">
      <c r="A13" s="88" t="s">
        <v>519</v>
      </c>
      <c r="B13" s="137"/>
      <c r="C13" s="137"/>
    </row>
    <row r="14">
      <c r="A14" s="141" t="s">
        <v>520</v>
      </c>
      <c r="B14" s="137">
        <f>'Quarterly Balance sheet'!I15</f>
        <v>322290836.1</v>
      </c>
      <c r="C14" s="137">
        <f>B17</f>
        <v>356200249.7</v>
      </c>
    </row>
    <row r="15">
      <c r="A15" s="141" t="s">
        <v>521</v>
      </c>
      <c r="B15" s="137">
        <f>'Forecasted Quaterly Profit and '!C12</f>
        <v>51949928.61</v>
      </c>
      <c r="C15" s="137">
        <f>'Forecasted Quaterly Profit and '!D12</f>
        <v>55963544.05</v>
      </c>
    </row>
    <row r="16">
      <c r="A16" s="141" t="s">
        <v>522</v>
      </c>
      <c r="B16" s="137">
        <f>B6*'Assumption - Forecasting'!B26</f>
        <v>18040515</v>
      </c>
      <c r="C16" s="136">
        <v>0.0</v>
      </c>
    </row>
    <row r="17">
      <c r="A17" s="141" t="s">
        <v>227</v>
      </c>
      <c r="B17" s="137">
        <f t="shared" ref="B17:C17" si="3">B14+B15-B16</f>
        <v>356200249.7</v>
      </c>
      <c r="C17" s="137">
        <f t="shared" si="3"/>
        <v>412163793.7</v>
      </c>
    </row>
  </sheetData>
  <printOptions gridLines="1" horizontalCentered="1"/>
  <pageMargins bottom="0.75" footer="0.0" header="0.0" left="0.7" right="0.7" top="0.75"/>
  <pageSetup fitToHeight="0" paperSize="9" cellComments="atEnd" orientation="landscape" pageOrder="overThenDown"/>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75"/>
  </cols>
  <sheetData>
    <row r="1">
      <c r="A1" s="142" t="s">
        <v>523</v>
      </c>
      <c r="B1" s="142" t="s">
        <v>486</v>
      </c>
      <c r="C1" s="142" t="s">
        <v>487</v>
      </c>
    </row>
    <row r="2">
      <c r="A2" s="143" t="s">
        <v>524</v>
      </c>
    </row>
    <row r="3">
      <c r="A3" s="9" t="s">
        <v>525</v>
      </c>
      <c r="B3" s="144">
        <f>'Forecasting-calcs 2'!B6</f>
        <v>430690087.9</v>
      </c>
      <c r="C3" s="144">
        <f>'Forecasting-calcs 2'!C6</f>
        <v>462780985.1</v>
      </c>
    </row>
    <row r="4">
      <c r="A4" s="9" t="s">
        <v>526</v>
      </c>
      <c r="B4" s="137">
        <f>'Forecasted Equity Statement'!B10</f>
        <v>51784614</v>
      </c>
      <c r="C4" s="137">
        <f>'Forecasted Equity Statement'!C10</f>
        <v>0</v>
      </c>
    </row>
    <row r="5">
      <c r="A5" s="9" t="s">
        <v>527</v>
      </c>
      <c r="B5" s="137">
        <f>'Forecasted - calcs 1'!G9</f>
        <v>3000000</v>
      </c>
      <c r="C5" s="137">
        <f>'Forecasted - calcs 1'!H9</f>
        <v>0</v>
      </c>
    </row>
    <row r="6">
      <c r="A6" s="69" t="s">
        <v>188</v>
      </c>
      <c r="B6" s="145">
        <f t="shared" ref="B6:C6" si="1">Sum(B3:B5)</f>
        <v>485474701.9</v>
      </c>
      <c r="C6" s="145">
        <f t="shared" si="1"/>
        <v>462780985.1</v>
      </c>
    </row>
    <row r="7">
      <c r="A7" s="9"/>
    </row>
    <row r="8">
      <c r="A8" s="88" t="s">
        <v>528</v>
      </c>
    </row>
    <row r="9">
      <c r="A9" s="9" t="s">
        <v>529</v>
      </c>
      <c r="B9" s="137">
        <f>'Forecasted - calcs 1'!B9</f>
        <v>20000000</v>
      </c>
      <c r="C9" s="137">
        <f>'Forecasted - calcs 1'!C9</f>
        <v>0</v>
      </c>
    </row>
    <row r="10">
      <c r="A10" s="9" t="s">
        <v>267</v>
      </c>
      <c r="B10" s="137">
        <f>'Forecasting-calcs 2'!B12</f>
        <v>361628176.4</v>
      </c>
      <c r="C10" s="137">
        <f>'Forecasting-calcs 2'!C12</f>
        <v>388585240.8</v>
      </c>
    </row>
    <row r="11">
      <c r="A11" s="9" t="s">
        <v>508</v>
      </c>
      <c r="B11" s="137">
        <f>'Forecasting-calcs 2'!B24</f>
        <v>1360475.213</v>
      </c>
      <c r="C11" s="137">
        <f>'Forecasting-calcs 2'!C24</f>
        <v>1474052.36</v>
      </c>
    </row>
    <row r="12">
      <c r="A12" s="9" t="s">
        <v>249</v>
      </c>
      <c r="B12" s="100">
        <v>0.0</v>
      </c>
      <c r="C12" s="100">
        <v>0.0</v>
      </c>
    </row>
    <row r="13">
      <c r="A13" s="26" t="s">
        <v>530</v>
      </c>
      <c r="B13" s="137">
        <f>'Forecasted Quaterly Profit and '!C9</f>
        <v>86475</v>
      </c>
      <c r="C13" s="137">
        <f>'Forecasted Quaterly Profit and '!D9</f>
        <v>86475</v>
      </c>
    </row>
    <row r="14">
      <c r="A14" s="9" t="s">
        <v>522</v>
      </c>
      <c r="B14" s="137">
        <f>'Forecasted Equity Statement'!B16</f>
        <v>18040515</v>
      </c>
      <c r="C14" s="137">
        <f>'Forecasted Equity Statement'!C16</f>
        <v>0</v>
      </c>
    </row>
    <row r="15">
      <c r="A15" s="9" t="s">
        <v>531</v>
      </c>
      <c r="B15" s="137">
        <f>'Forecasted Quaterly Profit and '!C11</f>
        <v>18634213.52</v>
      </c>
      <c r="C15" s="137">
        <f>'Forecasted Quaterly Profit and '!D11</f>
        <v>20073879.93</v>
      </c>
    </row>
    <row r="16">
      <c r="A16" s="69" t="s">
        <v>188</v>
      </c>
      <c r="B16" s="145">
        <f t="shared" ref="B16:C16" si="2">SUM(B9:B15)</f>
        <v>419749855.1</v>
      </c>
      <c r="C16" s="145">
        <f t="shared" si="2"/>
        <v>410219648.1</v>
      </c>
    </row>
    <row r="17">
      <c r="A17" s="9"/>
    </row>
    <row r="18">
      <c r="A18" s="69" t="s">
        <v>272</v>
      </c>
      <c r="B18" s="145">
        <f t="shared" ref="B18:C18" si="3">B6-B16</f>
        <v>65724846.72</v>
      </c>
      <c r="C18" s="145">
        <f t="shared" si="3"/>
        <v>52561336.99</v>
      </c>
    </row>
    <row r="19">
      <c r="A19" s="9"/>
    </row>
    <row r="20">
      <c r="A20" s="88" t="s">
        <v>283</v>
      </c>
    </row>
    <row r="21">
      <c r="A21" s="9" t="s">
        <v>532</v>
      </c>
      <c r="B21" s="137">
        <f>'Forecasted Quarterly Balance sh'!B9</f>
        <v>247962984.3</v>
      </c>
      <c r="C21" s="137">
        <f>B23</f>
        <v>313687831</v>
      </c>
    </row>
    <row r="22">
      <c r="A22" s="9" t="s">
        <v>272</v>
      </c>
      <c r="B22" s="137">
        <f t="shared" ref="B22:C22" si="4">B18</f>
        <v>65724846.72</v>
      </c>
      <c r="C22" s="137">
        <f t="shared" si="4"/>
        <v>52561336.99</v>
      </c>
    </row>
    <row r="23">
      <c r="A23" s="69" t="s">
        <v>533</v>
      </c>
      <c r="B23" s="145">
        <f t="shared" ref="B23:C23" si="5">B21+B22</f>
        <v>313687831</v>
      </c>
      <c r="C23" s="145">
        <f t="shared" si="5"/>
        <v>366249168</v>
      </c>
    </row>
  </sheetData>
  <printOptions gridLines="1" horizontalCentered="1"/>
  <pageMargins bottom="0.75" footer="0.0" header="0.0" left="0.7" right="0.7" top="0.75"/>
  <pageSetup fitToHeight="0" paperSize="9" cellComments="atEnd" orientation="landscape" pageOrder="overThenDown"/>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8.38"/>
    <col customWidth="1" min="2" max="4" width="13.75"/>
  </cols>
  <sheetData>
    <row r="1">
      <c r="A1" s="65" t="s">
        <v>192</v>
      </c>
      <c r="B1" s="66" t="s">
        <v>156</v>
      </c>
      <c r="C1" s="66" t="s">
        <v>486</v>
      </c>
      <c r="D1" s="66" t="s">
        <v>487</v>
      </c>
    </row>
    <row r="2">
      <c r="A2" s="67" t="s">
        <v>252</v>
      </c>
      <c r="B2" s="49">
        <f>'Profit and loss'!W2+'Profit and loss'!X2+'Profit and loss'!Y2</f>
        <v>405264049.6</v>
      </c>
      <c r="C2" s="49">
        <f>B2*(1+'Assumption - Forecasting'!$D$3)</f>
        <v>435460442.2</v>
      </c>
      <c r="D2" s="49">
        <f>C2*(1+'Assumption - Forecasting'!$D$3)</f>
        <v>467906780.5</v>
      </c>
    </row>
    <row r="3">
      <c r="A3" s="67" t="s">
        <v>253</v>
      </c>
      <c r="B3" s="49">
        <f>'Profit and loss'!W3+'Profit and loss'!X3+'Profit and loss'!Y3</f>
        <v>336218943.1</v>
      </c>
      <c r="C3" s="49">
        <f>C2*'Assumption - Forecasting'!$D$4</f>
        <v>360876923.6</v>
      </c>
      <c r="D3" s="49">
        <f>D2*'Assumption - Forecasting'!$D$4</f>
        <v>387766013</v>
      </c>
    </row>
    <row r="4">
      <c r="A4" s="69" t="s">
        <v>254</v>
      </c>
      <c r="B4" s="49">
        <f>'Profit and loss'!W4+'Profit and loss'!X4+'Profit and loss'!Y4</f>
        <v>69045106.54</v>
      </c>
      <c r="C4" s="49">
        <f t="shared" ref="C4:D4" si="1">C2-C3</f>
        <v>74583518.57</v>
      </c>
      <c r="D4" s="49">
        <f t="shared" si="1"/>
        <v>80140767.5</v>
      </c>
    </row>
    <row r="5">
      <c r="A5" s="67" t="s">
        <v>255</v>
      </c>
      <c r="B5" s="49">
        <f>'Profit and loss'!W5+'Profit and loss'!X5+'Profit and loss'!Y5</f>
        <v>1251801</v>
      </c>
      <c r="C5" s="49">
        <f>C2*'Assumption - Forecasting'!$D$5</f>
        <v>1395336.188</v>
      </c>
      <c r="D5" s="49">
        <f>D2*'Assumption - Forecasting'!$D$5</f>
        <v>1499303.267</v>
      </c>
    </row>
    <row r="6">
      <c r="A6" s="70" t="s">
        <v>256</v>
      </c>
      <c r="B6" s="49">
        <f>'Profit and loss'!W6+'Profit and loss'!X6+'Profit and loss'!Y6</f>
        <v>67793305.54</v>
      </c>
      <c r="C6" s="49">
        <f t="shared" ref="C6:D6" si="2">C4-C5</f>
        <v>73188182.38</v>
      </c>
      <c r="D6" s="49">
        <f t="shared" si="2"/>
        <v>78641464.23</v>
      </c>
    </row>
    <row r="7">
      <c r="A7" s="71" t="s">
        <v>257</v>
      </c>
      <c r="B7" s="49">
        <f>'Profit and loss'!W7+'Profit and loss'!X7+'Profit and loss'!Y7</f>
        <v>418784.3407</v>
      </c>
      <c r="C7" s="49">
        <f>'Forecasted - calcs 1'!B25</f>
        <v>2517565.247</v>
      </c>
      <c r="D7" s="49">
        <f>'Forecasted - calcs 1'!C25</f>
        <v>2517565.247</v>
      </c>
    </row>
    <row r="8">
      <c r="A8" s="70" t="s">
        <v>258</v>
      </c>
      <c r="B8" s="49">
        <f>'Profit and loss'!W8+'Profit and loss'!X8+'Profit and loss'!Y8</f>
        <v>67374521.2</v>
      </c>
      <c r="C8" s="49">
        <f t="shared" ref="C8:D8" si="3">C6-C7</f>
        <v>70670617.13</v>
      </c>
      <c r="D8" s="49">
        <f t="shared" si="3"/>
        <v>76123898.98</v>
      </c>
    </row>
    <row r="9">
      <c r="A9" s="67" t="s">
        <v>259</v>
      </c>
      <c r="B9" s="49">
        <f>'Profit and loss'!W9+'Profit and loss'!X9+'Profit and loss'!Y9</f>
        <v>0</v>
      </c>
      <c r="C9" s="49">
        <f>'Forecasted - calcs 1'!G20</f>
        <v>86475</v>
      </c>
      <c r="D9" s="49">
        <f>'Forecasted - calcs 1'!H20</f>
        <v>86475</v>
      </c>
    </row>
    <row r="10">
      <c r="A10" s="70" t="s">
        <v>260</v>
      </c>
      <c r="B10" s="49">
        <f>'Profit and loss'!W10+'Profit and loss'!X10+'Profit and loss'!Y10</f>
        <v>67374521.2</v>
      </c>
      <c r="C10" s="49">
        <f t="shared" ref="C10:D10" si="4">C8-C9</f>
        <v>70584142.13</v>
      </c>
      <c r="D10" s="49">
        <f t="shared" si="4"/>
        <v>76037423.98</v>
      </c>
    </row>
    <row r="11">
      <c r="A11" s="67" t="s">
        <v>261</v>
      </c>
      <c r="B11" s="49">
        <f>'Profit and loss'!W11+'Profit and loss'!X11+'Profit and loss'!Y11</f>
        <v>17786873.6</v>
      </c>
      <c r="C11" s="49">
        <f>C10*'Assumption - Forecasting'!B20</f>
        <v>18634213.52</v>
      </c>
      <c r="D11" s="49">
        <f>D10*'Assumption - Forecasting'!$B$20</f>
        <v>20073879.93</v>
      </c>
    </row>
    <row r="12">
      <c r="A12" s="70" t="s">
        <v>262</v>
      </c>
      <c r="B12" s="49">
        <f>'Profit and loss'!W12+'Profit and loss'!X12+'Profit and loss'!Y12</f>
        <v>49587647.61</v>
      </c>
      <c r="C12" s="49">
        <f t="shared" ref="C12:D12" si="5">C10-C11</f>
        <v>51949928.61</v>
      </c>
      <c r="D12" s="49">
        <f t="shared" si="5"/>
        <v>55963544.05</v>
      </c>
    </row>
    <row r="13">
      <c r="A13" s="9"/>
      <c r="B13" s="30"/>
      <c r="C13" s="30"/>
      <c r="D13" s="30"/>
    </row>
    <row r="14">
      <c r="A14" s="9"/>
      <c r="B14" s="9"/>
      <c r="C14" s="9"/>
      <c r="D14" s="9"/>
    </row>
    <row r="15">
      <c r="A15" s="9"/>
      <c r="B15" s="9"/>
      <c r="C15" s="9"/>
      <c r="D15" s="9"/>
    </row>
    <row r="16">
      <c r="A16" s="72"/>
      <c r="B16" s="9"/>
      <c r="C16" s="9"/>
      <c r="D16" s="9"/>
    </row>
    <row r="19">
      <c r="A19" s="73"/>
    </row>
  </sheetData>
  <printOptions gridLines="1" horizontalCentered="1"/>
  <pageMargins bottom="0.75" footer="0.0" header="0.0" left="0.7" right="0.7" top="0.75"/>
  <pageSetup fitToHeight="0" paperSize="9" cellComments="atEnd" orientation="landscape" pageOrder="overThenDown"/>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4" width="14.38"/>
  </cols>
  <sheetData>
    <row r="1">
      <c r="A1" s="66" t="s">
        <v>302</v>
      </c>
      <c r="B1" s="66" t="s">
        <v>534</v>
      </c>
      <c r="C1" s="66" t="s">
        <v>535</v>
      </c>
      <c r="D1" s="66" t="s">
        <v>536</v>
      </c>
    </row>
    <row r="2">
      <c r="A2" s="74" t="s">
        <v>276</v>
      </c>
      <c r="B2" s="9"/>
      <c r="C2" s="9"/>
      <c r="D2" s="9"/>
    </row>
    <row r="3">
      <c r="A3" s="15" t="s">
        <v>277</v>
      </c>
      <c r="B3" s="16"/>
      <c r="C3" s="16"/>
      <c r="D3" s="16"/>
    </row>
    <row r="4">
      <c r="A4" s="9" t="s">
        <v>278</v>
      </c>
      <c r="B4" s="75">
        <f>'Balance sheet'!Y4</f>
        <v>470260.989</v>
      </c>
      <c r="C4" s="75">
        <f>'Forecasted - calcs 1'!B15-'Forecasted - calcs 1'!B30</f>
        <v>17952695.74</v>
      </c>
      <c r="D4" s="75">
        <f>'Forecasted - calcs 1'!C15-'Forecasted - calcs 1'!C30</f>
        <v>15435130.49</v>
      </c>
    </row>
    <row r="5">
      <c r="A5" s="76" t="s">
        <v>279</v>
      </c>
      <c r="B5" s="75">
        <f t="shared" ref="B5:D5" si="1">Sum(B4)</f>
        <v>470260.989</v>
      </c>
      <c r="C5" s="75">
        <f t="shared" si="1"/>
        <v>17952695.74</v>
      </c>
      <c r="D5" s="75">
        <f t="shared" si="1"/>
        <v>15435130.49</v>
      </c>
    </row>
    <row r="6">
      <c r="A6" s="77" t="s">
        <v>280</v>
      </c>
      <c r="B6" s="75"/>
      <c r="C6" s="75"/>
      <c r="D6" s="75"/>
    </row>
    <row r="7">
      <c r="A7" s="9" t="s">
        <v>281</v>
      </c>
      <c r="B7" s="75">
        <f>'Balance sheet'!Y8</f>
        <v>103929924.6</v>
      </c>
      <c r="C7" s="75">
        <f>'Forecasted Quaterly Profit and '!C3*'Assumption - Forecasting'!D6</f>
        <v>111552047.4</v>
      </c>
      <c r="D7" s="75">
        <f>'Forecasted Quaterly Profit and '!D3*'Assumption - Forecasting'!D6</f>
        <v>119863836.8</v>
      </c>
    </row>
    <row r="8">
      <c r="A8" s="9" t="s">
        <v>282</v>
      </c>
      <c r="B8" s="75">
        <f>'Balance sheet'!Y9</f>
        <v>64022651.23</v>
      </c>
      <c r="C8" s="75">
        <f>'Assumption - Forecasting'!D7*'Forecasted Quaterly Profit and '!C2</f>
        <v>68793005.55</v>
      </c>
      <c r="D8" s="75">
        <f>'Assumption - Forecasting'!D7*'Forecasted Quaterly Profit and '!D2</f>
        <v>73918800.95</v>
      </c>
    </row>
    <row r="9">
      <c r="A9" s="26" t="s">
        <v>283</v>
      </c>
      <c r="B9" s="75">
        <f>'Balance sheet'!Y10</f>
        <v>247962984.3</v>
      </c>
      <c r="C9" s="75">
        <f>'Forecasted cash detail'!B23</f>
        <v>313687831</v>
      </c>
      <c r="D9" s="75">
        <f>'Forecasted cash detail'!C23</f>
        <v>366249168</v>
      </c>
    </row>
    <row r="10">
      <c r="A10" s="76" t="s">
        <v>284</v>
      </c>
      <c r="B10" s="75">
        <f t="shared" ref="B10:D10" si="2">SUM(B7:B9)</f>
        <v>415915560.1</v>
      </c>
      <c r="C10" s="75">
        <f t="shared" si="2"/>
        <v>494032883.9</v>
      </c>
      <c r="D10" s="75">
        <f t="shared" si="2"/>
        <v>560031805.7</v>
      </c>
    </row>
    <row r="11">
      <c r="A11" s="70" t="s">
        <v>285</v>
      </c>
      <c r="B11" s="78">
        <f>B5+B10</f>
        <v>416385821.1</v>
      </c>
      <c r="C11" s="78">
        <f t="shared" ref="C11:D11" si="3">Sum(C5+C10)</f>
        <v>511985579.7</v>
      </c>
      <c r="D11" s="78">
        <f t="shared" si="3"/>
        <v>575466936.2</v>
      </c>
    </row>
    <row r="12">
      <c r="A12" s="9"/>
      <c r="B12" s="16"/>
      <c r="C12" s="16"/>
      <c r="D12" s="16"/>
    </row>
    <row r="13">
      <c r="A13" s="79" t="s">
        <v>286</v>
      </c>
      <c r="B13" s="75"/>
      <c r="C13" s="75"/>
      <c r="D13" s="75"/>
    </row>
    <row r="14">
      <c r="A14" s="26" t="s">
        <v>287</v>
      </c>
      <c r="B14" s="75">
        <f>'Balance sheet'!Y15</f>
        <v>104587</v>
      </c>
      <c r="C14" s="75">
        <f>'Forecasted Equity Statement'!B11</f>
        <v>51889201</v>
      </c>
      <c r="D14" s="75">
        <f>'Forecasted Equity Statement'!C11</f>
        <v>51889201</v>
      </c>
    </row>
    <row r="15">
      <c r="A15" s="62" t="s">
        <v>288</v>
      </c>
      <c r="B15" s="75">
        <f>'Balance sheet'!Y21</f>
        <v>322290836.1</v>
      </c>
      <c r="C15" s="75">
        <f>'Forecasted Equity Statement'!B17</f>
        <v>356200249.7</v>
      </c>
      <c r="D15" s="75">
        <f>'Forecasted Equity Statement'!C17</f>
        <v>412163793.7</v>
      </c>
    </row>
    <row r="16">
      <c r="A16" s="81" t="s">
        <v>303</v>
      </c>
      <c r="B16" s="78">
        <f t="shared" ref="B16:D16" si="4">SUM(B14:B15)</f>
        <v>322395423.1</v>
      </c>
      <c r="C16" s="78">
        <f t="shared" si="4"/>
        <v>408089450.7</v>
      </c>
      <c r="D16" s="78">
        <f t="shared" si="4"/>
        <v>464052994.7</v>
      </c>
    </row>
    <row r="17">
      <c r="A17" s="60"/>
      <c r="B17" s="75"/>
      <c r="C17" s="75"/>
      <c r="D17" s="75"/>
    </row>
    <row r="18">
      <c r="A18" s="83" t="s">
        <v>292</v>
      </c>
      <c r="B18" s="75"/>
      <c r="C18" s="75"/>
      <c r="D18" s="75"/>
    </row>
    <row r="19">
      <c r="A19" s="84" t="s">
        <v>293</v>
      </c>
      <c r="B19" s="75"/>
      <c r="C19" s="75"/>
      <c r="D19" s="75"/>
    </row>
    <row r="20">
      <c r="A20" s="60" t="s">
        <v>294</v>
      </c>
      <c r="B20" s="75">
        <f>'Balance sheet'!Y26</f>
        <v>0</v>
      </c>
      <c r="C20" s="75">
        <f>'Forecasted - calcs 1'!G15</f>
        <v>3000000</v>
      </c>
      <c r="D20" s="75">
        <f>'Forecasted - calcs 1'!H15</f>
        <v>3000000</v>
      </c>
    </row>
    <row r="21">
      <c r="A21" s="85" t="s">
        <v>295</v>
      </c>
      <c r="B21" s="75">
        <f t="shared" ref="B21:D21" si="5">sum(B20)</f>
        <v>0</v>
      </c>
      <c r="C21" s="75">
        <f t="shared" si="5"/>
        <v>3000000</v>
      </c>
      <c r="D21" s="75">
        <f t="shared" si="5"/>
        <v>3000000</v>
      </c>
    </row>
    <row r="22">
      <c r="A22" s="84" t="s">
        <v>296</v>
      </c>
      <c r="B22" s="75"/>
      <c r="C22" s="75"/>
      <c r="D22" s="75"/>
    </row>
    <row r="23">
      <c r="A23" s="60" t="s">
        <v>297</v>
      </c>
      <c r="B23" s="75">
        <f>'Balance sheet'!Y30</f>
        <v>93686368.05</v>
      </c>
      <c r="C23" s="75">
        <f>'Assumption - Forecasting'!D8*'Forecasted Quaterly Profit and '!C3</f>
        <v>100557238</v>
      </c>
      <c r="D23" s="75">
        <f>'Assumption - Forecasting'!D8*'Forecasted Quaterly Profit and '!D3</f>
        <v>108049799.6</v>
      </c>
    </row>
    <row r="24">
      <c r="A24" s="9" t="s">
        <v>201</v>
      </c>
      <c r="B24" s="75">
        <f>'Balance sheet'!Y31</f>
        <v>304030</v>
      </c>
      <c r="C24" s="75">
        <f>'Assumption - Forecasting'!D9*'Forecasted Quaterly Profit and '!C5</f>
        <v>338890.9749</v>
      </c>
      <c r="D24" s="75">
        <f>'Assumption - Forecasting'!D9*'Forecasted Quaterly Profit and '!D5</f>
        <v>364141.8822</v>
      </c>
    </row>
    <row r="25">
      <c r="A25" s="86" t="s">
        <v>298</v>
      </c>
      <c r="B25" s="75">
        <f t="shared" ref="B25:D25" si="6">Sum(B23:B24)</f>
        <v>93990398.05</v>
      </c>
      <c r="C25" s="75">
        <f t="shared" si="6"/>
        <v>100896129</v>
      </c>
      <c r="D25" s="75">
        <f t="shared" si="6"/>
        <v>108413941.5</v>
      </c>
    </row>
    <row r="26">
      <c r="A26" s="69" t="s">
        <v>299</v>
      </c>
      <c r="B26" s="78">
        <f t="shared" ref="B26:D26" si="7">B21+B25</f>
        <v>93990398.05</v>
      </c>
      <c r="C26" s="78">
        <f t="shared" si="7"/>
        <v>103896129</v>
      </c>
      <c r="D26" s="78">
        <f t="shared" si="7"/>
        <v>111413941.5</v>
      </c>
    </row>
    <row r="27">
      <c r="A27" s="55"/>
      <c r="B27" s="75"/>
      <c r="C27" s="75"/>
      <c r="D27" s="75"/>
    </row>
    <row r="28">
      <c r="A28" s="87" t="s">
        <v>300</v>
      </c>
      <c r="B28" s="75">
        <f>B26+B16</f>
        <v>416385821.1</v>
      </c>
      <c r="C28" s="75">
        <f t="shared" ref="C28:D28" si="8">C16+C26</f>
        <v>511985579.7</v>
      </c>
      <c r="D28" s="75">
        <f t="shared" si="8"/>
        <v>575466936.2</v>
      </c>
    </row>
    <row r="29">
      <c r="A29" s="9"/>
      <c r="B29" s="75"/>
      <c r="C29" s="75"/>
      <c r="D29" s="75"/>
    </row>
    <row r="30">
      <c r="A30" s="88" t="s">
        <v>301</v>
      </c>
      <c r="B30" s="75">
        <f t="shared" ref="B30:D30" si="9">B11-B28</f>
        <v>0</v>
      </c>
      <c r="C30" s="75">
        <f t="shared" si="9"/>
        <v>-0.0000001192092896</v>
      </c>
      <c r="D30" s="75">
        <f t="shared" si="9"/>
        <v>-0.0000001192092896</v>
      </c>
    </row>
    <row r="31">
      <c r="A31" s="9"/>
      <c r="B31" s="9"/>
      <c r="C31" s="9"/>
      <c r="D31" s="9"/>
    </row>
    <row r="32">
      <c r="A32" s="9"/>
      <c r="B32" s="9"/>
      <c r="C32" s="9"/>
      <c r="D32" s="9"/>
    </row>
    <row r="33">
      <c r="A33" s="9"/>
      <c r="B33" s="9"/>
      <c r="C33" s="9"/>
      <c r="D33" s="9"/>
    </row>
    <row r="34">
      <c r="A34" s="9"/>
      <c r="B34" s="9"/>
      <c r="C34" s="9"/>
      <c r="D34" s="9"/>
    </row>
    <row r="35">
      <c r="A35" s="9"/>
      <c r="B35" s="9"/>
      <c r="C35" s="9"/>
      <c r="D35" s="9"/>
    </row>
    <row r="36">
      <c r="A36" s="9"/>
      <c r="B36" s="9"/>
      <c r="C36" s="9"/>
      <c r="D36" s="9"/>
    </row>
    <row r="37">
      <c r="A37" s="9"/>
      <c r="B37" s="9"/>
      <c r="C37" s="9"/>
      <c r="D37" s="9"/>
    </row>
    <row r="38">
      <c r="A38" s="9"/>
      <c r="B38" s="9"/>
      <c r="C38" s="9"/>
      <c r="D38" s="9"/>
    </row>
    <row r="39">
      <c r="A39" s="9"/>
      <c r="B39" s="9"/>
      <c r="C39" s="9"/>
      <c r="D39" s="9"/>
    </row>
    <row r="40">
      <c r="A40" s="9"/>
      <c r="B40" s="9"/>
      <c r="C40" s="9"/>
      <c r="D40" s="9"/>
    </row>
    <row r="41">
      <c r="A41" s="9"/>
      <c r="B41" s="9"/>
      <c r="C41" s="9"/>
      <c r="D41" s="9"/>
    </row>
    <row r="42">
      <c r="A42" s="9"/>
      <c r="B42" s="9"/>
      <c r="C42" s="9"/>
      <c r="D42" s="9"/>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5"/>
    <col customWidth="1" min="2" max="25" width="16.63"/>
  </cols>
  <sheetData>
    <row r="1">
      <c r="A1" s="27"/>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37" t="s">
        <v>186</v>
      </c>
      <c r="B2" s="9"/>
      <c r="C2" s="9"/>
      <c r="D2" s="9"/>
      <c r="E2" s="9"/>
      <c r="F2" s="9"/>
      <c r="G2" s="9"/>
      <c r="H2" s="9"/>
      <c r="I2" s="9"/>
      <c r="J2" s="9"/>
      <c r="K2" s="9"/>
      <c r="L2" s="9"/>
      <c r="M2" s="9"/>
      <c r="N2" s="9"/>
      <c r="O2" s="9"/>
      <c r="P2" s="9"/>
      <c r="Q2" s="9"/>
      <c r="R2" s="9"/>
      <c r="S2" s="9"/>
      <c r="T2" s="9"/>
      <c r="U2" s="9"/>
      <c r="V2" s="9"/>
      <c r="W2" s="9"/>
      <c r="X2" s="9"/>
      <c r="Y2" s="9"/>
      <c r="Z2" s="9"/>
    </row>
    <row r="3">
      <c r="A3" s="31" t="s">
        <v>98</v>
      </c>
      <c r="B3" s="32">
        <f>'Calcs-1'!B3*'Calcs-1'!B7</f>
        <v>30000000</v>
      </c>
      <c r="C3" s="32">
        <f>'Calcs-1'!C3*'Calcs-1'!C7</f>
        <v>30903750</v>
      </c>
      <c r="D3" s="32">
        <f>'Calcs-1'!D3*'Calcs-1'!D7</f>
        <v>31834725.47</v>
      </c>
      <c r="E3" s="32">
        <f>'Calcs-1'!E3*'Calcs-1'!E7</f>
        <v>32793746.57</v>
      </c>
      <c r="F3" s="32">
        <f>'Calcs-1'!F3*'Calcs-1'!F7</f>
        <v>33781658.19</v>
      </c>
      <c r="G3" s="32">
        <f>'Calcs-1'!G3*'Calcs-1'!G7</f>
        <v>34799330.64</v>
      </c>
      <c r="H3" s="32">
        <f>'Calcs-1'!H3*'Calcs-1'!H7</f>
        <v>35847660.48</v>
      </c>
      <c r="I3" s="32">
        <f>'Calcs-1'!I3*'Calcs-1'!I7</f>
        <v>36927571.25</v>
      </c>
      <c r="J3" s="32">
        <f>'Calcs-1'!J3*'Calcs-1'!J7</f>
        <v>38040014.33</v>
      </c>
      <c r="K3" s="32">
        <f>'Calcs-1'!K3*'Calcs-1'!K7</f>
        <v>39185969.77</v>
      </c>
      <c r="L3" s="32">
        <f>'Calcs-1'!L3*'Calcs-1'!L7</f>
        <v>40366447.1</v>
      </c>
      <c r="M3" s="32">
        <f>'Calcs-1'!M3*'Calcs-1'!M7</f>
        <v>41582486.32</v>
      </c>
      <c r="N3" s="32">
        <f>'Calcs-1'!N3*'Calcs-1'!N7</f>
        <v>42835158.72</v>
      </c>
      <c r="O3" s="32">
        <f>'Calcs-1'!O3*'Calcs-1'!O7</f>
        <v>44125567.88</v>
      </c>
      <c r="P3" s="32">
        <f>'Calcs-1'!P3*'Calcs-1'!P7</f>
        <v>45454850.61</v>
      </c>
      <c r="Q3" s="32">
        <f>'Calcs-1'!Q3*'Calcs-1'!Q7</f>
        <v>46824177.99</v>
      </c>
      <c r="R3" s="32">
        <f>'Calcs-1'!R3*'Calcs-1'!R7</f>
        <v>48234756.35</v>
      </c>
      <c r="S3" s="32">
        <f>'Calcs-1'!S3*'Calcs-1'!S7</f>
        <v>49687828.38</v>
      </c>
      <c r="T3" s="32">
        <f>'Calcs-1'!T3*'Calcs-1'!T7</f>
        <v>51184674.21</v>
      </c>
      <c r="U3" s="32">
        <f>'Calcs-1'!U3*'Calcs-1'!U7</f>
        <v>52726612.53</v>
      </c>
      <c r="V3" s="32">
        <f>'Calcs-1'!V3*'Calcs-1'!V7</f>
        <v>54315001.73</v>
      </c>
      <c r="W3" s="32">
        <f>'Calcs-1'!W3*'Calcs-1'!W7</f>
        <v>55951241.15</v>
      </c>
      <c r="X3" s="32">
        <f>'Calcs-1'!X3*'Calcs-1'!X7</f>
        <v>57636772.29</v>
      </c>
      <c r="Y3" s="32">
        <f>'Calcs-1'!Y3*'Calcs-1'!Y7</f>
        <v>59373080.06</v>
      </c>
      <c r="Z3" s="9"/>
    </row>
    <row r="4">
      <c r="A4" s="31" t="s">
        <v>99</v>
      </c>
      <c r="B4" s="32">
        <f>'Calcs-1'!B4*'Calcs-1'!B8</f>
        <v>50000000</v>
      </c>
      <c r="C4" s="32">
        <f>'Calcs-1'!C4*'Calcs-1'!C8</f>
        <v>51003750</v>
      </c>
      <c r="D4" s="32">
        <f>'Calcs-1'!D4*'Calcs-1'!D8</f>
        <v>52027650.28</v>
      </c>
      <c r="E4" s="32">
        <f>'Calcs-1'!E4*'Calcs-1'!E8</f>
        <v>53072105.36</v>
      </c>
      <c r="F4" s="32">
        <f>'Calcs-1'!F4*'Calcs-1'!F8</f>
        <v>54137527.88</v>
      </c>
      <c r="G4" s="32">
        <f>'Calcs-1'!G4*'Calcs-1'!G8</f>
        <v>55224338.75</v>
      </c>
      <c r="H4" s="32">
        <f>'Calcs-1'!H4*'Calcs-1'!H8</f>
        <v>56332967.35</v>
      </c>
      <c r="I4" s="32">
        <f>'Calcs-1'!I4*'Calcs-1'!I8</f>
        <v>57463851.67</v>
      </c>
      <c r="J4" s="32">
        <f>'Calcs-1'!J4*'Calcs-1'!J8</f>
        <v>58617438.49</v>
      </c>
      <c r="K4" s="32">
        <f>'Calcs-1'!K4*'Calcs-1'!K8</f>
        <v>59794183.57</v>
      </c>
      <c r="L4" s="32">
        <f>'Calcs-1'!L4*'Calcs-1'!L8</f>
        <v>60994551.8</v>
      </c>
      <c r="M4" s="32">
        <f>'Calcs-1'!M4*'Calcs-1'!M8</f>
        <v>62219017.43</v>
      </c>
      <c r="N4" s="32">
        <f>'Calcs-1'!N4*'Calcs-1'!N8</f>
        <v>63468064.21</v>
      </c>
      <c r="O4" s="32">
        <f>'Calcs-1'!O4*'Calcs-1'!O8</f>
        <v>64742185.59</v>
      </c>
      <c r="P4" s="32">
        <f>'Calcs-1'!P4*'Calcs-1'!P8</f>
        <v>66041884.97</v>
      </c>
      <c r="Q4" s="32">
        <f>'Calcs-1'!Q4*'Calcs-1'!Q8</f>
        <v>67367675.81</v>
      </c>
      <c r="R4" s="32">
        <f>'Calcs-1'!R4*'Calcs-1'!R8</f>
        <v>68720081.9</v>
      </c>
      <c r="S4" s="32">
        <f>'Calcs-1'!S4*'Calcs-1'!S8</f>
        <v>70099637.55</v>
      </c>
      <c r="T4" s="32">
        <f>'Calcs-1'!T4*'Calcs-1'!T8</f>
        <v>71506887.77</v>
      </c>
      <c r="U4" s="32">
        <f>'Calcs-1'!U4*'Calcs-1'!U8</f>
        <v>72942388.54</v>
      </c>
      <c r="V4" s="32">
        <f>'Calcs-1'!V4*'Calcs-1'!V8</f>
        <v>74406706.99</v>
      </c>
      <c r="W4" s="32">
        <f>'Calcs-1'!W4*'Calcs-1'!W8</f>
        <v>75900421.64</v>
      </c>
      <c r="X4" s="32">
        <f>'Calcs-1'!X4*'Calcs-1'!X8</f>
        <v>77424122.6</v>
      </c>
      <c r="Y4" s="32">
        <f>'Calcs-1'!Y4*'Calcs-1'!Y8</f>
        <v>78978411.86</v>
      </c>
      <c r="Z4" s="9"/>
    </row>
    <row r="5">
      <c r="A5" s="34" t="s">
        <v>187</v>
      </c>
      <c r="B5" s="32">
        <f t="shared" ref="B5:Y5" si="1">SUM(B3:B4)</f>
        <v>80000000</v>
      </c>
      <c r="C5" s="32">
        <f t="shared" si="1"/>
        <v>81907500</v>
      </c>
      <c r="D5" s="32">
        <f t="shared" si="1"/>
        <v>83862375.75</v>
      </c>
      <c r="E5" s="32">
        <f t="shared" si="1"/>
        <v>85865851.93</v>
      </c>
      <c r="F5" s="32">
        <f t="shared" si="1"/>
        <v>87919186.06</v>
      </c>
      <c r="G5" s="32">
        <f t="shared" si="1"/>
        <v>90023669.39</v>
      </c>
      <c r="H5" s="32">
        <f t="shared" si="1"/>
        <v>92180627.83</v>
      </c>
      <c r="I5" s="32">
        <f t="shared" si="1"/>
        <v>94391422.92</v>
      </c>
      <c r="J5" s="32">
        <f t="shared" si="1"/>
        <v>96657452.82</v>
      </c>
      <c r="K5" s="32">
        <f t="shared" si="1"/>
        <v>98980153.33</v>
      </c>
      <c r="L5" s="32">
        <f t="shared" si="1"/>
        <v>101360998.9</v>
      </c>
      <c r="M5" s="32">
        <f t="shared" si="1"/>
        <v>103801503.8</v>
      </c>
      <c r="N5" s="32">
        <f t="shared" si="1"/>
        <v>106303222.9</v>
      </c>
      <c r="O5" s="32">
        <f t="shared" si="1"/>
        <v>108867753.5</v>
      </c>
      <c r="P5" s="32">
        <f t="shared" si="1"/>
        <v>111496735.6</v>
      </c>
      <c r="Q5" s="32">
        <f t="shared" si="1"/>
        <v>114191853.8</v>
      </c>
      <c r="R5" s="32">
        <f t="shared" si="1"/>
        <v>116954838.3</v>
      </c>
      <c r="S5" s="32">
        <f t="shared" si="1"/>
        <v>119787465.9</v>
      </c>
      <c r="T5" s="32">
        <f t="shared" si="1"/>
        <v>122691562</v>
      </c>
      <c r="U5" s="32">
        <f t="shared" si="1"/>
        <v>125669001.1</v>
      </c>
      <c r="V5" s="32">
        <f t="shared" si="1"/>
        <v>128721708.7</v>
      </c>
      <c r="W5" s="32">
        <f t="shared" si="1"/>
        <v>131851662.8</v>
      </c>
      <c r="X5" s="32">
        <f t="shared" si="1"/>
        <v>135060894.9</v>
      </c>
      <c r="Y5" s="32">
        <f t="shared" si="1"/>
        <v>138351491.9</v>
      </c>
      <c r="Z5" s="9"/>
    </row>
    <row r="6">
      <c r="A6" s="34"/>
      <c r="B6" s="30"/>
      <c r="C6" s="30"/>
      <c r="D6" s="30"/>
      <c r="E6" s="30"/>
      <c r="F6" s="30"/>
      <c r="G6" s="30"/>
      <c r="H6" s="30"/>
      <c r="I6" s="30"/>
      <c r="J6" s="30"/>
      <c r="K6" s="30"/>
      <c r="L6" s="30"/>
      <c r="M6" s="30"/>
      <c r="N6" s="30"/>
      <c r="O6" s="30"/>
      <c r="P6" s="30"/>
      <c r="Q6" s="30"/>
      <c r="R6" s="30"/>
      <c r="S6" s="30"/>
      <c r="T6" s="30"/>
      <c r="U6" s="30"/>
      <c r="V6" s="30"/>
      <c r="W6" s="30"/>
      <c r="X6" s="30"/>
      <c r="Y6" s="30"/>
      <c r="Z6" s="9"/>
    </row>
    <row r="7">
      <c r="A7" s="37" t="s">
        <v>186</v>
      </c>
      <c r="B7" s="9"/>
      <c r="C7" s="9"/>
      <c r="D7" s="9"/>
      <c r="E7" s="9"/>
      <c r="F7" s="9"/>
      <c r="G7" s="9"/>
      <c r="H7" s="9"/>
      <c r="I7" s="9"/>
      <c r="J7" s="9"/>
      <c r="K7" s="9"/>
      <c r="L7" s="9"/>
      <c r="M7" s="9"/>
      <c r="N7" s="9"/>
      <c r="O7" s="9"/>
      <c r="P7" s="9"/>
      <c r="Q7" s="9"/>
      <c r="R7" s="9"/>
      <c r="S7" s="9"/>
      <c r="T7" s="9"/>
      <c r="U7" s="9"/>
      <c r="V7" s="9"/>
      <c r="W7" s="9"/>
      <c r="X7" s="9"/>
      <c r="Y7" s="9"/>
      <c r="Z7" s="9"/>
    </row>
    <row r="8">
      <c r="A8" s="31" t="s">
        <v>98</v>
      </c>
      <c r="B8" s="9"/>
      <c r="C8" s="9"/>
      <c r="D8" s="9"/>
      <c r="E8" s="9"/>
      <c r="F8" s="9"/>
      <c r="G8" s="9"/>
      <c r="H8" s="9"/>
      <c r="I8" s="9"/>
      <c r="J8" s="9"/>
      <c r="K8" s="9"/>
      <c r="L8" s="9"/>
      <c r="M8" s="9"/>
      <c r="N8" s="9"/>
      <c r="O8" s="9"/>
      <c r="P8" s="9"/>
      <c r="Q8" s="9"/>
      <c r="R8" s="9"/>
      <c r="S8" s="9"/>
      <c r="T8" s="9"/>
      <c r="U8" s="9"/>
      <c r="V8" s="9"/>
      <c r="W8" s="9"/>
      <c r="X8" s="9"/>
      <c r="Y8" s="9"/>
      <c r="Z8" s="9"/>
    </row>
    <row r="9">
      <c r="A9" s="34" t="s">
        <v>105</v>
      </c>
      <c r="B9" s="32">
        <f>B3*Assumption!$B$8</f>
        <v>5400000</v>
      </c>
      <c r="C9" s="32">
        <f>C3*Assumption!$B$8</f>
        <v>5562675</v>
      </c>
      <c r="D9" s="32">
        <f>D3*Assumption!$B$8</f>
        <v>5730250.584</v>
      </c>
      <c r="E9" s="32">
        <f>E3*Assumption!$B$8</f>
        <v>5902874.383</v>
      </c>
      <c r="F9" s="32">
        <f>F3*Assumption!$B$8</f>
        <v>6080698.474</v>
      </c>
      <c r="G9" s="32">
        <f>G3*Assumption!$B$8</f>
        <v>6263879.516</v>
      </c>
      <c r="H9" s="32">
        <f>H3*Assumption!$B$8</f>
        <v>6452578.886</v>
      </c>
      <c r="I9" s="32">
        <f>I3*Assumption!$B$8</f>
        <v>6646962.825</v>
      </c>
      <c r="J9" s="32">
        <f>J3*Assumption!$B$8</f>
        <v>6847202.58</v>
      </c>
      <c r="K9" s="32">
        <f>K3*Assumption!$B$8</f>
        <v>7053474.558</v>
      </c>
      <c r="L9" s="32">
        <f>L3*Assumption!$B$8</f>
        <v>7265960.479</v>
      </c>
      <c r="M9" s="32">
        <f>M3*Assumption!$B$8</f>
        <v>7484847.538</v>
      </c>
      <c r="N9" s="32">
        <f>N3*Assumption!$B$8</f>
        <v>7710328.57</v>
      </c>
      <c r="O9" s="32">
        <f>O3*Assumption!$B$8</f>
        <v>7942602.218</v>
      </c>
      <c r="P9" s="32">
        <f>P3*Assumption!$B$8</f>
        <v>8181873.11</v>
      </c>
      <c r="Q9" s="32">
        <f>Q3*Assumption!$B$8</f>
        <v>8428352.038</v>
      </c>
      <c r="R9" s="32">
        <f>R3*Assumption!$B$8</f>
        <v>8682256.143</v>
      </c>
      <c r="S9" s="32">
        <f>S3*Assumption!$B$8</f>
        <v>8943809.109</v>
      </c>
      <c r="T9" s="32">
        <f>T3*Assumption!$B$8</f>
        <v>9213241.359</v>
      </c>
      <c r="U9" s="32">
        <f>U3*Assumption!$B$8</f>
        <v>9490790.255</v>
      </c>
      <c r="V9" s="32">
        <f>V3*Assumption!$B$8</f>
        <v>9776700.311</v>
      </c>
      <c r="W9" s="32">
        <f>W3*Assumption!$B$8</f>
        <v>10071223.41</v>
      </c>
      <c r="X9" s="32">
        <f>X3*Assumption!$B$8</f>
        <v>10374619.01</v>
      </c>
      <c r="Y9" s="32">
        <f>Y3*Assumption!$B$8</f>
        <v>10687154.41</v>
      </c>
      <c r="Z9" s="9"/>
    </row>
    <row r="10">
      <c r="A10" s="34" t="s">
        <v>107</v>
      </c>
      <c r="B10" s="32">
        <f>B3*Assumption!$B$9</f>
        <v>10800000</v>
      </c>
      <c r="C10" s="32">
        <f>C3*Assumption!$B$9</f>
        <v>11125350</v>
      </c>
      <c r="D10" s="32">
        <f>D3*Assumption!$B$9</f>
        <v>11460501.17</v>
      </c>
      <c r="E10" s="32">
        <f>E3*Assumption!$B$9</f>
        <v>11805748.77</v>
      </c>
      <c r="F10" s="32">
        <f>F3*Assumption!$B$9</f>
        <v>12161396.95</v>
      </c>
      <c r="G10" s="32">
        <f>G3*Assumption!$B$9</f>
        <v>12527759.03</v>
      </c>
      <c r="H10" s="32">
        <f>H3*Assumption!$B$9</f>
        <v>12905157.77</v>
      </c>
      <c r="I10" s="32">
        <f>I3*Assumption!$B$9</f>
        <v>13293925.65</v>
      </c>
      <c r="J10" s="32">
        <f>J3*Assumption!$B$9</f>
        <v>13694405.16</v>
      </c>
      <c r="K10" s="32">
        <f>K3*Assumption!$B$9</f>
        <v>14106949.12</v>
      </c>
      <c r="L10" s="32">
        <f>L3*Assumption!$B$9</f>
        <v>14531920.96</v>
      </c>
      <c r="M10" s="32">
        <f>M3*Assumption!$B$9</f>
        <v>14969695.08</v>
      </c>
      <c r="N10" s="32">
        <f>N3*Assumption!$B$9</f>
        <v>15420657.14</v>
      </c>
      <c r="O10" s="32">
        <f>O3*Assumption!$B$9</f>
        <v>15885204.44</v>
      </c>
      <c r="P10" s="32">
        <f>P3*Assumption!$B$9</f>
        <v>16363746.22</v>
      </c>
      <c r="Q10" s="32">
        <f>Q3*Assumption!$B$9</f>
        <v>16856704.08</v>
      </c>
      <c r="R10" s="32">
        <f>R3*Assumption!$B$9</f>
        <v>17364512.29</v>
      </c>
      <c r="S10" s="32">
        <f>S3*Assumption!$B$9</f>
        <v>17887618.22</v>
      </c>
      <c r="T10" s="32">
        <f>T3*Assumption!$B$9</f>
        <v>18426482.72</v>
      </c>
      <c r="U10" s="32">
        <f>U3*Assumption!$B$9</f>
        <v>18981580.51</v>
      </c>
      <c r="V10" s="32">
        <f>V3*Assumption!$B$9</f>
        <v>19553400.62</v>
      </c>
      <c r="W10" s="32">
        <f>W3*Assumption!$B$9</f>
        <v>20142446.82</v>
      </c>
      <c r="X10" s="32">
        <f>X3*Assumption!$B$9</f>
        <v>20749238.03</v>
      </c>
      <c r="Y10" s="32">
        <f>Y3*Assumption!$B$9</f>
        <v>21374308.82</v>
      </c>
      <c r="Z10" s="9"/>
    </row>
    <row r="11">
      <c r="A11" s="34" t="s">
        <v>109</v>
      </c>
      <c r="B11" s="32">
        <f>B3*Assumption!$B$10</f>
        <v>13800000</v>
      </c>
      <c r="C11" s="32">
        <f>C3*Assumption!$B$10</f>
        <v>14215725</v>
      </c>
      <c r="D11" s="32">
        <f>D3*Assumption!$B$10</f>
        <v>14643973.72</v>
      </c>
      <c r="E11" s="32">
        <f>E3*Assumption!$B$10</f>
        <v>15085123.42</v>
      </c>
      <c r="F11" s="32">
        <f>F3*Assumption!$B$10</f>
        <v>15539562.77</v>
      </c>
      <c r="G11" s="32">
        <f>G3*Assumption!$B$10</f>
        <v>16007692.1</v>
      </c>
      <c r="H11" s="32">
        <f>H3*Assumption!$B$10</f>
        <v>16489923.82</v>
      </c>
      <c r="I11" s="32">
        <f>I3*Assumption!$B$10</f>
        <v>16986682.77</v>
      </c>
      <c r="J11" s="32">
        <f>J3*Assumption!$B$10</f>
        <v>17498406.59</v>
      </c>
      <c r="K11" s="32">
        <f>K3*Assumption!$B$10</f>
        <v>18025546.09</v>
      </c>
      <c r="L11" s="32">
        <f>L3*Assumption!$B$10</f>
        <v>18568565.67</v>
      </c>
      <c r="M11" s="32">
        <f>M3*Assumption!$B$10</f>
        <v>19127943.71</v>
      </c>
      <c r="N11" s="32">
        <f>N3*Assumption!$B$10</f>
        <v>19704173.01</v>
      </c>
      <c r="O11" s="32">
        <f>O3*Assumption!$B$10</f>
        <v>20297761.22</v>
      </c>
      <c r="P11" s="32">
        <f>P3*Assumption!$B$10</f>
        <v>20909231.28</v>
      </c>
      <c r="Q11" s="32">
        <f>Q3*Assumption!$B$10</f>
        <v>21539121.87</v>
      </c>
      <c r="R11" s="32">
        <f>R3*Assumption!$B$10</f>
        <v>22187987.92</v>
      </c>
      <c r="S11" s="32">
        <f>S3*Assumption!$B$10</f>
        <v>22856401.06</v>
      </c>
      <c r="T11" s="32">
        <f>T3*Assumption!$B$10</f>
        <v>23544950.14</v>
      </c>
      <c r="U11" s="32">
        <f>U3*Assumption!$B$10</f>
        <v>24254241.76</v>
      </c>
      <c r="V11" s="32">
        <f>V3*Assumption!$B$10</f>
        <v>24984900.79</v>
      </c>
      <c r="W11" s="32">
        <f>W3*Assumption!$B$10</f>
        <v>25737570.93</v>
      </c>
      <c r="X11" s="32">
        <f>X3*Assumption!$B$10</f>
        <v>26512915.26</v>
      </c>
      <c r="Y11" s="32">
        <f>Y3*Assumption!$B$10</f>
        <v>27311616.83</v>
      </c>
      <c r="Z11" s="9"/>
    </row>
    <row r="12">
      <c r="A12" s="34" t="s">
        <v>188</v>
      </c>
      <c r="B12" s="32">
        <f t="shared" ref="B12:Y12" si="2">SUM(B9:B11)</f>
        <v>30000000</v>
      </c>
      <c r="C12" s="32">
        <f t="shared" si="2"/>
        <v>30903750</v>
      </c>
      <c r="D12" s="32">
        <f t="shared" si="2"/>
        <v>31834725.47</v>
      </c>
      <c r="E12" s="32">
        <f t="shared" si="2"/>
        <v>32793746.57</v>
      </c>
      <c r="F12" s="32">
        <f t="shared" si="2"/>
        <v>33781658.19</v>
      </c>
      <c r="G12" s="32">
        <f t="shared" si="2"/>
        <v>34799330.64</v>
      </c>
      <c r="H12" s="32">
        <f t="shared" si="2"/>
        <v>35847660.48</v>
      </c>
      <c r="I12" s="32">
        <f t="shared" si="2"/>
        <v>36927571.25</v>
      </c>
      <c r="J12" s="32">
        <f t="shared" si="2"/>
        <v>38040014.33</v>
      </c>
      <c r="K12" s="32">
        <f t="shared" si="2"/>
        <v>39185969.77</v>
      </c>
      <c r="L12" s="32">
        <f t="shared" si="2"/>
        <v>40366447.1</v>
      </c>
      <c r="M12" s="32">
        <f t="shared" si="2"/>
        <v>41582486.32</v>
      </c>
      <c r="N12" s="32">
        <f t="shared" si="2"/>
        <v>42835158.72</v>
      </c>
      <c r="O12" s="32">
        <f t="shared" si="2"/>
        <v>44125567.88</v>
      </c>
      <c r="P12" s="32">
        <f t="shared" si="2"/>
        <v>45454850.61</v>
      </c>
      <c r="Q12" s="32">
        <f t="shared" si="2"/>
        <v>46824177.99</v>
      </c>
      <c r="R12" s="32">
        <f t="shared" si="2"/>
        <v>48234756.35</v>
      </c>
      <c r="S12" s="32">
        <f t="shared" si="2"/>
        <v>49687828.38</v>
      </c>
      <c r="T12" s="32">
        <f t="shared" si="2"/>
        <v>51184674.21</v>
      </c>
      <c r="U12" s="32">
        <f t="shared" si="2"/>
        <v>52726612.53</v>
      </c>
      <c r="V12" s="32">
        <f t="shared" si="2"/>
        <v>54315001.73</v>
      </c>
      <c r="W12" s="32">
        <f t="shared" si="2"/>
        <v>55951241.15</v>
      </c>
      <c r="X12" s="32">
        <f t="shared" si="2"/>
        <v>57636772.29</v>
      </c>
      <c r="Y12" s="32">
        <f t="shared" si="2"/>
        <v>59373080.06</v>
      </c>
      <c r="Z12" s="9"/>
    </row>
    <row r="13">
      <c r="A13" s="34"/>
      <c r="B13" s="9"/>
      <c r="C13" s="9"/>
      <c r="D13" s="9"/>
      <c r="E13" s="9"/>
      <c r="F13" s="9"/>
      <c r="G13" s="9"/>
      <c r="H13" s="9"/>
      <c r="I13" s="9"/>
      <c r="J13" s="9"/>
      <c r="K13" s="9"/>
      <c r="L13" s="9"/>
      <c r="M13" s="9"/>
      <c r="N13" s="9"/>
      <c r="O13" s="9"/>
      <c r="P13" s="9"/>
      <c r="Q13" s="9"/>
      <c r="R13" s="9"/>
      <c r="S13" s="9"/>
      <c r="T13" s="9"/>
      <c r="U13" s="9"/>
      <c r="V13" s="9"/>
      <c r="W13" s="9"/>
      <c r="X13" s="9"/>
      <c r="Y13" s="9"/>
      <c r="Z13" s="9"/>
    </row>
    <row r="14">
      <c r="A14" s="37" t="s">
        <v>186</v>
      </c>
      <c r="B14" s="9"/>
      <c r="C14" s="9"/>
      <c r="D14" s="9"/>
      <c r="E14" s="9"/>
      <c r="F14" s="9"/>
      <c r="G14" s="9"/>
      <c r="H14" s="9"/>
      <c r="I14" s="9"/>
      <c r="J14" s="9"/>
      <c r="K14" s="9"/>
      <c r="L14" s="9"/>
      <c r="M14" s="9"/>
      <c r="N14" s="9"/>
      <c r="O14" s="9"/>
      <c r="P14" s="9"/>
      <c r="Q14" s="9"/>
      <c r="R14" s="9"/>
      <c r="S14" s="9"/>
      <c r="T14" s="9"/>
      <c r="U14" s="9"/>
      <c r="V14" s="9"/>
      <c r="W14" s="9"/>
      <c r="X14" s="9"/>
      <c r="Y14" s="9"/>
      <c r="Z14" s="9"/>
    </row>
    <row r="15">
      <c r="A15" s="31" t="s">
        <v>99</v>
      </c>
      <c r="B15" s="9"/>
      <c r="C15" s="9"/>
      <c r="D15" s="9"/>
      <c r="E15" s="9"/>
      <c r="F15" s="9"/>
      <c r="G15" s="9"/>
      <c r="H15" s="9"/>
      <c r="I15" s="9"/>
      <c r="J15" s="9"/>
      <c r="K15" s="9"/>
      <c r="L15" s="9"/>
      <c r="M15" s="9"/>
      <c r="N15" s="9"/>
      <c r="O15" s="9"/>
      <c r="P15" s="9"/>
      <c r="Q15" s="9"/>
      <c r="R15" s="9"/>
      <c r="S15" s="9"/>
      <c r="T15" s="9"/>
      <c r="U15" s="9"/>
      <c r="V15" s="9"/>
      <c r="W15" s="9"/>
      <c r="X15" s="9"/>
      <c r="Y15" s="9"/>
      <c r="Z15" s="9"/>
    </row>
    <row r="16">
      <c r="A16" s="34" t="s">
        <v>105</v>
      </c>
      <c r="B16" s="32">
        <f>B4*Assumption!$C$8</f>
        <v>10000000</v>
      </c>
      <c r="C16" s="32">
        <f>C4*Assumption!$C$8</f>
        <v>10200750</v>
      </c>
      <c r="D16" s="32">
        <f>D4*Assumption!$C$8</f>
        <v>10405530.06</v>
      </c>
      <c r="E16" s="32">
        <f>E4*Assumption!$C$8</f>
        <v>10614421.07</v>
      </c>
      <c r="F16" s="32">
        <f>F4*Assumption!$C$8</f>
        <v>10827505.58</v>
      </c>
      <c r="G16" s="32">
        <f>G4*Assumption!$C$8</f>
        <v>11044867.75</v>
      </c>
      <c r="H16" s="32">
        <f>H4*Assumption!$C$8</f>
        <v>11266593.47</v>
      </c>
      <c r="I16" s="32">
        <f>I4*Assumption!$C$8</f>
        <v>11492770.33</v>
      </c>
      <c r="J16" s="32">
        <f>J4*Assumption!$C$8</f>
        <v>11723487.7</v>
      </c>
      <c r="K16" s="32">
        <f>K4*Assumption!$C$8</f>
        <v>11958836.71</v>
      </c>
      <c r="L16" s="32">
        <f>L4*Assumption!$C$8</f>
        <v>12198910.36</v>
      </c>
      <c r="M16" s="32">
        <f>M4*Assumption!$C$8</f>
        <v>12443803.49</v>
      </c>
      <c r="N16" s="32">
        <f>N4*Assumption!$C$8</f>
        <v>12693612.84</v>
      </c>
      <c r="O16" s="32">
        <f>O4*Assumption!$C$8</f>
        <v>12948437.12</v>
      </c>
      <c r="P16" s="32">
        <f>P4*Assumption!$C$8</f>
        <v>13208376.99</v>
      </c>
      <c r="Q16" s="32">
        <f>Q4*Assumption!$C$8</f>
        <v>13473535.16</v>
      </c>
      <c r="R16" s="32">
        <f>R4*Assumption!$C$8</f>
        <v>13744016.38</v>
      </c>
      <c r="S16" s="32">
        <f>S4*Assumption!$C$8</f>
        <v>14019927.51</v>
      </c>
      <c r="T16" s="32">
        <f>T4*Assumption!$C$8</f>
        <v>14301377.55</v>
      </c>
      <c r="U16" s="32">
        <f>U4*Assumption!$C$8</f>
        <v>14588477.71</v>
      </c>
      <c r="V16" s="32">
        <f>V4*Assumption!$C$8</f>
        <v>14881341.4</v>
      </c>
      <c r="W16" s="32">
        <f>W4*Assumption!$C$8</f>
        <v>15180084.33</v>
      </c>
      <c r="X16" s="32">
        <f>X4*Assumption!$C$8</f>
        <v>15484824.52</v>
      </c>
      <c r="Y16" s="32">
        <f>Y4*Assumption!$C$8</f>
        <v>15795682.37</v>
      </c>
      <c r="Z16" s="9"/>
    </row>
    <row r="17">
      <c r="A17" s="34" t="s">
        <v>107</v>
      </c>
      <c r="B17" s="32">
        <f>B4*Assumption!$C$9</f>
        <v>27000000</v>
      </c>
      <c r="C17" s="32">
        <f>C4*Assumption!$C$9</f>
        <v>27542025</v>
      </c>
      <c r="D17" s="32">
        <f>D4*Assumption!$C$9</f>
        <v>28094931.15</v>
      </c>
      <c r="E17" s="32">
        <f>E4*Assumption!$C$9</f>
        <v>28658936.89</v>
      </c>
      <c r="F17" s="32">
        <f>F4*Assumption!$C$9</f>
        <v>29234265.05</v>
      </c>
      <c r="G17" s="32">
        <f>G4*Assumption!$C$9</f>
        <v>29821142.92</v>
      </c>
      <c r="H17" s="32">
        <f>H4*Assumption!$C$9</f>
        <v>30419802.37</v>
      </c>
      <c r="I17" s="32">
        <f>I4*Assumption!$C$9</f>
        <v>31030479.9</v>
      </c>
      <c r="J17" s="32">
        <f>J4*Assumption!$C$9</f>
        <v>31653416.78</v>
      </c>
      <c r="K17" s="32">
        <f>K4*Assumption!$C$9</f>
        <v>32288859.13</v>
      </c>
      <c r="L17" s="32">
        <f>L4*Assumption!$C$9</f>
        <v>32937057.97</v>
      </c>
      <c r="M17" s="32">
        <f>M4*Assumption!$C$9</f>
        <v>33598269.41</v>
      </c>
      <c r="N17" s="32">
        <f>N4*Assumption!$C$9</f>
        <v>34272754.67</v>
      </c>
      <c r="O17" s="32">
        <f>O4*Assumption!$C$9</f>
        <v>34960780.22</v>
      </c>
      <c r="P17" s="32">
        <f>P4*Assumption!$C$9</f>
        <v>35662617.88</v>
      </c>
      <c r="Q17" s="32">
        <f>Q4*Assumption!$C$9</f>
        <v>36378544.94</v>
      </c>
      <c r="R17" s="32">
        <f>R4*Assumption!$C$9</f>
        <v>37108844.23</v>
      </c>
      <c r="S17" s="32">
        <f>S4*Assumption!$C$9</f>
        <v>37853804.28</v>
      </c>
      <c r="T17" s="32">
        <f>T4*Assumption!$C$9</f>
        <v>38613719.4</v>
      </c>
      <c r="U17" s="32">
        <f>U4*Assumption!$C$9</f>
        <v>39388889.81</v>
      </c>
      <c r="V17" s="32">
        <f>V4*Assumption!$C$9</f>
        <v>40179621.78</v>
      </c>
      <c r="W17" s="32">
        <f>W4*Assumption!$C$9</f>
        <v>40986227.68</v>
      </c>
      <c r="X17" s="32">
        <f>X4*Assumption!$C$9</f>
        <v>41809026.2</v>
      </c>
      <c r="Y17" s="32">
        <f>Y4*Assumption!$C$9</f>
        <v>42648342.4</v>
      </c>
      <c r="Z17" s="9"/>
    </row>
    <row r="18">
      <c r="A18" s="34" t="s">
        <v>109</v>
      </c>
      <c r="B18" s="32">
        <f>B4*Assumption!$C$10</f>
        <v>13000000</v>
      </c>
      <c r="C18" s="32">
        <f>C4*Assumption!$C$10</f>
        <v>13260975</v>
      </c>
      <c r="D18" s="32">
        <f>D4*Assumption!$C$10</f>
        <v>13527189.07</v>
      </c>
      <c r="E18" s="32">
        <f>E4*Assumption!$C$10</f>
        <v>13798747.39</v>
      </c>
      <c r="F18" s="32">
        <f>F4*Assumption!$C$10</f>
        <v>14075757.25</v>
      </c>
      <c r="G18" s="32">
        <f>G4*Assumption!$C$10</f>
        <v>14358328.07</v>
      </c>
      <c r="H18" s="32">
        <f>H4*Assumption!$C$10</f>
        <v>14646571.51</v>
      </c>
      <c r="I18" s="32">
        <f>I4*Assumption!$C$10</f>
        <v>14940601.43</v>
      </c>
      <c r="J18" s="32">
        <f>J4*Assumption!$C$10</f>
        <v>15240534.01</v>
      </c>
      <c r="K18" s="32">
        <f>K4*Assumption!$C$10</f>
        <v>15546487.73</v>
      </c>
      <c r="L18" s="32">
        <f>L4*Assumption!$C$10</f>
        <v>15858583.47</v>
      </c>
      <c r="M18" s="32">
        <f>M4*Assumption!$C$10</f>
        <v>16176944.53</v>
      </c>
      <c r="N18" s="32">
        <f>N4*Assumption!$C$10</f>
        <v>16501696.69</v>
      </c>
      <c r="O18" s="32">
        <f>O4*Assumption!$C$10</f>
        <v>16832968.25</v>
      </c>
      <c r="P18" s="32">
        <f>P4*Assumption!$C$10</f>
        <v>17170890.09</v>
      </c>
      <c r="Q18" s="32">
        <f>Q4*Assumption!$C$10</f>
        <v>17515595.71</v>
      </c>
      <c r="R18" s="32">
        <f>R4*Assumption!$C$10</f>
        <v>17867221.29</v>
      </c>
      <c r="S18" s="32">
        <f>S4*Assumption!$C$10</f>
        <v>18225905.76</v>
      </c>
      <c r="T18" s="32">
        <f>T4*Assumption!$C$10</f>
        <v>18591790.82</v>
      </c>
      <c r="U18" s="32">
        <f>U4*Assumption!$C$10</f>
        <v>18965021.02</v>
      </c>
      <c r="V18" s="32">
        <f>V4*Assumption!$C$10</f>
        <v>19345743.82</v>
      </c>
      <c r="W18" s="32">
        <f>W4*Assumption!$C$10</f>
        <v>19734109.63</v>
      </c>
      <c r="X18" s="32">
        <f>X4*Assumption!$C$10</f>
        <v>20130271.88</v>
      </c>
      <c r="Y18" s="32">
        <f>Y4*Assumption!$C$10</f>
        <v>20534387.08</v>
      </c>
      <c r="Z18" s="9"/>
    </row>
    <row r="19">
      <c r="A19" s="34" t="s">
        <v>188</v>
      </c>
      <c r="B19" s="32">
        <f t="shared" ref="B19:Y19" si="3">SUM(B16:B18)</f>
        <v>50000000</v>
      </c>
      <c r="C19" s="32">
        <f t="shared" si="3"/>
        <v>51003750</v>
      </c>
      <c r="D19" s="32">
        <f t="shared" si="3"/>
        <v>52027650.28</v>
      </c>
      <c r="E19" s="32">
        <f t="shared" si="3"/>
        <v>53072105.36</v>
      </c>
      <c r="F19" s="32">
        <f t="shared" si="3"/>
        <v>54137527.88</v>
      </c>
      <c r="G19" s="32">
        <f t="shared" si="3"/>
        <v>55224338.75</v>
      </c>
      <c r="H19" s="32">
        <f t="shared" si="3"/>
        <v>56332967.35</v>
      </c>
      <c r="I19" s="32">
        <f t="shared" si="3"/>
        <v>57463851.67</v>
      </c>
      <c r="J19" s="32">
        <f t="shared" si="3"/>
        <v>58617438.49</v>
      </c>
      <c r="K19" s="32">
        <f t="shared" si="3"/>
        <v>59794183.57</v>
      </c>
      <c r="L19" s="32">
        <f t="shared" si="3"/>
        <v>60994551.8</v>
      </c>
      <c r="M19" s="32">
        <f t="shared" si="3"/>
        <v>62219017.43</v>
      </c>
      <c r="N19" s="32">
        <f t="shared" si="3"/>
        <v>63468064.21</v>
      </c>
      <c r="O19" s="32">
        <f t="shared" si="3"/>
        <v>64742185.59</v>
      </c>
      <c r="P19" s="32">
        <f t="shared" si="3"/>
        <v>66041884.97</v>
      </c>
      <c r="Q19" s="32">
        <f t="shared" si="3"/>
        <v>67367675.81</v>
      </c>
      <c r="R19" s="32">
        <f t="shared" si="3"/>
        <v>68720081.9</v>
      </c>
      <c r="S19" s="32">
        <f t="shared" si="3"/>
        <v>70099637.55</v>
      </c>
      <c r="T19" s="32">
        <f t="shared" si="3"/>
        <v>71506887.77</v>
      </c>
      <c r="U19" s="32">
        <f t="shared" si="3"/>
        <v>72942388.54</v>
      </c>
      <c r="V19" s="32">
        <f t="shared" si="3"/>
        <v>74406706.99</v>
      </c>
      <c r="W19" s="32">
        <f t="shared" si="3"/>
        <v>75900421.64</v>
      </c>
      <c r="X19" s="32">
        <f t="shared" si="3"/>
        <v>77424122.6</v>
      </c>
      <c r="Y19" s="32">
        <f t="shared" si="3"/>
        <v>78978411.86</v>
      </c>
      <c r="Z19" s="9"/>
    </row>
    <row r="20">
      <c r="A20" s="34"/>
      <c r="B20" s="9"/>
      <c r="C20" s="9"/>
      <c r="D20" s="9"/>
      <c r="E20" s="9"/>
      <c r="F20" s="9"/>
      <c r="G20" s="9"/>
      <c r="H20" s="9"/>
      <c r="I20" s="9"/>
      <c r="J20" s="9"/>
      <c r="K20" s="9"/>
      <c r="L20" s="9"/>
      <c r="M20" s="9"/>
      <c r="N20" s="9"/>
      <c r="O20" s="9"/>
      <c r="P20" s="9"/>
      <c r="Q20" s="9"/>
      <c r="R20" s="9"/>
      <c r="S20" s="9"/>
      <c r="T20" s="9"/>
      <c r="U20" s="9"/>
      <c r="V20" s="9"/>
      <c r="W20" s="9"/>
      <c r="X20" s="9"/>
      <c r="Y20" s="9"/>
      <c r="Z20" s="9"/>
    </row>
    <row r="21">
      <c r="A21" s="37" t="s">
        <v>189</v>
      </c>
      <c r="B21" s="9"/>
      <c r="C21" s="9"/>
      <c r="D21" s="9"/>
      <c r="E21" s="9"/>
      <c r="F21" s="9"/>
      <c r="G21" s="9"/>
      <c r="H21" s="9"/>
      <c r="I21" s="9"/>
      <c r="J21" s="9"/>
      <c r="K21" s="9"/>
      <c r="L21" s="9"/>
      <c r="M21" s="9"/>
      <c r="N21" s="9"/>
      <c r="O21" s="9"/>
      <c r="P21" s="9"/>
      <c r="Q21" s="9"/>
      <c r="R21" s="9"/>
      <c r="S21" s="9"/>
      <c r="T21" s="9"/>
      <c r="U21" s="9"/>
      <c r="V21" s="9"/>
      <c r="W21" s="9"/>
      <c r="X21" s="9"/>
      <c r="Y21" s="9"/>
      <c r="Z21" s="9"/>
    </row>
    <row r="22">
      <c r="A22" s="34" t="s">
        <v>105</v>
      </c>
      <c r="B22" s="32">
        <f t="shared" ref="B22:Y22" si="4">B9+B16</f>
        <v>15400000</v>
      </c>
      <c r="C22" s="32">
        <f t="shared" si="4"/>
        <v>15763425</v>
      </c>
      <c r="D22" s="32">
        <f t="shared" si="4"/>
        <v>16135780.64</v>
      </c>
      <c r="E22" s="32">
        <f t="shared" si="4"/>
        <v>16517295.46</v>
      </c>
      <c r="F22" s="32">
        <f t="shared" si="4"/>
        <v>16908204.05</v>
      </c>
      <c r="G22" s="32">
        <f t="shared" si="4"/>
        <v>17308747.27</v>
      </c>
      <c r="H22" s="32">
        <f t="shared" si="4"/>
        <v>17719172.36</v>
      </c>
      <c r="I22" s="32">
        <f t="shared" si="4"/>
        <v>18139733.16</v>
      </c>
      <c r="J22" s="32">
        <f t="shared" si="4"/>
        <v>18570690.28</v>
      </c>
      <c r="K22" s="32">
        <f t="shared" si="4"/>
        <v>19012311.27</v>
      </c>
      <c r="L22" s="32">
        <f t="shared" si="4"/>
        <v>19464870.84</v>
      </c>
      <c r="M22" s="32">
        <f t="shared" si="4"/>
        <v>19928651.02</v>
      </c>
      <c r="N22" s="32">
        <f t="shared" si="4"/>
        <v>20403941.41</v>
      </c>
      <c r="O22" s="32">
        <f t="shared" si="4"/>
        <v>20891039.34</v>
      </c>
      <c r="P22" s="32">
        <f t="shared" si="4"/>
        <v>21390250.1</v>
      </c>
      <c r="Q22" s="32">
        <f t="shared" si="4"/>
        <v>21901887.2</v>
      </c>
      <c r="R22" s="32">
        <f t="shared" si="4"/>
        <v>22426272.52</v>
      </c>
      <c r="S22" s="32">
        <f t="shared" si="4"/>
        <v>22963736.62</v>
      </c>
      <c r="T22" s="32">
        <f t="shared" si="4"/>
        <v>23514618.91</v>
      </c>
      <c r="U22" s="32">
        <f t="shared" si="4"/>
        <v>24079267.96</v>
      </c>
      <c r="V22" s="32">
        <f t="shared" si="4"/>
        <v>24658041.71</v>
      </c>
      <c r="W22" s="32">
        <f t="shared" si="4"/>
        <v>25251307.73</v>
      </c>
      <c r="X22" s="32">
        <f t="shared" si="4"/>
        <v>25859443.53</v>
      </c>
      <c r="Y22" s="32">
        <f t="shared" si="4"/>
        <v>26482836.78</v>
      </c>
      <c r="Z22" s="9"/>
    </row>
    <row r="23">
      <c r="A23" s="34" t="s">
        <v>107</v>
      </c>
      <c r="B23" s="32">
        <f t="shared" ref="B23:Y23" si="5">B10+B17</f>
        <v>37800000</v>
      </c>
      <c r="C23" s="32">
        <f t="shared" si="5"/>
        <v>38667375</v>
      </c>
      <c r="D23" s="32">
        <f t="shared" si="5"/>
        <v>39555432.32</v>
      </c>
      <c r="E23" s="32">
        <f t="shared" si="5"/>
        <v>40464685.66</v>
      </c>
      <c r="F23" s="32">
        <f t="shared" si="5"/>
        <v>41395662</v>
      </c>
      <c r="G23" s="32">
        <f t="shared" si="5"/>
        <v>42348901.95</v>
      </c>
      <c r="H23" s="32">
        <f t="shared" si="5"/>
        <v>43324960.14</v>
      </c>
      <c r="I23" s="32">
        <f t="shared" si="5"/>
        <v>44324405.55</v>
      </c>
      <c r="J23" s="32">
        <f t="shared" si="5"/>
        <v>45347821.94</v>
      </c>
      <c r="K23" s="32">
        <f t="shared" si="5"/>
        <v>46395808.24</v>
      </c>
      <c r="L23" s="32">
        <f t="shared" si="5"/>
        <v>47468978.93</v>
      </c>
      <c r="M23" s="32">
        <f t="shared" si="5"/>
        <v>48567964.49</v>
      </c>
      <c r="N23" s="32">
        <f t="shared" si="5"/>
        <v>49693411.81</v>
      </c>
      <c r="O23" s="32">
        <f t="shared" si="5"/>
        <v>50845984.66</v>
      </c>
      <c r="P23" s="32">
        <f t="shared" si="5"/>
        <v>52026364.1</v>
      </c>
      <c r="Q23" s="32">
        <f t="shared" si="5"/>
        <v>53235249.01</v>
      </c>
      <c r="R23" s="32">
        <f t="shared" si="5"/>
        <v>54473356.51</v>
      </c>
      <c r="S23" s="32">
        <f t="shared" si="5"/>
        <v>55741422.49</v>
      </c>
      <c r="T23" s="32">
        <f t="shared" si="5"/>
        <v>57040202.11</v>
      </c>
      <c r="U23" s="32">
        <f t="shared" si="5"/>
        <v>58370470.32</v>
      </c>
      <c r="V23" s="32">
        <f t="shared" si="5"/>
        <v>59733022.4</v>
      </c>
      <c r="W23" s="32">
        <f t="shared" si="5"/>
        <v>61128674.5</v>
      </c>
      <c r="X23" s="32">
        <f t="shared" si="5"/>
        <v>62558264.23</v>
      </c>
      <c r="Y23" s="32">
        <f t="shared" si="5"/>
        <v>64022651.23</v>
      </c>
      <c r="Z23" s="9"/>
    </row>
    <row r="24">
      <c r="A24" s="34" t="s">
        <v>109</v>
      </c>
      <c r="B24" s="32">
        <f t="shared" ref="B24:Y24" si="6">B11+B18</f>
        <v>26800000</v>
      </c>
      <c r="C24" s="32">
        <f t="shared" si="6"/>
        <v>27476700</v>
      </c>
      <c r="D24" s="32">
        <f t="shared" si="6"/>
        <v>28171162.79</v>
      </c>
      <c r="E24" s="32">
        <f t="shared" si="6"/>
        <v>28883870.82</v>
      </c>
      <c r="F24" s="32">
        <f t="shared" si="6"/>
        <v>29615320.01</v>
      </c>
      <c r="G24" s="32">
        <f t="shared" si="6"/>
        <v>30366020.17</v>
      </c>
      <c r="H24" s="32">
        <f t="shared" si="6"/>
        <v>31136495.33</v>
      </c>
      <c r="I24" s="32">
        <f t="shared" si="6"/>
        <v>31927284.21</v>
      </c>
      <c r="J24" s="32">
        <f t="shared" si="6"/>
        <v>32738940.6</v>
      </c>
      <c r="K24" s="32">
        <f t="shared" si="6"/>
        <v>33572033.82</v>
      </c>
      <c r="L24" s="32">
        <f t="shared" si="6"/>
        <v>34427149.14</v>
      </c>
      <c r="M24" s="32">
        <f t="shared" si="6"/>
        <v>35304888.24</v>
      </c>
      <c r="N24" s="32">
        <f t="shared" si="6"/>
        <v>36205869.71</v>
      </c>
      <c r="O24" s="32">
        <f t="shared" si="6"/>
        <v>37130729.48</v>
      </c>
      <c r="P24" s="32">
        <f t="shared" si="6"/>
        <v>38080121.37</v>
      </c>
      <c r="Q24" s="32">
        <f t="shared" si="6"/>
        <v>39054717.58</v>
      </c>
      <c r="R24" s="32">
        <f t="shared" si="6"/>
        <v>40055209.22</v>
      </c>
      <c r="S24" s="32">
        <f t="shared" si="6"/>
        <v>41082306.82</v>
      </c>
      <c r="T24" s="32">
        <f t="shared" si="6"/>
        <v>42136740.96</v>
      </c>
      <c r="U24" s="32">
        <f t="shared" si="6"/>
        <v>43219262.78</v>
      </c>
      <c r="V24" s="32">
        <f t="shared" si="6"/>
        <v>44330644.61</v>
      </c>
      <c r="W24" s="32">
        <f t="shared" si="6"/>
        <v>45471680.56</v>
      </c>
      <c r="X24" s="32">
        <f t="shared" si="6"/>
        <v>46643187.13</v>
      </c>
      <c r="Y24" s="32">
        <f t="shared" si="6"/>
        <v>47846003.91</v>
      </c>
      <c r="Z24" s="9"/>
    </row>
    <row r="25">
      <c r="A25" s="34" t="s">
        <v>188</v>
      </c>
      <c r="B25" s="32">
        <f t="shared" ref="B25:Y25" si="7">SUM(B22:B24)</f>
        <v>80000000</v>
      </c>
      <c r="C25" s="32">
        <f t="shared" si="7"/>
        <v>81907500</v>
      </c>
      <c r="D25" s="32">
        <f t="shared" si="7"/>
        <v>83862375.75</v>
      </c>
      <c r="E25" s="32">
        <f t="shared" si="7"/>
        <v>85865851.93</v>
      </c>
      <c r="F25" s="32">
        <f t="shared" si="7"/>
        <v>87919186.06</v>
      </c>
      <c r="G25" s="32">
        <f t="shared" si="7"/>
        <v>90023669.39</v>
      </c>
      <c r="H25" s="32">
        <f t="shared" si="7"/>
        <v>92180627.83</v>
      </c>
      <c r="I25" s="32">
        <f t="shared" si="7"/>
        <v>94391422.92</v>
      </c>
      <c r="J25" s="32">
        <f t="shared" si="7"/>
        <v>96657452.82</v>
      </c>
      <c r="K25" s="32">
        <f t="shared" si="7"/>
        <v>98980153.33</v>
      </c>
      <c r="L25" s="32">
        <f t="shared" si="7"/>
        <v>101360998.9</v>
      </c>
      <c r="M25" s="32">
        <f t="shared" si="7"/>
        <v>103801503.8</v>
      </c>
      <c r="N25" s="32">
        <f t="shared" si="7"/>
        <v>106303222.9</v>
      </c>
      <c r="O25" s="32">
        <f t="shared" si="7"/>
        <v>108867753.5</v>
      </c>
      <c r="P25" s="32">
        <f t="shared" si="7"/>
        <v>111496735.6</v>
      </c>
      <c r="Q25" s="32">
        <f t="shared" si="7"/>
        <v>114191853.8</v>
      </c>
      <c r="R25" s="32">
        <f t="shared" si="7"/>
        <v>116954838.3</v>
      </c>
      <c r="S25" s="32">
        <f t="shared" si="7"/>
        <v>119787465.9</v>
      </c>
      <c r="T25" s="32">
        <f t="shared" si="7"/>
        <v>122691562</v>
      </c>
      <c r="U25" s="32">
        <f t="shared" si="7"/>
        <v>125669001.1</v>
      </c>
      <c r="V25" s="32">
        <f t="shared" si="7"/>
        <v>128721708.7</v>
      </c>
      <c r="W25" s="32">
        <f t="shared" si="7"/>
        <v>131851662.8</v>
      </c>
      <c r="X25" s="32">
        <f t="shared" si="7"/>
        <v>135060894.9</v>
      </c>
      <c r="Y25" s="32">
        <f t="shared" si="7"/>
        <v>138351491.9</v>
      </c>
      <c r="Z25" s="9"/>
    </row>
    <row r="26">
      <c r="A26" s="34"/>
      <c r="B26" s="9"/>
      <c r="C26" s="9"/>
      <c r="D26" s="9"/>
      <c r="E26" s="9"/>
      <c r="F26" s="9"/>
      <c r="G26" s="9"/>
      <c r="H26" s="9"/>
      <c r="I26" s="9"/>
      <c r="J26" s="9"/>
      <c r="K26" s="9"/>
      <c r="L26" s="9"/>
      <c r="M26" s="9"/>
      <c r="N26" s="9"/>
      <c r="O26" s="9"/>
      <c r="P26" s="9"/>
      <c r="Q26" s="9"/>
      <c r="R26" s="9"/>
      <c r="S26" s="9"/>
      <c r="T26" s="9"/>
      <c r="U26" s="9"/>
      <c r="V26" s="9"/>
      <c r="W26" s="9"/>
      <c r="X26" s="9"/>
      <c r="Y26" s="9"/>
      <c r="Z26" s="9"/>
    </row>
    <row r="27">
      <c r="A27" s="37" t="s">
        <v>190</v>
      </c>
      <c r="B27" s="9"/>
      <c r="C27" s="9"/>
      <c r="D27" s="9"/>
      <c r="E27" s="9"/>
      <c r="F27" s="9"/>
      <c r="G27" s="9"/>
      <c r="H27" s="9"/>
      <c r="I27" s="9"/>
      <c r="J27" s="9"/>
      <c r="K27" s="9"/>
      <c r="L27" s="9"/>
      <c r="M27" s="9"/>
      <c r="N27" s="9"/>
      <c r="O27" s="9"/>
      <c r="P27" s="9"/>
      <c r="Q27" s="9"/>
      <c r="R27" s="9"/>
      <c r="S27" s="9"/>
      <c r="T27" s="9"/>
      <c r="U27" s="9"/>
      <c r="V27" s="9"/>
      <c r="W27" s="9"/>
      <c r="X27" s="9"/>
      <c r="Y27" s="9"/>
      <c r="Z27" s="9"/>
    </row>
    <row r="28">
      <c r="A28" s="34" t="s">
        <v>105</v>
      </c>
      <c r="B28" s="10">
        <v>0.0</v>
      </c>
      <c r="C28" s="10">
        <v>0.0</v>
      </c>
      <c r="D28" s="32">
        <f>B22+C22+D22</f>
        <v>47299205.64</v>
      </c>
      <c r="E28" s="10">
        <v>0.0</v>
      </c>
      <c r="F28" s="10">
        <v>0.0</v>
      </c>
      <c r="G28" s="32">
        <f>E22+F22+G22</f>
        <v>50734246.77</v>
      </c>
      <c r="H28" s="10">
        <v>0.0</v>
      </c>
      <c r="I28" s="10">
        <v>0.0</v>
      </c>
      <c r="J28" s="32">
        <f>H22+I22+J22</f>
        <v>54429595.79</v>
      </c>
      <c r="K28" s="10">
        <v>0.0</v>
      </c>
      <c r="L28" s="10">
        <v>0.0</v>
      </c>
      <c r="M28" s="32">
        <f>K22+L22+M22</f>
        <v>58405833.13</v>
      </c>
      <c r="N28" s="10">
        <v>0.0</v>
      </c>
      <c r="O28" s="10">
        <v>0.0</v>
      </c>
      <c r="P28" s="32">
        <f>N22+O22+P22</f>
        <v>62685230.85</v>
      </c>
      <c r="Q28" s="10">
        <v>0.0</v>
      </c>
      <c r="R28" s="10">
        <v>0.0</v>
      </c>
      <c r="S28" s="32">
        <f>Q22+R22+S22</f>
        <v>67291896.34</v>
      </c>
      <c r="T28" s="10">
        <v>0.0</v>
      </c>
      <c r="U28" s="10">
        <v>0.0</v>
      </c>
      <c r="V28" s="32">
        <f>T22+U22+V22</f>
        <v>72251928.59</v>
      </c>
      <c r="W28" s="10">
        <v>0.0</v>
      </c>
      <c r="X28" s="10">
        <v>0.0</v>
      </c>
      <c r="Y28" s="32">
        <f>W22+X22+Y22</f>
        <v>77593588.05</v>
      </c>
      <c r="Z28" s="9"/>
    </row>
    <row r="29">
      <c r="A29" s="34" t="s">
        <v>107</v>
      </c>
      <c r="B29" s="10">
        <v>0.0</v>
      </c>
      <c r="C29" s="32">
        <f t="shared" ref="C29:Y29" si="8">B23</f>
        <v>37800000</v>
      </c>
      <c r="D29" s="32">
        <f t="shared" si="8"/>
        <v>38667375</v>
      </c>
      <c r="E29" s="32">
        <f t="shared" si="8"/>
        <v>39555432.32</v>
      </c>
      <c r="F29" s="32">
        <f t="shared" si="8"/>
        <v>40464685.66</v>
      </c>
      <c r="G29" s="32">
        <f t="shared" si="8"/>
        <v>41395662</v>
      </c>
      <c r="H29" s="32">
        <f t="shared" si="8"/>
        <v>42348901.95</v>
      </c>
      <c r="I29" s="32">
        <f t="shared" si="8"/>
        <v>43324960.14</v>
      </c>
      <c r="J29" s="32">
        <f t="shared" si="8"/>
        <v>44324405.55</v>
      </c>
      <c r="K29" s="32">
        <f t="shared" si="8"/>
        <v>45347821.94</v>
      </c>
      <c r="L29" s="32">
        <f t="shared" si="8"/>
        <v>46395808.24</v>
      </c>
      <c r="M29" s="32">
        <f t="shared" si="8"/>
        <v>47468978.93</v>
      </c>
      <c r="N29" s="32">
        <f t="shared" si="8"/>
        <v>48567964.49</v>
      </c>
      <c r="O29" s="32">
        <f t="shared" si="8"/>
        <v>49693411.81</v>
      </c>
      <c r="P29" s="32">
        <f t="shared" si="8"/>
        <v>50845984.66</v>
      </c>
      <c r="Q29" s="32">
        <f t="shared" si="8"/>
        <v>52026364.1</v>
      </c>
      <c r="R29" s="32">
        <f t="shared" si="8"/>
        <v>53235249.01</v>
      </c>
      <c r="S29" s="32">
        <f t="shared" si="8"/>
        <v>54473356.51</v>
      </c>
      <c r="T29" s="32">
        <f t="shared" si="8"/>
        <v>55741422.49</v>
      </c>
      <c r="U29" s="32">
        <f t="shared" si="8"/>
        <v>57040202.11</v>
      </c>
      <c r="V29" s="32">
        <f t="shared" si="8"/>
        <v>58370470.32</v>
      </c>
      <c r="W29" s="32">
        <f t="shared" si="8"/>
        <v>59733022.4</v>
      </c>
      <c r="X29" s="32">
        <f t="shared" si="8"/>
        <v>61128674.5</v>
      </c>
      <c r="Y29" s="32">
        <f t="shared" si="8"/>
        <v>62558264.23</v>
      </c>
      <c r="Z29" s="9"/>
    </row>
    <row r="30">
      <c r="A30" s="34" t="s">
        <v>109</v>
      </c>
      <c r="B30" s="32">
        <f t="shared" ref="B30:Y30" si="9">B24</f>
        <v>26800000</v>
      </c>
      <c r="C30" s="32">
        <f t="shared" si="9"/>
        <v>27476700</v>
      </c>
      <c r="D30" s="32">
        <f t="shared" si="9"/>
        <v>28171162.79</v>
      </c>
      <c r="E30" s="32">
        <f t="shared" si="9"/>
        <v>28883870.82</v>
      </c>
      <c r="F30" s="32">
        <f t="shared" si="9"/>
        <v>29615320.01</v>
      </c>
      <c r="G30" s="32">
        <f t="shared" si="9"/>
        <v>30366020.17</v>
      </c>
      <c r="H30" s="32">
        <f t="shared" si="9"/>
        <v>31136495.33</v>
      </c>
      <c r="I30" s="32">
        <f t="shared" si="9"/>
        <v>31927284.21</v>
      </c>
      <c r="J30" s="32">
        <f t="shared" si="9"/>
        <v>32738940.6</v>
      </c>
      <c r="K30" s="32">
        <f t="shared" si="9"/>
        <v>33572033.82</v>
      </c>
      <c r="L30" s="32">
        <f t="shared" si="9"/>
        <v>34427149.14</v>
      </c>
      <c r="M30" s="32">
        <f t="shared" si="9"/>
        <v>35304888.24</v>
      </c>
      <c r="N30" s="32">
        <f t="shared" si="9"/>
        <v>36205869.71</v>
      </c>
      <c r="O30" s="32">
        <f t="shared" si="9"/>
        <v>37130729.48</v>
      </c>
      <c r="P30" s="32">
        <f t="shared" si="9"/>
        <v>38080121.37</v>
      </c>
      <c r="Q30" s="32">
        <f t="shared" si="9"/>
        <v>39054717.58</v>
      </c>
      <c r="R30" s="32">
        <f t="shared" si="9"/>
        <v>40055209.22</v>
      </c>
      <c r="S30" s="32">
        <f t="shared" si="9"/>
        <v>41082306.82</v>
      </c>
      <c r="T30" s="32">
        <f t="shared" si="9"/>
        <v>42136740.96</v>
      </c>
      <c r="U30" s="32">
        <f t="shared" si="9"/>
        <v>43219262.78</v>
      </c>
      <c r="V30" s="32">
        <f t="shared" si="9"/>
        <v>44330644.61</v>
      </c>
      <c r="W30" s="32">
        <f t="shared" si="9"/>
        <v>45471680.56</v>
      </c>
      <c r="X30" s="32">
        <f t="shared" si="9"/>
        <v>46643187.13</v>
      </c>
      <c r="Y30" s="32">
        <f t="shared" si="9"/>
        <v>47846003.91</v>
      </c>
      <c r="Z30" s="9"/>
    </row>
    <row r="31">
      <c r="A31" s="34" t="s">
        <v>188</v>
      </c>
      <c r="B31" s="10">
        <f t="shared" ref="B31:Y31" si="10">SUM(B28:B30)</f>
        <v>26800000</v>
      </c>
      <c r="C31" s="10">
        <f t="shared" si="10"/>
        <v>65276700</v>
      </c>
      <c r="D31" s="32">
        <f t="shared" si="10"/>
        <v>114137743.4</v>
      </c>
      <c r="E31" s="32">
        <f t="shared" si="10"/>
        <v>68439303.14</v>
      </c>
      <c r="F31" s="32">
        <f t="shared" si="10"/>
        <v>70080005.68</v>
      </c>
      <c r="G31" s="32">
        <f t="shared" si="10"/>
        <v>122495928.9</v>
      </c>
      <c r="H31" s="32">
        <f t="shared" si="10"/>
        <v>73485397.29</v>
      </c>
      <c r="I31" s="32">
        <f t="shared" si="10"/>
        <v>75252244.35</v>
      </c>
      <c r="J31" s="32">
        <f t="shared" si="10"/>
        <v>131492941.9</v>
      </c>
      <c r="K31" s="32">
        <f t="shared" si="10"/>
        <v>78919855.76</v>
      </c>
      <c r="L31" s="32">
        <f t="shared" si="10"/>
        <v>80822957.38</v>
      </c>
      <c r="M31" s="32">
        <f t="shared" si="10"/>
        <v>141179700.3</v>
      </c>
      <c r="N31" s="32">
        <f t="shared" si="10"/>
        <v>84773834.19</v>
      </c>
      <c r="O31" s="32">
        <f t="shared" si="10"/>
        <v>86824141.29</v>
      </c>
      <c r="P31" s="32">
        <f t="shared" si="10"/>
        <v>151611336.9</v>
      </c>
      <c r="Q31" s="32">
        <f t="shared" si="10"/>
        <v>91081081.69</v>
      </c>
      <c r="R31" s="32">
        <f t="shared" si="10"/>
        <v>93290458.23</v>
      </c>
      <c r="S31" s="32">
        <f t="shared" si="10"/>
        <v>162847559.7</v>
      </c>
      <c r="T31" s="32">
        <f t="shared" si="10"/>
        <v>97878163.45</v>
      </c>
      <c r="U31" s="32">
        <f t="shared" si="10"/>
        <v>100259464.9</v>
      </c>
      <c r="V31" s="32">
        <f t="shared" si="10"/>
        <v>174953043.5</v>
      </c>
      <c r="W31" s="32">
        <f t="shared" si="10"/>
        <v>105204703</v>
      </c>
      <c r="X31" s="32">
        <f t="shared" si="10"/>
        <v>107771861.6</v>
      </c>
      <c r="Y31" s="32">
        <f t="shared" si="10"/>
        <v>187997856.2</v>
      </c>
      <c r="Z31" s="9"/>
    </row>
    <row r="32">
      <c r="A32" s="34"/>
      <c r="B32" s="9"/>
      <c r="C32" s="9"/>
      <c r="D32" s="9"/>
      <c r="E32" s="9"/>
      <c r="F32" s="9"/>
      <c r="G32" s="9"/>
      <c r="H32" s="9"/>
      <c r="I32" s="9"/>
      <c r="J32" s="9"/>
      <c r="K32" s="9"/>
      <c r="L32" s="9"/>
      <c r="M32" s="9"/>
      <c r="N32" s="9"/>
      <c r="O32" s="9"/>
      <c r="P32" s="9"/>
      <c r="Q32" s="9"/>
      <c r="R32" s="9"/>
      <c r="S32" s="9"/>
      <c r="T32" s="9"/>
      <c r="U32" s="9"/>
      <c r="V32" s="9"/>
      <c r="W32" s="9"/>
      <c r="X32" s="9"/>
      <c r="Y32" s="9"/>
      <c r="Z32" s="9"/>
    </row>
    <row r="33">
      <c r="A33" s="38" t="s">
        <v>191</v>
      </c>
      <c r="B33" s="9"/>
      <c r="C33" s="9"/>
      <c r="D33" s="9"/>
      <c r="E33" s="9"/>
      <c r="F33" s="9"/>
      <c r="G33" s="9"/>
      <c r="H33" s="9"/>
      <c r="I33" s="9"/>
      <c r="J33" s="9"/>
      <c r="K33" s="9"/>
      <c r="L33" s="9"/>
      <c r="M33" s="9"/>
      <c r="N33" s="9"/>
      <c r="O33" s="9"/>
      <c r="P33" s="9"/>
      <c r="Q33" s="9"/>
      <c r="R33" s="9"/>
      <c r="S33" s="9"/>
      <c r="T33" s="9"/>
      <c r="U33" s="9"/>
      <c r="V33" s="9"/>
      <c r="W33" s="9"/>
      <c r="X33" s="9"/>
      <c r="Y33" s="9"/>
      <c r="Z33" s="9"/>
    </row>
    <row r="34">
      <c r="A34" s="34" t="s">
        <v>105</v>
      </c>
      <c r="B34" s="32">
        <f t="shared" ref="B34:B36" si="12">B22-B28</f>
        <v>15400000</v>
      </c>
      <c r="C34" s="32">
        <f t="shared" ref="C34:Y34" si="11">B34+C22-C28</f>
        <v>31163425</v>
      </c>
      <c r="D34" s="32">
        <f t="shared" si="11"/>
        <v>0</v>
      </c>
      <c r="E34" s="32">
        <f t="shared" si="11"/>
        <v>16517295.46</v>
      </c>
      <c r="F34" s="32">
        <f t="shared" si="11"/>
        <v>33425499.5</v>
      </c>
      <c r="G34" s="32">
        <f t="shared" si="11"/>
        <v>0</v>
      </c>
      <c r="H34" s="32">
        <f t="shared" si="11"/>
        <v>17719172.36</v>
      </c>
      <c r="I34" s="32">
        <f t="shared" si="11"/>
        <v>35858905.51</v>
      </c>
      <c r="J34" s="32">
        <f t="shared" si="11"/>
        <v>0</v>
      </c>
      <c r="K34" s="32">
        <f t="shared" si="11"/>
        <v>19012311.27</v>
      </c>
      <c r="L34" s="32">
        <f t="shared" si="11"/>
        <v>38477182.11</v>
      </c>
      <c r="M34" s="32">
        <f t="shared" si="11"/>
        <v>0</v>
      </c>
      <c r="N34" s="32">
        <f t="shared" si="11"/>
        <v>20403941.41</v>
      </c>
      <c r="O34" s="32">
        <f t="shared" si="11"/>
        <v>41294980.75</v>
      </c>
      <c r="P34" s="32">
        <f t="shared" si="11"/>
        <v>0</v>
      </c>
      <c r="Q34" s="32">
        <f t="shared" si="11"/>
        <v>21901887.2</v>
      </c>
      <c r="R34" s="32">
        <f t="shared" si="11"/>
        <v>44328159.72</v>
      </c>
      <c r="S34" s="32">
        <f t="shared" si="11"/>
        <v>0</v>
      </c>
      <c r="T34" s="32">
        <f t="shared" si="11"/>
        <v>23514618.91</v>
      </c>
      <c r="U34" s="32">
        <f t="shared" si="11"/>
        <v>47593886.88</v>
      </c>
      <c r="V34" s="32">
        <f t="shared" si="11"/>
        <v>0</v>
      </c>
      <c r="W34" s="32">
        <f t="shared" si="11"/>
        <v>25251307.73</v>
      </c>
      <c r="X34" s="32">
        <f t="shared" si="11"/>
        <v>51110751.27</v>
      </c>
      <c r="Y34" s="32">
        <f t="shared" si="11"/>
        <v>0</v>
      </c>
      <c r="Z34" s="9"/>
    </row>
    <row r="35">
      <c r="A35" s="34" t="s">
        <v>107</v>
      </c>
      <c r="B35" s="32">
        <f t="shared" si="12"/>
        <v>37800000</v>
      </c>
      <c r="C35" s="32">
        <f t="shared" ref="C35:Y35" si="13">B35+C23-C29</f>
        <v>38667375</v>
      </c>
      <c r="D35" s="32">
        <f t="shared" si="13"/>
        <v>39555432.32</v>
      </c>
      <c r="E35" s="32">
        <f t="shared" si="13"/>
        <v>40464685.66</v>
      </c>
      <c r="F35" s="32">
        <f t="shared" si="13"/>
        <v>41395662</v>
      </c>
      <c r="G35" s="32">
        <f t="shared" si="13"/>
        <v>42348901.95</v>
      </c>
      <c r="H35" s="32">
        <f t="shared" si="13"/>
        <v>43324960.14</v>
      </c>
      <c r="I35" s="32">
        <f t="shared" si="13"/>
        <v>44324405.55</v>
      </c>
      <c r="J35" s="32">
        <f t="shared" si="13"/>
        <v>45347821.94</v>
      </c>
      <c r="K35" s="32">
        <f t="shared" si="13"/>
        <v>46395808.24</v>
      </c>
      <c r="L35" s="32">
        <f t="shared" si="13"/>
        <v>47468978.93</v>
      </c>
      <c r="M35" s="32">
        <f t="shared" si="13"/>
        <v>48567964.49</v>
      </c>
      <c r="N35" s="32">
        <f t="shared" si="13"/>
        <v>49693411.81</v>
      </c>
      <c r="O35" s="32">
        <f t="shared" si="13"/>
        <v>50845984.66</v>
      </c>
      <c r="P35" s="32">
        <f t="shared" si="13"/>
        <v>52026364.1</v>
      </c>
      <c r="Q35" s="32">
        <f t="shared" si="13"/>
        <v>53235249.01</v>
      </c>
      <c r="R35" s="32">
        <f t="shared" si="13"/>
        <v>54473356.51</v>
      </c>
      <c r="S35" s="32">
        <f t="shared" si="13"/>
        <v>55741422.49</v>
      </c>
      <c r="T35" s="32">
        <f t="shared" si="13"/>
        <v>57040202.11</v>
      </c>
      <c r="U35" s="32">
        <f t="shared" si="13"/>
        <v>58370470.32</v>
      </c>
      <c r="V35" s="32">
        <f t="shared" si="13"/>
        <v>59733022.4</v>
      </c>
      <c r="W35" s="32">
        <f t="shared" si="13"/>
        <v>61128674.5</v>
      </c>
      <c r="X35" s="32">
        <f t="shared" si="13"/>
        <v>62558264.23</v>
      </c>
      <c r="Y35" s="32">
        <f t="shared" si="13"/>
        <v>64022651.23</v>
      </c>
      <c r="Z35" s="9"/>
    </row>
    <row r="36">
      <c r="A36" s="34" t="s">
        <v>109</v>
      </c>
      <c r="B36" s="32">
        <f t="shared" si="12"/>
        <v>0</v>
      </c>
      <c r="C36" s="32">
        <f t="shared" ref="C36:Y36" si="14">B36+C24-C30</f>
        <v>0</v>
      </c>
      <c r="D36" s="32">
        <f t="shared" si="14"/>
        <v>0</v>
      </c>
      <c r="E36" s="32">
        <f t="shared" si="14"/>
        <v>0</v>
      </c>
      <c r="F36" s="32">
        <f t="shared" si="14"/>
        <v>0</v>
      </c>
      <c r="G36" s="32">
        <f t="shared" si="14"/>
        <v>0</v>
      </c>
      <c r="H36" s="32">
        <f t="shared" si="14"/>
        <v>0</v>
      </c>
      <c r="I36" s="32">
        <f t="shared" si="14"/>
        <v>0</v>
      </c>
      <c r="J36" s="32">
        <f t="shared" si="14"/>
        <v>0</v>
      </c>
      <c r="K36" s="32">
        <f t="shared" si="14"/>
        <v>0</v>
      </c>
      <c r="L36" s="32">
        <f t="shared" si="14"/>
        <v>0</v>
      </c>
      <c r="M36" s="32">
        <f t="shared" si="14"/>
        <v>0</v>
      </c>
      <c r="N36" s="32">
        <f t="shared" si="14"/>
        <v>0</v>
      </c>
      <c r="O36" s="32">
        <f t="shared" si="14"/>
        <v>0</v>
      </c>
      <c r="P36" s="32">
        <f t="shared" si="14"/>
        <v>0</v>
      </c>
      <c r="Q36" s="32">
        <f t="shared" si="14"/>
        <v>0</v>
      </c>
      <c r="R36" s="32">
        <f t="shared" si="14"/>
        <v>0</v>
      </c>
      <c r="S36" s="32">
        <f t="shared" si="14"/>
        <v>0</v>
      </c>
      <c r="T36" s="32">
        <f t="shared" si="14"/>
        <v>0</v>
      </c>
      <c r="U36" s="32">
        <f t="shared" si="14"/>
        <v>0</v>
      </c>
      <c r="V36" s="32">
        <f t="shared" si="14"/>
        <v>0</v>
      </c>
      <c r="W36" s="32">
        <f t="shared" si="14"/>
        <v>0</v>
      </c>
      <c r="X36" s="32">
        <f t="shared" si="14"/>
        <v>0</v>
      </c>
      <c r="Y36" s="32">
        <f t="shared" si="14"/>
        <v>0</v>
      </c>
      <c r="Z36" s="9"/>
    </row>
    <row r="37">
      <c r="A37" s="34" t="s">
        <v>188</v>
      </c>
      <c r="B37" s="32">
        <f t="shared" ref="B37:Y37" si="15">SUM(B34:B36)</f>
        <v>53200000</v>
      </c>
      <c r="C37" s="32">
        <f t="shared" si="15"/>
        <v>69830800</v>
      </c>
      <c r="D37" s="32">
        <f t="shared" si="15"/>
        <v>39555432.32</v>
      </c>
      <c r="E37" s="32">
        <f t="shared" si="15"/>
        <v>56981981.12</v>
      </c>
      <c r="F37" s="32">
        <f t="shared" si="15"/>
        <v>74821161.51</v>
      </c>
      <c r="G37" s="32">
        <f t="shared" si="15"/>
        <v>42348901.95</v>
      </c>
      <c r="H37" s="32">
        <f t="shared" si="15"/>
        <v>61044132.5</v>
      </c>
      <c r="I37" s="32">
        <f t="shared" si="15"/>
        <v>80183311.06</v>
      </c>
      <c r="J37" s="32">
        <f t="shared" si="15"/>
        <v>45347821.94</v>
      </c>
      <c r="K37" s="32">
        <f t="shared" si="15"/>
        <v>65408119.51</v>
      </c>
      <c r="L37" s="32">
        <f t="shared" si="15"/>
        <v>85946161.04</v>
      </c>
      <c r="M37" s="32">
        <f t="shared" si="15"/>
        <v>48567964.49</v>
      </c>
      <c r="N37" s="32">
        <f t="shared" si="15"/>
        <v>70097353.22</v>
      </c>
      <c r="O37" s="32">
        <f t="shared" si="15"/>
        <v>92140965.41</v>
      </c>
      <c r="P37" s="32">
        <f t="shared" si="15"/>
        <v>52026364.1</v>
      </c>
      <c r="Q37" s="32">
        <f t="shared" si="15"/>
        <v>75137136.21</v>
      </c>
      <c r="R37" s="32">
        <f t="shared" si="15"/>
        <v>98801516.24</v>
      </c>
      <c r="S37" s="32">
        <f t="shared" si="15"/>
        <v>55741422.49</v>
      </c>
      <c r="T37" s="32">
        <f t="shared" si="15"/>
        <v>80554821.03</v>
      </c>
      <c r="U37" s="32">
        <f t="shared" si="15"/>
        <v>105964357.2</v>
      </c>
      <c r="V37" s="32">
        <f t="shared" si="15"/>
        <v>59733022.4</v>
      </c>
      <c r="W37" s="32">
        <f t="shared" si="15"/>
        <v>86379982.23</v>
      </c>
      <c r="X37" s="32">
        <f t="shared" si="15"/>
        <v>113669015.5</v>
      </c>
      <c r="Y37" s="32">
        <f t="shared" si="15"/>
        <v>64022651.23</v>
      </c>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sheetData>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1.75"/>
    <col customWidth="1" min="2" max="25" width="16.13"/>
  </cols>
  <sheetData>
    <row r="1">
      <c r="A1" s="39" t="s">
        <v>192</v>
      </c>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33" t="s">
        <v>193</v>
      </c>
      <c r="B2" s="30"/>
      <c r="C2" s="30"/>
      <c r="D2" s="30"/>
      <c r="E2" s="30"/>
      <c r="F2" s="30"/>
      <c r="G2" s="30"/>
      <c r="H2" s="30"/>
      <c r="I2" s="30"/>
      <c r="J2" s="30"/>
      <c r="K2" s="30"/>
      <c r="L2" s="30"/>
      <c r="M2" s="30"/>
      <c r="N2" s="30"/>
      <c r="O2" s="30"/>
      <c r="P2" s="30"/>
      <c r="Q2" s="30"/>
      <c r="R2" s="30"/>
      <c r="S2" s="30"/>
      <c r="T2" s="30"/>
      <c r="U2" s="30"/>
      <c r="V2" s="30"/>
      <c r="W2" s="30"/>
      <c r="X2" s="30"/>
      <c r="Y2" s="30"/>
      <c r="Z2" s="9"/>
    </row>
    <row r="3">
      <c r="A3" s="31" t="s">
        <v>98</v>
      </c>
      <c r="B3" s="32">
        <f>'Calcs-1'!B11*'Calcs-1'!B15</f>
        <v>30000000</v>
      </c>
      <c r="C3" s="32">
        <f>'Calcs-1'!C11*'Calcs-1'!C15</f>
        <v>30600000</v>
      </c>
      <c r="D3" s="32">
        <f>'Calcs-1'!D11*'Calcs-1'!D15</f>
        <v>31212000</v>
      </c>
      <c r="E3" s="32">
        <f>'Calcs-1'!E11*'Calcs-1'!E15</f>
        <v>31836240</v>
      </c>
      <c r="F3" s="32">
        <f>'Calcs-1'!F11*'Calcs-1'!F15</f>
        <v>32472964.8</v>
      </c>
      <c r="G3" s="32">
        <f>'Calcs-1'!G11*'Calcs-1'!G15</f>
        <v>33122424.1</v>
      </c>
      <c r="H3" s="32">
        <f>'Calcs-1'!H11*'Calcs-1'!H15</f>
        <v>33784872.58</v>
      </c>
      <c r="I3" s="32">
        <f>'Calcs-1'!I11*'Calcs-1'!I15</f>
        <v>34460570.03</v>
      </c>
      <c r="J3" s="32">
        <f>'Calcs-1'!J11*'Calcs-1'!J15</f>
        <v>35149781.43</v>
      </c>
      <c r="K3" s="32">
        <f>'Calcs-1'!K11*'Calcs-1'!K15</f>
        <v>35852777.06</v>
      </c>
      <c r="L3" s="32">
        <f>'Calcs-1'!L11*'Calcs-1'!L15</f>
        <v>36569832.6</v>
      </c>
      <c r="M3" s="32">
        <f>'Calcs-1'!M11*'Calcs-1'!M15</f>
        <v>37301229.25</v>
      </c>
      <c r="N3" s="32">
        <f>'Calcs-1'!N11*'Calcs-1'!N15</f>
        <v>38047253.84</v>
      </c>
      <c r="O3" s="32">
        <f>'Calcs-1'!O11*'Calcs-1'!O15</f>
        <v>38808198.91</v>
      </c>
      <c r="P3" s="32">
        <f>'Calcs-1'!P11*'Calcs-1'!P15</f>
        <v>39584362.89</v>
      </c>
      <c r="Q3" s="32">
        <f>'Calcs-1'!Q11*'Calcs-1'!Q15</f>
        <v>40376050.15</v>
      </c>
      <c r="R3" s="32">
        <f>'Calcs-1'!R11*'Calcs-1'!R15</f>
        <v>41183571.15</v>
      </c>
      <c r="S3" s="32">
        <f>'Calcs-1'!S11*'Calcs-1'!S15</f>
        <v>42007242.58</v>
      </c>
      <c r="T3" s="32">
        <f>'Calcs-1'!T11*'Calcs-1'!T15</f>
        <v>42847387.43</v>
      </c>
      <c r="U3" s="32">
        <f>'Calcs-1'!U11*'Calcs-1'!U15</f>
        <v>43704335.18</v>
      </c>
      <c r="V3" s="32">
        <f>'Calcs-1'!V11*'Calcs-1'!V15</f>
        <v>44578421.88</v>
      </c>
      <c r="W3" s="32">
        <f>'Calcs-1'!W11*'Calcs-1'!W15</f>
        <v>45469990.32</v>
      </c>
      <c r="X3" s="32">
        <f>'Calcs-1'!X11*'Calcs-1'!X15</f>
        <v>46379390.12</v>
      </c>
      <c r="Y3" s="32">
        <f>'Calcs-1'!Y11*'Calcs-1'!Y15</f>
        <v>47306977.93</v>
      </c>
      <c r="Z3" s="9"/>
    </row>
    <row r="4">
      <c r="A4" s="31" t="s">
        <v>99</v>
      </c>
      <c r="B4" s="32">
        <f>'Calcs-1'!B12*'Calcs-1'!B16</f>
        <v>40000000</v>
      </c>
      <c r="C4" s="32">
        <f>'Calcs-1'!C12*'Calcs-1'!C16</f>
        <v>41004000</v>
      </c>
      <c r="D4" s="32">
        <f>'Calcs-1'!D12*'Calcs-1'!D16</f>
        <v>42033200.4</v>
      </c>
      <c r="E4" s="32">
        <f>'Calcs-1'!E12*'Calcs-1'!E16</f>
        <v>43088233.73</v>
      </c>
      <c r="F4" s="32">
        <f>'Calcs-1'!F12*'Calcs-1'!F16</f>
        <v>44169748.4</v>
      </c>
      <c r="G4" s="32">
        <f>'Calcs-1'!G12*'Calcs-1'!G16</f>
        <v>45278409.08</v>
      </c>
      <c r="H4" s="32">
        <f>'Calcs-1'!H12*'Calcs-1'!H16</f>
        <v>46414897.15</v>
      </c>
      <c r="I4" s="32">
        <f>'Calcs-1'!I12*'Calcs-1'!I16</f>
        <v>47579911.07</v>
      </c>
      <c r="J4" s="32">
        <f>'Calcs-1'!J12*'Calcs-1'!J16</f>
        <v>48774166.84</v>
      </c>
      <c r="K4" s="32">
        <f>'Calcs-1'!K12*'Calcs-1'!K16</f>
        <v>49998398.42</v>
      </c>
      <c r="L4" s="32">
        <f>'Calcs-1'!L12*'Calcs-1'!L16</f>
        <v>51253358.22</v>
      </c>
      <c r="M4" s="32">
        <f>'Calcs-1'!M12*'Calcs-1'!M16</f>
        <v>52539817.52</v>
      </c>
      <c r="N4" s="32">
        <f>'Calcs-1'!N12*'Calcs-1'!N16</f>
        <v>53858566.93</v>
      </c>
      <c r="O4" s="32">
        <f>'Calcs-1'!O12*'Calcs-1'!O16</f>
        <v>55210416.96</v>
      </c>
      <c r="P4" s="32">
        <f>'Calcs-1'!P12*'Calcs-1'!P16</f>
        <v>56596198.43</v>
      </c>
      <c r="Q4" s="32">
        <f>'Calcs-1'!Q12*'Calcs-1'!Q16</f>
        <v>58016763.01</v>
      </c>
      <c r="R4" s="32">
        <f>'Calcs-1'!R12*'Calcs-1'!R16</f>
        <v>59472983.76</v>
      </c>
      <c r="S4" s="32">
        <f>'Calcs-1'!S12*'Calcs-1'!S16</f>
        <v>60965755.66</v>
      </c>
      <c r="T4" s="32">
        <f>'Calcs-1'!T12*'Calcs-1'!T16</f>
        <v>62495996.12</v>
      </c>
      <c r="U4" s="32">
        <f>'Calcs-1'!U12*'Calcs-1'!U16</f>
        <v>64064645.62</v>
      </c>
      <c r="V4" s="32">
        <f>'Calcs-1'!V12*'Calcs-1'!V16</f>
        <v>65672668.23</v>
      </c>
      <c r="W4" s="32">
        <f>'Calcs-1'!W12*'Calcs-1'!W16</f>
        <v>67321052.2</v>
      </c>
      <c r="X4" s="32">
        <f>'Calcs-1'!X12*'Calcs-1'!X16</f>
        <v>69010810.61</v>
      </c>
      <c r="Y4" s="32">
        <f>'Calcs-1'!Y12*'Calcs-1'!Y16</f>
        <v>70742981.96</v>
      </c>
      <c r="Z4" s="9"/>
    </row>
    <row r="5">
      <c r="A5" s="29" t="s">
        <v>187</v>
      </c>
      <c r="B5" s="32">
        <f t="shared" ref="B5:Y5" si="1">SUM(B3:B4)</f>
        <v>70000000</v>
      </c>
      <c r="C5" s="32">
        <f t="shared" si="1"/>
        <v>71604000</v>
      </c>
      <c r="D5" s="32">
        <f t="shared" si="1"/>
        <v>73245200.4</v>
      </c>
      <c r="E5" s="32">
        <f t="shared" si="1"/>
        <v>74924473.73</v>
      </c>
      <c r="F5" s="32">
        <f t="shared" si="1"/>
        <v>76642713.2</v>
      </c>
      <c r="G5" s="32">
        <f t="shared" si="1"/>
        <v>78400833.18</v>
      </c>
      <c r="H5" s="32">
        <f t="shared" si="1"/>
        <v>80199769.73</v>
      </c>
      <c r="I5" s="32">
        <f t="shared" si="1"/>
        <v>82040481.1</v>
      </c>
      <c r="J5" s="32">
        <f t="shared" si="1"/>
        <v>83923948.27</v>
      </c>
      <c r="K5" s="32">
        <f t="shared" si="1"/>
        <v>85851175.48</v>
      </c>
      <c r="L5" s="32">
        <f t="shared" si="1"/>
        <v>87823190.82</v>
      </c>
      <c r="M5" s="32">
        <f t="shared" si="1"/>
        <v>89841046.77</v>
      </c>
      <c r="N5" s="32">
        <f t="shared" si="1"/>
        <v>91905820.77</v>
      </c>
      <c r="O5" s="32">
        <f t="shared" si="1"/>
        <v>94018615.88</v>
      </c>
      <c r="P5" s="32">
        <f t="shared" si="1"/>
        <v>96180561.32</v>
      </c>
      <c r="Q5" s="32">
        <f t="shared" si="1"/>
        <v>98392813.16</v>
      </c>
      <c r="R5" s="32">
        <f t="shared" si="1"/>
        <v>100656554.9</v>
      </c>
      <c r="S5" s="32">
        <f t="shared" si="1"/>
        <v>102972998.2</v>
      </c>
      <c r="T5" s="32">
        <f t="shared" si="1"/>
        <v>105343383.5</v>
      </c>
      <c r="U5" s="32">
        <f t="shared" si="1"/>
        <v>107768980.8</v>
      </c>
      <c r="V5" s="32">
        <f t="shared" si="1"/>
        <v>110251090.1</v>
      </c>
      <c r="W5" s="32">
        <f t="shared" si="1"/>
        <v>112791042.5</v>
      </c>
      <c r="X5" s="32">
        <f t="shared" si="1"/>
        <v>115390200.7</v>
      </c>
      <c r="Y5" s="32">
        <f t="shared" si="1"/>
        <v>118049959.9</v>
      </c>
      <c r="Z5" s="9"/>
    </row>
    <row r="6">
      <c r="A6" s="31"/>
      <c r="B6" s="30"/>
      <c r="C6" s="30"/>
      <c r="D6" s="30"/>
      <c r="E6" s="30"/>
      <c r="F6" s="30"/>
      <c r="G6" s="30"/>
      <c r="H6" s="30"/>
      <c r="I6" s="30"/>
      <c r="J6" s="30"/>
      <c r="K6" s="30"/>
      <c r="L6" s="30"/>
      <c r="M6" s="30"/>
      <c r="N6" s="30"/>
      <c r="O6" s="30"/>
      <c r="P6" s="30"/>
      <c r="Q6" s="30"/>
      <c r="R6" s="30"/>
      <c r="S6" s="30"/>
      <c r="T6" s="30"/>
      <c r="U6" s="30"/>
      <c r="V6" s="30"/>
      <c r="W6" s="30"/>
      <c r="X6" s="30"/>
      <c r="Y6" s="30"/>
      <c r="Z6" s="9"/>
    </row>
    <row r="7">
      <c r="A7" s="33" t="s">
        <v>194</v>
      </c>
      <c r="B7" s="30"/>
      <c r="C7" s="30"/>
      <c r="D7" s="30"/>
      <c r="E7" s="30"/>
      <c r="F7" s="30"/>
      <c r="G7" s="30"/>
      <c r="H7" s="30"/>
      <c r="I7" s="30"/>
      <c r="J7" s="30"/>
      <c r="K7" s="30"/>
      <c r="L7" s="30"/>
      <c r="M7" s="30"/>
      <c r="N7" s="30"/>
      <c r="O7" s="30"/>
      <c r="P7" s="30"/>
      <c r="Q7" s="30"/>
      <c r="R7" s="30"/>
      <c r="S7" s="30"/>
      <c r="T7" s="30"/>
      <c r="U7" s="30"/>
      <c r="V7" s="30"/>
      <c r="W7" s="30"/>
      <c r="X7" s="30"/>
      <c r="Y7" s="30"/>
      <c r="Z7" s="9"/>
    </row>
    <row r="8">
      <c r="A8" s="31" t="s">
        <v>98</v>
      </c>
      <c r="B8" s="32">
        <v>0.0</v>
      </c>
      <c r="C8" s="32">
        <v>0.0</v>
      </c>
      <c r="D8" s="32">
        <f t="shared" ref="D8:Y8" si="2">B3</f>
        <v>30000000</v>
      </c>
      <c r="E8" s="32">
        <f t="shared" si="2"/>
        <v>30600000</v>
      </c>
      <c r="F8" s="32">
        <f t="shared" si="2"/>
        <v>31212000</v>
      </c>
      <c r="G8" s="32">
        <f t="shared" si="2"/>
        <v>31836240</v>
      </c>
      <c r="H8" s="32">
        <f t="shared" si="2"/>
        <v>32472964.8</v>
      </c>
      <c r="I8" s="32">
        <f t="shared" si="2"/>
        <v>33122424.1</v>
      </c>
      <c r="J8" s="32">
        <f t="shared" si="2"/>
        <v>33784872.58</v>
      </c>
      <c r="K8" s="32">
        <f t="shared" si="2"/>
        <v>34460570.03</v>
      </c>
      <c r="L8" s="32">
        <f t="shared" si="2"/>
        <v>35149781.43</v>
      </c>
      <c r="M8" s="32">
        <f t="shared" si="2"/>
        <v>35852777.06</v>
      </c>
      <c r="N8" s="32">
        <f t="shared" si="2"/>
        <v>36569832.6</v>
      </c>
      <c r="O8" s="32">
        <f t="shared" si="2"/>
        <v>37301229.25</v>
      </c>
      <c r="P8" s="32">
        <f t="shared" si="2"/>
        <v>38047253.84</v>
      </c>
      <c r="Q8" s="32">
        <f t="shared" si="2"/>
        <v>38808198.91</v>
      </c>
      <c r="R8" s="32">
        <f t="shared" si="2"/>
        <v>39584362.89</v>
      </c>
      <c r="S8" s="32">
        <f t="shared" si="2"/>
        <v>40376050.15</v>
      </c>
      <c r="T8" s="32">
        <f t="shared" si="2"/>
        <v>41183571.15</v>
      </c>
      <c r="U8" s="32">
        <f t="shared" si="2"/>
        <v>42007242.58</v>
      </c>
      <c r="V8" s="32">
        <f t="shared" si="2"/>
        <v>42847387.43</v>
      </c>
      <c r="W8" s="32">
        <f t="shared" si="2"/>
        <v>43704335.18</v>
      </c>
      <c r="X8" s="32">
        <f t="shared" si="2"/>
        <v>44578421.88</v>
      </c>
      <c r="Y8" s="32">
        <f t="shared" si="2"/>
        <v>45469990.32</v>
      </c>
      <c r="Z8" s="9"/>
    </row>
    <row r="9">
      <c r="A9" s="31" t="s">
        <v>99</v>
      </c>
      <c r="B9" s="32">
        <v>0.0</v>
      </c>
      <c r="C9" s="32">
        <f>B4+C4</f>
        <v>81004000</v>
      </c>
      <c r="D9" s="32">
        <v>0.0</v>
      </c>
      <c r="E9" s="32">
        <f>D4+E4</f>
        <v>85121434.13</v>
      </c>
      <c r="F9" s="32">
        <v>0.0</v>
      </c>
      <c r="G9" s="32">
        <f>F4+G4</f>
        <v>89448157.48</v>
      </c>
      <c r="H9" s="32">
        <v>0.0</v>
      </c>
      <c r="I9" s="32">
        <f>H4+I4</f>
        <v>93994808.22</v>
      </c>
      <c r="J9" s="32">
        <v>0.0</v>
      </c>
      <c r="K9" s="32">
        <f>J4+K4</f>
        <v>98772565.26</v>
      </c>
      <c r="L9" s="32">
        <v>0.0</v>
      </c>
      <c r="M9" s="32">
        <f>L4+M4</f>
        <v>103793175.7</v>
      </c>
      <c r="N9" s="32">
        <v>0.0</v>
      </c>
      <c r="O9" s="32">
        <f>N4+O4</f>
        <v>109068983.9</v>
      </c>
      <c r="P9" s="32">
        <v>0.0</v>
      </c>
      <c r="Q9" s="32">
        <f>P4+Q4</f>
        <v>114612961.4</v>
      </c>
      <c r="R9" s="32">
        <v>0.0</v>
      </c>
      <c r="S9" s="32">
        <f>R4+S4</f>
        <v>120438739.4</v>
      </c>
      <c r="T9" s="32">
        <v>0.0</v>
      </c>
      <c r="U9" s="32">
        <f>T4+U4</f>
        <v>126560641.7</v>
      </c>
      <c r="V9" s="32">
        <v>0.0</v>
      </c>
      <c r="W9" s="32">
        <f>V4+W4</f>
        <v>132993720.4</v>
      </c>
      <c r="X9" s="32">
        <v>0.0</v>
      </c>
      <c r="Y9" s="32">
        <f>X4+Y4</f>
        <v>139753792.6</v>
      </c>
      <c r="Z9" s="9"/>
    </row>
    <row r="10">
      <c r="A10" s="33" t="s">
        <v>187</v>
      </c>
      <c r="B10" s="32">
        <f t="shared" ref="B10:Y10" si="3">sum(B8:B9)</f>
        <v>0</v>
      </c>
      <c r="C10" s="32">
        <f t="shared" si="3"/>
        <v>81004000</v>
      </c>
      <c r="D10" s="32">
        <f t="shared" si="3"/>
        <v>30000000</v>
      </c>
      <c r="E10" s="32">
        <f t="shared" si="3"/>
        <v>115721434.1</v>
      </c>
      <c r="F10" s="32">
        <f t="shared" si="3"/>
        <v>31212000</v>
      </c>
      <c r="G10" s="32">
        <f t="shared" si="3"/>
        <v>121284397.5</v>
      </c>
      <c r="H10" s="32">
        <f t="shared" si="3"/>
        <v>32472964.8</v>
      </c>
      <c r="I10" s="32">
        <f t="shared" si="3"/>
        <v>127117232.3</v>
      </c>
      <c r="J10" s="32">
        <f t="shared" si="3"/>
        <v>33784872.58</v>
      </c>
      <c r="K10" s="32">
        <f t="shared" si="3"/>
        <v>133233135.3</v>
      </c>
      <c r="L10" s="32">
        <f t="shared" si="3"/>
        <v>35149781.43</v>
      </c>
      <c r="M10" s="32">
        <f t="shared" si="3"/>
        <v>139645952.8</v>
      </c>
      <c r="N10" s="32">
        <f t="shared" si="3"/>
        <v>36569832.6</v>
      </c>
      <c r="O10" s="32">
        <f t="shared" si="3"/>
        <v>146370213.2</v>
      </c>
      <c r="P10" s="32">
        <f t="shared" si="3"/>
        <v>38047253.84</v>
      </c>
      <c r="Q10" s="32">
        <f t="shared" si="3"/>
        <v>153421160.4</v>
      </c>
      <c r="R10" s="32">
        <f t="shared" si="3"/>
        <v>39584362.89</v>
      </c>
      <c r="S10" s="32">
        <f t="shared" si="3"/>
        <v>160814789.6</v>
      </c>
      <c r="T10" s="32">
        <f t="shared" si="3"/>
        <v>41183571.15</v>
      </c>
      <c r="U10" s="32">
        <f t="shared" si="3"/>
        <v>168567884.3</v>
      </c>
      <c r="V10" s="32">
        <f t="shared" si="3"/>
        <v>42847387.43</v>
      </c>
      <c r="W10" s="32">
        <f t="shared" si="3"/>
        <v>176698055.6</v>
      </c>
      <c r="X10" s="32">
        <f t="shared" si="3"/>
        <v>44578421.88</v>
      </c>
      <c r="Y10" s="32">
        <f t="shared" si="3"/>
        <v>185223782.9</v>
      </c>
      <c r="Z10" s="9"/>
    </row>
    <row r="11">
      <c r="A11" s="31"/>
      <c r="B11" s="30"/>
      <c r="C11" s="30"/>
      <c r="D11" s="30"/>
      <c r="E11" s="30"/>
      <c r="F11" s="30"/>
      <c r="G11" s="30"/>
      <c r="H11" s="30"/>
      <c r="I11" s="30"/>
      <c r="J11" s="30"/>
      <c r="K11" s="30"/>
      <c r="L11" s="30"/>
      <c r="M11" s="30"/>
      <c r="N11" s="30"/>
      <c r="O11" s="30"/>
      <c r="P11" s="30"/>
      <c r="Q11" s="30"/>
      <c r="R11" s="30"/>
      <c r="S11" s="30"/>
      <c r="T11" s="30"/>
      <c r="U11" s="30"/>
      <c r="V11" s="30"/>
      <c r="W11" s="30"/>
      <c r="X11" s="30"/>
      <c r="Y11" s="30"/>
      <c r="Z11" s="9"/>
    </row>
    <row r="12">
      <c r="A12" s="33" t="s">
        <v>195</v>
      </c>
      <c r="B12" s="30"/>
      <c r="C12" s="30"/>
      <c r="D12" s="30"/>
      <c r="E12" s="30"/>
      <c r="F12" s="30"/>
      <c r="G12" s="30"/>
      <c r="H12" s="30"/>
      <c r="I12" s="30"/>
      <c r="J12" s="30"/>
      <c r="K12" s="30"/>
      <c r="L12" s="30"/>
      <c r="M12" s="30"/>
      <c r="N12" s="30"/>
      <c r="O12" s="30"/>
      <c r="P12" s="30"/>
      <c r="Q12" s="30"/>
      <c r="R12" s="30"/>
      <c r="S12" s="30"/>
      <c r="T12" s="30"/>
      <c r="U12" s="30"/>
      <c r="V12" s="30"/>
      <c r="W12" s="30"/>
      <c r="X12" s="30"/>
      <c r="Y12" s="30"/>
      <c r="Z12" s="9"/>
    </row>
    <row r="13">
      <c r="A13" s="31" t="s">
        <v>98</v>
      </c>
      <c r="B13" s="32">
        <f t="shared" ref="B13:B14" si="5">B3-B8</f>
        <v>30000000</v>
      </c>
      <c r="C13" s="32">
        <f t="shared" ref="C13:Y13" si="4">B13+C3-C8</f>
        <v>60600000</v>
      </c>
      <c r="D13" s="32">
        <f t="shared" si="4"/>
        <v>61812000</v>
      </c>
      <c r="E13" s="32">
        <f t="shared" si="4"/>
        <v>63048240</v>
      </c>
      <c r="F13" s="32">
        <f t="shared" si="4"/>
        <v>64309204.8</v>
      </c>
      <c r="G13" s="32">
        <f t="shared" si="4"/>
        <v>65595388.9</v>
      </c>
      <c r="H13" s="32">
        <f t="shared" si="4"/>
        <v>66907296.67</v>
      </c>
      <c r="I13" s="32">
        <f t="shared" si="4"/>
        <v>68245442.61</v>
      </c>
      <c r="J13" s="32">
        <f t="shared" si="4"/>
        <v>69610351.46</v>
      </c>
      <c r="K13" s="32">
        <f t="shared" si="4"/>
        <v>71002558.49</v>
      </c>
      <c r="L13" s="32">
        <f t="shared" si="4"/>
        <v>72422609.66</v>
      </c>
      <c r="M13" s="32">
        <f t="shared" si="4"/>
        <v>73871061.85</v>
      </c>
      <c r="N13" s="32">
        <f t="shared" si="4"/>
        <v>75348483.09</v>
      </c>
      <c r="O13" s="32">
        <f t="shared" si="4"/>
        <v>76855452.75</v>
      </c>
      <c r="P13" s="32">
        <f t="shared" si="4"/>
        <v>78392561.81</v>
      </c>
      <c r="Q13" s="32">
        <f t="shared" si="4"/>
        <v>79960413.04</v>
      </c>
      <c r="R13" s="32">
        <f t="shared" si="4"/>
        <v>81559621.3</v>
      </c>
      <c r="S13" s="32">
        <f t="shared" si="4"/>
        <v>83190813.73</v>
      </c>
      <c r="T13" s="32">
        <f t="shared" si="4"/>
        <v>84854630</v>
      </c>
      <c r="U13" s="32">
        <f t="shared" si="4"/>
        <v>86551722.6</v>
      </c>
      <c r="V13" s="32">
        <f t="shared" si="4"/>
        <v>88282757.06</v>
      </c>
      <c r="W13" s="32">
        <f t="shared" si="4"/>
        <v>90048412.2</v>
      </c>
      <c r="X13" s="32">
        <f t="shared" si="4"/>
        <v>91849380.44</v>
      </c>
      <c r="Y13" s="32">
        <f t="shared" si="4"/>
        <v>93686368.05</v>
      </c>
      <c r="Z13" s="9"/>
    </row>
    <row r="14">
      <c r="A14" s="31" t="s">
        <v>99</v>
      </c>
      <c r="B14" s="32">
        <f t="shared" si="5"/>
        <v>40000000</v>
      </c>
      <c r="C14" s="32">
        <f t="shared" ref="C14:Y14" si="6">B14+C4-C9</f>
        <v>0</v>
      </c>
      <c r="D14" s="32">
        <f t="shared" si="6"/>
        <v>42033200.4</v>
      </c>
      <c r="E14" s="32">
        <f t="shared" si="6"/>
        <v>0</v>
      </c>
      <c r="F14" s="32">
        <f t="shared" si="6"/>
        <v>44169748.4</v>
      </c>
      <c r="G14" s="32">
        <f t="shared" si="6"/>
        <v>0</v>
      </c>
      <c r="H14" s="32">
        <f t="shared" si="6"/>
        <v>46414897.15</v>
      </c>
      <c r="I14" s="32">
        <f t="shared" si="6"/>
        <v>0</v>
      </c>
      <c r="J14" s="32">
        <f t="shared" si="6"/>
        <v>48774166.84</v>
      </c>
      <c r="K14" s="32">
        <f t="shared" si="6"/>
        <v>0</v>
      </c>
      <c r="L14" s="32">
        <f t="shared" si="6"/>
        <v>51253358.22</v>
      </c>
      <c r="M14" s="32">
        <f t="shared" si="6"/>
        <v>0</v>
      </c>
      <c r="N14" s="32">
        <f t="shared" si="6"/>
        <v>53858566.93</v>
      </c>
      <c r="O14" s="32">
        <f t="shared" si="6"/>
        <v>0</v>
      </c>
      <c r="P14" s="32">
        <f t="shared" si="6"/>
        <v>56596198.43</v>
      </c>
      <c r="Q14" s="32">
        <f t="shared" si="6"/>
        <v>0</v>
      </c>
      <c r="R14" s="32">
        <f t="shared" si="6"/>
        <v>59472983.76</v>
      </c>
      <c r="S14" s="32">
        <f t="shared" si="6"/>
        <v>0</v>
      </c>
      <c r="T14" s="32">
        <f t="shared" si="6"/>
        <v>62495996.12</v>
      </c>
      <c r="U14" s="32">
        <f t="shared" si="6"/>
        <v>0</v>
      </c>
      <c r="V14" s="32">
        <f t="shared" si="6"/>
        <v>65672668.23</v>
      </c>
      <c r="W14" s="32">
        <f t="shared" si="6"/>
        <v>0</v>
      </c>
      <c r="X14" s="32">
        <f t="shared" si="6"/>
        <v>69010810.61</v>
      </c>
      <c r="Y14" s="32">
        <f t="shared" si="6"/>
        <v>0</v>
      </c>
      <c r="Z14" s="9"/>
    </row>
    <row r="15">
      <c r="A15" s="33" t="s">
        <v>187</v>
      </c>
      <c r="B15" s="32">
        <f t="shared" ref="B15:Y15" si="7">SUM(B13:B14)</f>
        <v>70000000</v>
      </c>
      <c r="C15" s="32">
        <f t="shared" si="7"/>
        <v>60600000</v>
      </c>
      <c r="D15" s="32">
        <f t="shared" si="7"/>
        <v>103845200.4</v>
      </c>
      <c r="E15" s="32">
        <f t="shared" si="7"/>
        <v>63048240</v>
      </c>
      <c r="F15" s="32">
        <f t="shared" si="7"/>
        <v>108478953.2</v>
      </c>
      <c r="G15" s="32">
        <f t="shared" si="7"/>
        <v>65595388.9</v>
      </c>
      <c r="H15" s="32">
        <f t="shared" si="7"/>
        <v>113322193.8</v>
      </c>
      <c r="I15" s="32">
        <f t="shared" si="7"/>
        <v>68245442.61</v>
      </c>
      <c r="J15" s="32">
        <f t="shared" si="7"/>
        <v>118384518.3</v>
      </c>
      <c r="K15" s="32">
        <f t="shared" si="7"/>
        <v>71002558.49</v>
      </c>
      <c r="L15" s="32">
        <f t="shared" si="7"/>
        <v>123675967.9</v>
      </c>
      <c r="M15" s="32">
        <f t="shared" si="7"/>
        <v>73871061.85</v>
      </c>
      <c r="N15" s="32">
        <f t="shared" si="7"/>
        <v>129207050</v>
      </c>
      <c r="O15" s="32">
        <f t="shared" si="7"/>
        <v>76855452.75</v>
      </c>
      <c r="P15" s="32">
        <f t="shared" si="7"/>
        <v>134988760.2</v>
      </c>
      <c r="Q15" s="32">
        <f t="shared" si="7"/>
        <v>79960413.04</v>
      </c>
      <c r="R15" s="32">
        <f t="shared" si="7"/>
        <v>141032605.1</v>
      </c>
      <c r="S15" s="32">
        <f t="shared" si="7"/>
        <v>83190813.73</v>
      </c>
      <c r="T15" s="32">
        <f t="shared" si="7"/>
        <v>147350626.1</v>
      </c>
      <c r="U15" s="32">
        <f t="shared" si="7"/>
        <v>86551722.6</v>
      </c>
      <c r="V15" s="32">
        <f t="shared" si="7"/>
        <v>153955425.3</v>
      </c>
      <c r="W15" s="32">
        <f t="shared" si="7"/>
        <v>90048412.2</v>
      </c>
      <c r="X15" s="32">
        <f t="shared" si="7"/>
        <v>160860191.1</v>
      </c>
      <c r="Y15" s="32">
        <f t="shared" si="7"/>
        <v>93686368.05</v>
      </c>
      <c r="Z15" s="9"/>
    </row>
    <row r="1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9"/>
    </row>
    <row r="1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9"/>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9"/>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9"/>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9"/>
    </row>
    <row r="2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9"/>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9"/>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9"/>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9"/>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9"/>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9"/>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9"/>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9"/>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9"/>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9"/>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9"/>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9"/>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9"/>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9"/>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9"/>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9"/>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9"/>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9"/>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9"/>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9"/>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9"/>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9"/>
    </row>
  </sheetData>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5"/>
    <col customWidth="1" min="2" max="25" width="16.25"/>
  </cols>
  <sheetData>
    <row r="1">
      <c r="A1" s="27"/>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37" t="s">
        <v>182</v>
      </c>
      <c r="B2" s="9"/>
      <c r="C2" s="9"/>
      <c r="D2" s="9"/>
      <c r="E2" s="9"/>
      <c r="F2" s="9"/>
      <c r="G2" s="9"/>
      <c r="H2" s="9"/>
      <c r="I2" s="9"/>
      <c r="J2" s="9"/>
      <c r="K2" s="9"/>
      <c r="L2" s="9"/>
      <c r="M2" s="9"/>
      <c r="N2" s="9"/>
      <c r="O2" s="9"/>
      <c r="P2" s="9"/>
      <c r="Q2" s="9"/>
      <c r="R2" s="9"/>
      <c r="S2" s="9"/>
      <c r="T2" s="9"/>
      <c r="U2" s="9"/>
      <c r="V2" s="9"/>
      <c r="W2" s="9"/>
      <c r="X2" s="9"/>
      <c r="Y2" s="9"/>
      <c r="Z2" s="9"/>
    </row>
    <row r="3">
      <c r="A3" s="31" t="s">
        <v>98</v>
      </c>
      <c r="B3" s="32">
        <f>'Calcs-1'!B3</f>
        <v>1000000</v>
      </c>
      <c r="C3" s="32">
        <f>'Calcs-1'!C3</f>
        <v>1025000</v>
      </c>
      <c r="D3" s="32">
        <f>'Calcs-1'!D3</f>
        <v>1050625</v>
      </c>
      <c r="E3" s="32">
        <f>'Calcs-1'!E3</f>
        <v>1076890.625</v>
      </c>
      <c r="F3" s="32">
        <f>'Calcs-1'!F3</f>
        <v>1103812.891</v>
      </c>
      <c r="G3" s="32">
        <f>'Calcs-1'!G3</f>
        <v>1131408.213</v>
      </c>
      <c r="H3" s="32">
        <f>'Calcs-1'!H3</f>
        <v>1159693.418</v>
      </c>
      <c r="I3" s="32">
        <f>'Calcs-1'!I3</f>
        <v>1188685.754</v>
      </c>
      <c r="J3" s="32">
        <f>'Calcs-1'!J3</f>
        <v>1218402.898</v>
      </c>
      <c r="K3" s="32">
        <f>'Calcs-1'!K3</f>
        <v>1248862.97</v>
      </c>
      <c r="L3" s="32">
        <f>'Calcs-1'!L3</f>
        <v>1280084.544</v>
      </c>
      <c r="M3" s="32">
        <f>'Calcs-1'!M3</f>
        <v>1312086.658</v>
      </c>
      <c r="N3" s="32">
        <f>'Calcs-1'!N3</f>
        <v>1344888.824</v>
      </c>
      <c r="O3" s="32">
        <f>'Calcs-1'!O3</f>
        <v>1378511.045</v>
      </c>
      <c r="P3" s="32">
        <f>'Calcs-1'!P3</f>
        <v>1412973.821</v>
      </c>
      <c r="Q3" s="32">
        <f>'Calcs-1'!Q3</f>
        <v>1448298.166</v>
      </c>
      <c r="R3" s="32">
        <f>'Calcs-1'!R3</f>
        <v>1484505.621</v>
      </c>
      <c r="S3" s="32">
        <f>'Calcs-1'!S3</f>
        <v>1521618.261</v>
      </c>
      <c r="T3" s="32">
        <f>'Calcs-1'!T3</f>
        <v>1559658.718</v>
      </c>
      <c r="U3" s="32">
        <f>'Calcs-1'!U3</f>
        <v>1598650.186</v>
      </c>
      <c r="V3" s="32">
        <f>'Calcs-1'!V3</f>
        <v>1638616.44</v>
      </c>
      <c r="W3" s="32">
        <f>'Calcs-1'!W3</f>
        <v>1679581.851</v>
      </c>
      <c r="X3" s="32">
        <f>'Calcs-1'!X3</f>
        <v>1721571.398</v>
      </c>
      <c r="Y3" s="32">
        <f>'Calcs-1'!Y3</f>
        <v>1764610.683</v>
      </c>
      <c r="Z3" s="9"/>
    </row>
    <row r="4">
      <c r="A4" s="31" t="s">
        <v>99</v>
      </c>
      <c r="B4" s="32">
        <f>'Calcs-1'!B4</f>
        <v>1000000</v>
      </c>
      <c r="C4" s="32">
        <f>'Calcs-1'!C4</f>
        <v>1005000</v>
      </c>
      <c r="D4" s="32">
        <f>'Calcs-1'!D4</f>
        <v>1010025</v>
      </c>
      <c r="E4" s="32">
        <f>'Calcs-1'!E4</f>
        <v>1015075.125</v>
      </c>
      <c r="F4" s="32">
        <f>'Calcs-1'!F4</f>
        <v>1020150.501</v>
      </c>
      <c r="G4" s="32">
        <f>'Calcs-1'!G4</f>
        <v>1025251.253</v>
      </c>
      <c r="H4" s="32">
        <f>'Calcs-1'!H4</f>
        <v>1030377.509</v>
      </c>
      <c r="I4" s="32">
        <f>'Calcs-1'!I4</f>
        <v>1035529.397</v>
      </c>
      <c r="J4" s="32">
        <f>'Calcs-1'!J4</f>
        <v>1040707.044</v>
      </c>
      <c r="K4" s="32">
        <f>'Calcs-1'!K4</f>
        <v>1045910.579</v>
      </c>
      <c r="L4" s="32">
        <f>'Calcs-1'!L4</f>
        <v>1051140.132</v>
      </c>
      <c r="M4" s="32">
        <f>'Calcs-1'!M4</f>
        <v>1056395.833</v>
      </c>
      <c r="N4" s="32">
        <f>'Calcs-1'!N4</f>
        <v>1061677.812</v>
      </c>
      <c r="O4" s="32">
        <f>'Calcs-1'!O4</f>
        <v>1066986.201</v>
      </c>
      <c r="P4" s="32">
        <f>'Calcs-1'!P4</f>
        <v>1072321.132</v>
      </c>
      <c r="Q4" s="32">
        <f>'Calcs-1'!Q4</f>
        <v>1077682.738</v>
      </c>
      <c r="R4" s="32">
        <f>'Calcs-1'!R4</f>
        <v>1083071.151</v>
      </c>
      <c r="S4" s="32">
        <f>'Calcs-1'!S4</f>
        <v>1088486.507</v>
      </c>
      <c r="T4" s="32">
        <f>'Calcs-1'!T4</f>
        <v>1093928.94</v>
      </c>
      <c r="U4" s="32">
        <f>'Calcs-1'!U4</f>
        <v>1099398.584</v>
      </c>
      <c r="V4" s="32">
        <f>'Calcs-1'!V4</f>
        <v>1104895.577</v>
      </c>
      <c r="W4" s="32">
        <f>'Calcs-1'!W4</f>
        <v>1110420.055</v>
      </c>
      <c r="X4" s="32">
        <f>'Calcs-1'!X4</f>
        <v>1115972.155</v>
      </c>
      <c r="Y4" s="32">
        <f>'Calcs-1'!Y4</f>
        <v>1121552.016</v>
      </c>
      <c r="Z4" s="9"/>
    </row>
    <row r="5">
      <c r="A5" s="34"/>
      <c r="B5" s="9"/>
      <c r="C5" s="9"/>
      <c r="D5" s="9"/>
      <c r="E5" s="9"/>
      <c r="F5" s="9"/>
      <c r="G5" s="9"/>
      <c r="H5" s="9"/>
      <c r="I5" s="9"/>
      <c r="J5" s="9"/>
      <c r="K5" s="9"/>
      <c r="L5" s="9"/>
      <c r="M5" s="9"/>
      <c r="N5" s="9"/>
      <c r="O5" s="9"/>
      <c r="P5" s="9"/>
      <c r="Q5" s="9"/>
      <c r="R5" s="9"/>
      <c r="S5" s="9"/>
      <c r="T5" s="9"/>
      <c r="U5" s="9"/>
      <c r="V5" s="9"/>
      <c r="W5" s="9"/>
      <c r="X5" s="9"/>
      <c r="Y5" s="9"/>
      <c r="Z5" s="9"/>
    </row>
    <row r="6">
      <c r="A6" s="33" t="s">
        <v>196</v>
      </c>
      <c r="B6" s="9"/>
      <c r="C6" s="9"/>
      <c r="D6" s="9"/>
      <c r="E6" s="9"/>
      <c r="F6" s="9"/>
      <c r="G6" s="9"/>
      <c r="H6" s="9"/>
      <c r="I6" s="9"/>
      <c r="J6" s="9"/>
      <c r="K6" s="9"/>
      <c r="L6" s="9"/>
      <c r="M6" s="9"/>
      <c r="N6" s="9"/>
      <c r="O6" s="9"/>
      <c r="P6" s="9"/>
      <c r="Q6" s="9"/>
      <c r="R6" s="9"/>
      <c r="S6" s="9"/>
      <c r="T6" s="9"/>
      <c r="U6" s="9"/>
      <c r="V6" s="9"/>
      <c r="W6" s="9"/>
      <c r="X6" s="9"/>
      <c r="Y6" s="9"/>
      <c r="Z6" s="9"/>
    </row>
    <row r="7">
      <c r="A7" s="31" t="s">
        <v>98</v>
      </c>
      <c r="B7" s="35">
        <f>'Calcs-1'!B15</f>
        <v>25</v>
      </c>
      <c r="C7" s="35">
        <f>'Calcs-1'!C15</f>
        <v>25</v>
      </c>
      <c r="D7" s="35">
        <f>'Calcs-1'!D15</f>
        <v>25</v>
      </c>
      <c r="E7" s="35">
        <f>'Calcs-1'!E15</f>
        <v>25</v>
      </c>
      <c r="F7" s="35">
        <f>'Calcs-1'!F15</f>
        <v>25</v>
      </c>
      <c r="G7" s="35">
        <f>'Calcs-1'!G15</f>
        <v>25</v>
      </c>
      <c r="H7" s="35">
        <f>'Calcs-1'!H15</f>
        <v>25</v>
      </c>
      <c r="I7" s="35">
        <f>'Calcs-1'!I15</f>
        <v>25</v>
      </c>
      <c r="J7" s="35">
        <f>'Calcs-1'!J15</f>
        <v>25</v>
      </c>
      <c r="K7" s="35">
        <f>'Calcs-1'!K15</f>
        <v>25</v>
      </c>
      <c r="L7" s="35">
        <f>'Calcs-1'!L15</f>
        <v>25</v>
      </c>
      <c r="M7" s="35">
        <f>'Calcs-1'!M15</f>
        <v>25</v>
      </c>
      <c r="N7" s="35">
        <f>'Calcs-1'!N15</f>
        <v>25</v>
      </c>
      <c r="O7" s="35">
        <f>'Calcs-1'!O15</f>
        <v>25</v>
      </c>
      <c r="P7" s="35">
        <f>'Calcs-1'!P15</f>
        <v>25</v>
      </c>
      <c r="Q7" s="35">
        <f>'Calcs-1'!Q15</f>
        <v>25</v>
      </c>
      <c r="R7" s="35">
        <f>'Calcs-1'!R15</f>
        <v>25</v>
      </c>
      <c r="S7" s="35">
        <f>'Calcs-1'!S15</f>
        <v>25</v>
      </c>
      <c r="T7" s="35">
        <f>'Calcs-1'!T15</f>
        <v>25</v>
      </c>
      <c r="U7" s="35">
        <f>'Calcs-1'!U15</f>
        <v>25</v>
      </c>
      <c r="V7" s="35">
        <f>'Calcs-1'!V15</f>
        <v>25</v>
      </c>
      <c r="W7" s="35">
        <f>'Calcs-1'!W15</f>
        <v>25</v>
      </c>
      <c r="X7" s="35">
        <f>'Calcs-1'!X15</f>
        <v>25</v>
      </c>
      <c r="Y7" s="35">
        <f>'Calcs-1'!Y15</f>
        <v>25</v>
      </c>
      <c r="Z7" s="9"/>
    </row>
    <row r="8">
      <c r="A8" s="31" t="s">
        <v>99</v>
      </c>
      <c r="B8" s="35">
        <f>'Calcs-1'!B16</f>
        <v>40</v>
      </c>
      <c r="C8" s="35">
        <f>'Calcs-1'!C16</f>
        <v>40.8</v>
      </c>
      <c r="D8" s="35">
        <f>'Calcs-1'!D16</f>
        <v>41.616</v>
      </c>
      <c r="E8" s="35">
        <f>'Calcs-1'!E16</f>
        <v>42.44832</v>
      </c>
      <c r="F8" s="35">
        <f>'Calcs-1'!F16</f>
        <v>43.2972864</v>
      </c>
      <c r="G8" s="35">
        <f>'Calcs-1'!G16</f>
        <v>44.16323213</v>
      </c>
      <c r="H8" s="35">
        <f>'Calcs-1'!H16</f>
        <v>45.04649677</v>
      </c>
      <c r="I8" s="35">
        <f>'Calcs-1'!I16</f>
        <v>45.94742671</v>
      </c>
      <c r="J8" s="35">
        <f>'Calcs-1'!J16</f>
        <v>46.86637524</v>
      </c>
      <c r="K8" s="35">
        <f>'Calcs-1'!K16</f>
        <v>47.80370274</v>
      </c>
      <c r="L8" s="35">
        <f>'Calcs-1'!L16</f>
        <v>48.7597768</v>
      </c>
      <c r="M8" s="35">
        <f>'Calcs-1'!M16</f>
        <v>49.73497234</v>
      </c>
      <c r="N8" s="35">
        <f>'Calcs-1'!N16</f>
        <v>50.72967178</v>
      </c>
      <c r="O8" s="35">
        <f>'Calcs-1'!O16</f>
        <v>51.74426522</v>
      </c>
      <c r="P8" s="35">
        <f>'Calcs-1'!P16</f>
        <v>52.77915052</v>
      </c>
      <c r="Q8" s="35">
        <f>'Calcs-1'!Q16</f>
        <v>53.83473353</v>
      </c>
      <c r="R8" s="35">
        <f>'Calcs-1'!R16</f>
        <v>54.9114282</v>
      </c>
      <c r="S8" s="35">
        <f>'Calcs-1'!S16</f>
        <v>56.00965677</v>
      </c>
      <c r="T8" s="35">
        <f>'Calcs-1'!T16</f>
        <v>57.1298499</v>
      </c>
      <c r="U8" s="35">
        <f>'Calcs-1'!U16</f>
        <v>58.2724469</v>
      </c>
      <c r="V8" s="35">
        <f>'Calcs-1'!V16</f>
        <v>59.43789584</v>
      </c>
      <c r="W8" s="35">
        <f>'Calcs-1'!W16</f>
        <v>60.62665376</v>
      </c>
      <c r="X8" s="35">
        <f>'Calcs-1'!X16</f>
        <v>61.83918683</v>
      </c>
      <c r="Y8" s="35">
        <f>'Calcs-1'!Y16</f>
        <v>63.07597057</v>
      </c>
      <c r="Z8" s="9"/>
    </row>
    <row r="9">
      <c r="A9" s="34"/>
      <c r="B9" s="9"/>
      <c r="C9" s="9"/>
      <c r="D9" s="9"/>
      <c r="E9" s="9"/>
      <c r="F9" s="9"/>
      <c r="G9" s="9"/>
      <c r="H9" s="9"/>
      <c r="I9" s="9"/>
      <c r="J9" s="9"/>
      <c r="K9" s="9"/>
      <c r="L9" s="9"/>
      <c r="M9" s="9"/>
      <c r="N9" s="9"/>
      <c r="O9" s="9"/>
      <c r="P9" s="9"/>
      <c r="Q9" s="9"/>
      <c r="R9" s="9"/>
      <c r="S9" s="9"/>
      <c r="T9" s="9"/>
      <c r="U9" s="9"/>
      <c r="V9" s="9"/>
      <c r="W9" s="9"/>
      <c r="X9" s="9"/>
      <c r="Y9" s="9"/>
      <c r="Z9" s="9"/>
    </row>
    <row r="10">
      <c r="A10" s="38" t="s">
        <v>197</v>
      </c>
      <c r="B10" s="9"/>
      <c r="C10" s="9"/>
      <c r="D10" s="9"/>
      <c r="E10" s="9"/>
      <c r="F10" s="9"/>
      <c r="G10" s="9"/>
      <c r="H10" s="9"/>
      <c r="I10" s="9"/>
      <c r="J10" s="9"/>
      <c r="K10" s="9"/>
      <c r="L10" s="9"/>
      <c r="M10" s="9"/>
      <c r="N10" s="9"/>
      <c r="O10" s="9"/>
      <c r="P10" s="9"/>
      <c r="Q10" s="9"/>
      <c r="R10" s="9"/>
      <c r="S10" s="9"/>
      <c r="T10" s="9"/>
      <c r="U10" s="9"/>
      <c r="V10" s="9"/>
      <c r="W10" s="9"/>
      <c r="X10" s="9"/>
      <c r="Y10" s="9"/>
      <c r="Z10" s="9"/>
    </row>
    <row r="11">
      <c r="A11" s="31" t="s">
        <v>98</v>
      </c>
      <c r="B11" s="32">
        <f t="shared" ref="B11:Y11" si="1">B3*B7</f>
        <v>25000000</v>
      </c>
      <c r="C11" s="32">
        <f t="shared" si="1"/>
        <v>25625000</v>
      </c>
      <c r="D11" s="32">
        <f t="shared" si="1"/>
        <v>26265625</v>
      </c>
      <c r="E11" s="32">
        <f t="shared" si="1"/>
        <v>26922265.63</v>
      </c>
      <c r="F11" s="32">
        <f t="shared" si="1"/>
        <v>27595322.27</v>
      </c>
      <c r="G11" s="32">
        <f t="shared" si="1"/>
        <v>28285205.32</v>
      </c>
      <c r="H11" s="32">
        <f t="shared" si="1"/>
        <v>28992335.46</v>
      </c>
      <c r="I11" s="32">
        <f t="shared" si="1"/>
        <v>29717143.84</v>
      </c>
      <c r="J11" s="32">
        <f t="shared" si="1"/>
        <v>30460072.44</v>
      </c>
      <c r="K11" s="32">
        <f t="shared" si="1"/>
        <v>31221574.25</v>
      </c>
      <c r="L11" s="32">
        <f t="shared" si="1"/>
        <v>32002113.6</v>
      </c>
      <c r="M11" s="32">
        <f t="shared" si="1"/>
        <v>32802166.45</v>
      </c>
      <c r="N11" s="32">
        <f t="shared" si="1"/>
        <v>33622220.61</v>
      </c>
      <c r="O11" s="32">
        <f t="shared" si="1"/>
        <v>34462776.12</v>
      </c>
      <c r="P11" s="32">
        <f t="shared" si="1"/>
        <v>35324345.52</v>
      </c>
      <c r="Q11" s="32">
        <f t="shared" si="1"/>
        <v>36207454.16</v>
      </c>
      <c r="R11" s="32">
        <f t="shared" si="1"/>
        <v>37112640.52</v>
      </c>
      <c r="S11" s="32">
        <f t="shared" si="1"/>
        <v>38040456.53</v>
      </c>
      <c r="T11" s="32">
        <f t="shared" si="1"/>
        <v>38991467.94</v>
      </c>
      <c r="U11" s="32">
        <f t="shared" si="1"/>
        <v>39966254.64</v>
      </c>
      <c r="V11" s="32">
        <f t="shared" si="1"/>
        <v>40965411.01</v>
      </c>
      <c r="W11" s="32">
        <f t="shared" si="1"/>
        <v>41989546.28</v>
      </c>
      <c r="X11" s="32">
        <f t="shared" si="1"/>
        <v>43039284.94</v>
      </c>
      <c r="Y11" s="32">
        <f t="shared" si="1"/>
        <v>44115267.06</v>
      </c>
      <c r="Z11" s="9"/>
    </row>
    <row r="12">
      <c r="A12" s="31" t="s">
        <v>99</v>
      </c>
      <c r="B12" s="32">
        <f t="shared" ref="B12:Y12" si="2">B4*B8</f>
        <v>40000000</v>
      </c>
      <c r="C12" s="32">
        <f t="shared" si="2"/>
        <v>41004000</v>
      </c>
      <c r="D12" s="32">
        <f t="shared" si="2"/>
        <v>42033200.4</v>
      </c>
      <c r="E12" s="32">
        <f t="shared" si="2"/>
        <v>43088233.73</v>
      </c>
      <c r="F12" s="32">
        <f t="shared" si="2"/>
        <v>44169748.4</v>
      </c>
      <c r="G12" s="32">
        <f t="shared" si="2"/>
        <v>45278409.08</v>
      </c>
      <c r="H12" s="32">
        <f t="shared" si="2"/>
        <v>46414897.15</v>
      </c>
      <c r="I12" s="32">
        <f t="shared" si="2"/>
        <v>47579911.07</v>
      </c>
      <c r="J12" s="32">
        <f t="shared" si="2"/>
        <v>48774166.84</v>
      </c>
      <c r="K12" s="32">
        <f t="shared" si="2"/>
        <v>49998398.42</v>
      </c>
      <c r="L12" s="32">
        <f t="shared" si="2"/>
        <v>51253358.22</v>
      </c>
      <c r="M12" s="32">
        <f t="shared" si="2"/>
        <v>52539817.52</v>
      </c>
      <c r="N12" s="32">
        <f t="shared" si="2"/>
        <v>53858566.93</v>
      </c>
      <c r="O12" s="32">
        <f t="shared" si="2"/>
        <v>55210416.96</v>
      </c>
      <c r="P12" s="32">
        <f t="shared" si="2"/>
        <v>56596198.43</v>
      </c>
      <c r="Q12" s="32">
        <f t="shared" si="2"/>
        <v>58016763.01</v>
      </c>
      <c r="R12" s="32">
        <f t="shared" si="2"/>
        <v>59472983.76</v>
      </c>
      <c r="S12" s="32">
        <f t="shared" si="2"/>
        <v>60965755.66</v>
      </c>
      <c r="T12" s="32">
        <f t="shared" si="2"/>
        <v>62495996.12</v>
      </c>
      <c r="U12" s="32">
        <f t="shared" si="2"/>
        <v>64064645.62</v>
      </c>
      <c r="V12" s="32">
        <f t="shared" si="2"/>
        <v>65672668.23</v>
      </c>
      <c r="W12" s="32">
        <f t="shared" si="2"/>
        <v>67321052.2</v>
      </c>
      <c r="X12" s="32">
        <f t="shared" si="2"/>
        <v>69010810.61</v>
      </c>
      <c r="Y12" s="32">
        <f t="shared" si="2"/>
        <v>70742981.96</v>
      </c>
      <c r="Z12" s="9"/>
    </row>
    <row r="13">
      <c r="A13" s="34" t="s">
        <v>188</v>
      </c>
      <c r="B13" s="32">
        <f t="shared" ref="B13:Y13" si="3">SUM(B11:B12)</f>
        <v>65000000</v>
      </c>
      <c r="C13" s="32">
        <f t="shared" si="3"/>
        <v>66629000</v>
      </c>
      <c r="D13" s="32">
        <f t="shared" si="3"/>
        <v>68298825.4</v>
      </c>
      <c r="E13" s="32">
        <f t="shared" si="3"/>
        <v>70010499.36</v>
      </c>
      <c r="F13" s="32">
        <f t="shared" si="3"/>
        <v>71765070.66</v>
      </c>
      <c r="G13" s="32">
        <f t="shared" si="3"/>
        <v>73563614.4</v>
      </c>
      <c r="H13" s="32">
        <f t="shared" si="3"/>
        <v>75407232.6</v>
      </c>
      <c r="I13" s="32">
        <f t="shared" si="3"/>
        <v>77297054.91</v>
      </c>
      <c r="J13" s="32">
        <f t="shared" si="3"/>
        <v>79234239.27</v>
      </c>
      <c r="K13" s="32">
        <f t="shared" si="3"/>
        <v>81219972.67</v>
      </c>
      <c r="L13" s="32">
        <f t="shared" si="3"/>
        <v>83255471.83</v>
      </c>
      <c r="M13" s="32">
        <f t="shared" si="3"/>
        <v>85341983.96</v>
      </c>
      <c r="N13" s="32">
        <f t="shared" si="3"/>
        <v>87480787.54</v>
      </c>
      <c r="O13" s="32">
        <f t="shared" si="3"/>
        <v>89673193.09</v>
      </c>
      <c r="P13" s="32">
        <f t="shared" si="3"/>
        <v>91920543.95</v>
      </c>
      <c r="Q13" s="32">
        <f t="shared" si="3"/>
        <v>94224217.17</v>
      </c>
      <c r="R13" s="32">
        <f t="shared" si="3"/>
        <v>96585624.28</v>
      </c>
      <c r="S13" s="32">
        <f t="shared" si="3"/>
        <v>99006212.18</v>
      </c>
      <c r="T13" s="32">
        <f t="shared" si="3"/>
        <v>101487464.1</v>
      </c>
      <c r="U13" s="32">
        <f t="shared" si="3"/>
        <v>104030900.3</v>
      </c>
      <c r="V13" s="32">
        <f t="shared" si="3"/>
        <v>106638079.2</v>
      </c>
      <c r="W13" s="32">
        <f t="shared" si="3"/>
        <v>109310598.5</v>
      </c>
      <c r="X13" s="32">
        <f t="shared" si="3"/>
        <v>112050095.6</v>
      </c>
      <c r="Y13" s="32">
        <f t="shared" si="3"/>
        <v>114858249</v>
      </c>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sheetData>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13"/>
    <col customWidth="1" min="2" max="25" width="12.0"/>
  </cols>
  <sheetData>
    <row r="1">
      <c r="A1" s="40" t="s">
        <v>198</v>
      </c>
      <c r="B1" s="28" t="s">
        <v>158</v>
      </c>
      <c r="C1" s="28" t="s">
        <v>159</v>
      </c>
      <c r="D1" s="28" t="s">
        <v>160</v>
      </c>
      <c r="E1" s="28" t="s">
        <v>161</v>
      </c>
      <c r="F1" s="28" t="s">
        <v>162</v>
      </c>
      <c r="G1" s="28" t="s">
        <v>163</v>
      </c>
      <c r="H1" s="28" t="s">
        <v>164</v>
      </c>
      <c r="I1" s="28" t="s">
        <v>165</v>
      </c>
      <c r="J1" s="28" t="s">
        <v>166</v>
      </c>
      <c r="K1" s="28" t="s">
        <v>167</v>
      </c>
      <c r="L1" s="28" t="s">
        <v>168</v>
      </c>
      <c r="M1" s="28" t="s">
        <v>169</v>
      </c>
      <c r="N1" s="28" t="s">
        <v>170</v>
      </c>
      <c r="O1" s="28" t="s">
        <v>171</v>
      </c>
      <c r="P1" s="28" t="s">
        <v>172</v>
      </c>
      <c r="Q1" s="28" t="s">
        <v>173</v>
      </c>
      <c r="R1" s="28" t="s">
        <v>174</v>
      </c>
      <c r="S1" s="28" t="s">
        <v>175</v>
      </c>
      <c r="T1" s="28" t="s">
        <v>176</v>
      </c>
      <c r="U1" s="28" t="s">
        <v>177</v>
      </c>
      <c r="V1" s="28" t="s">
        <v>178</v>
      </c>
      <c r="W1" s="28" t="s">
        <v>179</v>
      </c>
      <c r="X1" s="28" t="s">
        <v>180</v>
      </c>
      <c r="Y1" s="28" t="s">
        <v>181</v>
      </c>
      <c r="Z1" s="9"/>
    </row>
    <row r="2">
      <c r="A2" s="37" t="s">
        <v>199</v>
      </c>
      <c r="B2" s="9"/>
      <c r="C2" s="9"/>
      <c r="D2" s="9"/>
      <c r="E2" s="9"/>
      <c r="F2" s="9"/>
      <c r="G2" s="9"/>
      <c r="H2" s="9"/>
      <c r="I2" s="9"/>
      <c r="J2" s="9"/>
      <c r="K2" s="9"/>
      <c r="L2" s="9"/>
      <c r="M2" s="9"/>
      <c r="N2" s="9"/>
      <c r="O2" s="9"/>
      <c r="P2" s="9"/>
      <c r="Q2" s="9"/>
      <c r="R2" s="9"/>
      <c r="S2" s="9"/>
      <c r="T2" s="9"/>
      <c r="U2" s="9"/>
      <c r="V2" s="9"/>
      <c r="W2" s="9"/>
      <c r="X2" s="9"/>
      <c r="Y2" s="9"/>
      <c r="Z2" s="9"/>
    </row>
    <row r="3">
      <c r="A3" s="34" t="s">
        <v>119</v>
      </c>
      <c r="B3" s="10">
        <f>Assumption!$B19</f>
        <v>153660</v>
      </c>
      <c r="C3" s="10">
        <f>Assumption!$B19</f>
        <v>153660</v>
      </c>
      <c r="D3" s="10">
        <f>Assumption!$B19</f>
        <v>153660</v>
      </c>
      <c r="E3" s="10">
        <f>Assumption!$B19</f>
        <v>153660</v>
      </c>
      <c r="F3" s="10">
        <f>Assumption!$B19</f>
        <v>153660</v>
      </c>
      <c r="G3" s="10">
        <f>Assumption!$B19</f>
        <v>153660</v>
      </c>
      <c r="H3" s="10">
        <f>Assumption!$B19</f>
        <v>153660</v>
      </c>
      <c r="I3" s="10">
        <f>Assumption!$B19</f>
        <v>153660</v>
      </c>
      <c r="J3" s="10">
        <f>Assumption!$B19</f>
        <v>153660</v>
      </c>
      <c r="K3" s="10">
        <f>Assumption!$B19</f>
        <v>153660</v>
      </c>
      <c r="L3" s="10">
        <f>Assumption!$B19</f>
        <v>153660</v>
      </c>
      <c r="M3" s="10">
        <f>Assumption!$B19</f>
        <v>153660</v>
      </c>
      <c r="N3" s="10">
        <f>Assumption!$B19</f>
        <v>153660</v>
      </c>
      <c r="O3" s="10">
        <f>Assumption!$B19</f>
        <v>153660</v>
      </c>
      <c r="P3" s="10">
        <f>Assumption!$B19</f>
        <v>153660</v>
      </c>
      <c r="Q3" s="10">
        <f>Assumption!$B19</f>
        <v>153660</v>
      </c>
      <c r="R3" s="10">
        <f>Assumption!$B19</f>
        <v>153660</v>
      </c>
      <c r="S3" s="10">
        <f>Assumption!$B19</f>
        <v>153660</v>
      </c>
      <c r="T3" s="10">
        <f>Assumption!$B19</f>
        <v>153660</v>
      </c>
      <c r="U3" s="10">
        <f>Assumption!$B19</f>
        <v>153660</v>
      </c>
      <c r="V3" s="10">
        <f>Assumption!$B19</f>
        <v>153660</v>
      </c>
      <c r="W3" s="10">
        <f>Assumption!$B19</f>
        <v>153660</v>
      </c>
      <c r="X3" s="10">
        <f>Assumption!$B19</f>
        <v>153660</v>
      </c>
      <c r="Y3" s="10">
        <f>Assumption!$B19</f>
        <v>153660</v>
      </c>
      <c r="Z3" s="9"/>
    </row>
    <row r="4">
      <c r="A4" s="34" t="s">
        <v>121</v>
      </c>
      <c r="B4" s="10">
        <f>Assumption!$B20</f>
        <v>50963</v>
      </c>
      <c r="C4" s="10">
        <f>Assumption!$B20</f>
        <v>50963</v>
      </c>
      <c r="D4" s="10">
        <f>Assumption!$B20</f>
        <v>50963</v>
      </c>
      <c r="E4" s="10">
        <f>Assumption!$B20</f>
        <v>50963</v>
      </c>
      <c r="F4" s="10">
        <f>Assumption!$B20</f>
        <v>50963</v>
      </c>
      <c r="G4" s="10">
        <f>Assumption!$B20</f>
        <v>50963</v>
      </c>
      <c r="H4" s="10">
        <f>Assumption!$B20</f>
        <v>50963</v>
      </c>
      <c r="I4" s="10">
        <f>Assumption!$B20</f>
        <v>50963</v>
      </c>
      <c r="J4" s="10">
        <f>Assumption!$B20</f>
        <v>50963</v>
      </c>
      <c r="K4" s="10">
        <f>Assumption!$B20</f>
        <v>50963</v>
      </c>
      <c r="L4" s="10">
        <f>Assumption!$B20</f>
        <v>50963</v>
      </c>
      <c r="M4" s="10">
        <f>Assumption!$B20</f>
        <v>50963</v>
      </c>
      <c r="N4" s="10">
        <f>Assumption!$B20</f>
        <v>50963</v>
      </c>
      <c r="O4" s="10">
        <f>Assumption!$B20</f>
        <v>50963</v>
      </c>
      <c r="P4" s="10">
        <f>Assumption!$B20</f>
        <v>50963</v>
      </c>
      <c r="Q4" s="10">
        <f>Assumption!$B20</f>
        <v>50963</v>
      </c>
      <c r="R4" s="10">
        <f>Assumption!$B20</f>
        <v>50963</v>
      </c>
      <c r="S4" s="10">
        <f>Assumption!$B20</f>
        <v>50963</v>
      </c>
      <c r="T4" s="10">
        <f>Assumption!$B20</f>
        <v>50963</v>
      </c>
      <c r="U4" s="10">
        <f>Assumption!$B20</f>
        <v>50963</v>
      </c>
      <c r="V4" s="10">
        <f>Assumption!$B20</f>
        <v>50963</v>
      </c>
      <c r="W4" s="10">
        <f>Assumption!$B20</f>
        <v>50963</v>
      </c>
      <c r="X4" s="10">
        <f>Assumption!$B20</f>
        <v>50963</v>
      </c>
      <c r="Y4" s="10">
        <f>Assumption!$B20</f>
        <v>50963</v>
      </c>
      <c r="Z4" s="9"/>
    </row>
    <row r="5">
      <c r="A5" s="34" t="s">
        <v>123</v>
      </c>
      <c r="B5" s="10">
        <f>Assumption!$B21</f>
        <v>10540</v>
      </c>
      <c r="C5" s="10">
        <f>Assumption!$B21</f>
        <v>10540</v>
      </c>
      <c r="D5" s="10">
        <f>Assumption!$B21</f>
        <v>10540</v>
      </c>
      <c r="E5" s="10">
        <f>Assumption!$B21</f>
        <v>10540</v>
      </c>
      <c r="F5" s="10">
        <f>Assumption!$B21</f>
        <v>10540</v>
      </c>
      <c r="G5" s="10">
        <f>Assumption!$B21</f>
        <v>10540</v>
      </c>
      <c r="H5" s="10">
        <f>Assumption!$B21</f>
        <v>10540</v>
      </c>
      <c r="I5" s="10">
        <f>Assumption!$B21</f>
        <v>10540</v>
      </c>
      <c r="J5" s="10">
        <f>Assumption!$B21</f>
        <v>10540</v>
      </c>
      <c r="K5" s="10">
        <f>Assumption!$B21</f>
        <v>10540</v>
      </c>
      <c r="L5" s="10">
        <f>Assumption!$B21</f>
        <v>10540</v>
      </c>
      <c r="M5" s="10">
        <f>Assumption!$B21</f>
        <v>10540</v>
      </c>
      <c r="N5" s="10">
        <f>Assumption!$B21</f>
        <v>10540</v>
      </c>
      <c r="O5" s="10">
        <f>Assumption!$B21</f>
        <v>10540</v>
      </c>
      <c r="P5" s="10">
        <f>Assumption!$B21</f>
        <v>10540</v>
      </c>
      <c r="Q5" s="10">
        <f>Assumption!$B21</f>
        <v>10540</v>
      </c>
      <c r="R5" s="10">
        <f>Assumption!$B21</f>
        <v>10540</v>
      </c>
      <c r="S5" s="10">
        <f>Assumption!$B21</f>
        <v>10540</v>
      </c>
      <c r="T5" s="10">
        <f>Assumption!$B21</f>
        <v>10540</v>
      </c>
      <c r="U5" s="10">
        <f>Assumption!$B21</f>
        <v>10540</v>
      </c>
      <c r="V5" s="10">
        <f>Assumption!$B21</f>
        <v>10540</v>
      </c>
      <c r="W5" s="10">
        <f>Assumption!$B21</f>
        <v>10540</v>
      </c>
      <c r="X5" s="10">
        <f>Assumption!$B21</f>
        <v>10540</v>
      </c>
      <c r="Y5" s="10">
        <f>Assumption!$B21</f>
        <v>10540</v>
      </c>
      <c r="Z5" s="9"/>
    </row>
    <row r="6">
      <c r="A6" s="34" t="s">
        <v>125</v>
      </c>
      <c r="B6" s="10">
        <f>Assumption!$B22</f>
        <v>202104</v>
      </c>
      <c r="C6" s="10">
        <f>Assumption!$B22</f>
        <v>202104</v>
      </c>
      <c r="D6" s="10">
        <f>Assumption!$B22</f>
        <v>202104</v>
      </c>
      <c r="E6" s="10">
        <f>Assumption!$B22</f>
        <v>202104</v>
      </c>
      <c r="F6" s="10">
        <f>Assumption!$B22</f>
        <v>202104</v>
      </c>
      <c r="G6" s="10">
        <f>Assumption!$B22</f>
        <v>202104</v>
      </c>
      <c r="H6" s="10">
        <f>Assumption!$B22</f>
        <v>202104</v>
      </c>
      <c r="I6" s="10">
        <f>Assumption!$B22</f>
        <v>202104</v>
      </c>
      <c r="J6" s="10">
        <f>Assumption!$B22</f>
        <v>202104</v>
      </c>
      <c r="K6" s="10">
        <f>Assumption!$B22</f>
        <v>202104</v>
      </c>
      <c r="L6" s="10">
        <f>Assumption!$B22</f>
        <v>202104</v>
      </c>
      <c r="M6" s="10">
        <f>Assumption!$B22</f>
        <v>202104</v>
      </c>
      <c r="N6" s="10">
        <f>Assumption!$B22</f>
        <v>202104</v>
      </c>
      <c r="O6" s="10">
        <f>Assumption!$B22</f>
        <v>202104</v>
      </c>
      <c r="P6" s="10">
        <f>Assumption!$B22</f>
        <v>202104</v>
      </c>
      <c r="Q6" s="10">
        <f>Assumption!$B22</f>
        <v>202104</v>
      </c>
      <c r="R6" s="10">
        <f>Assumption!$B22</f>
        <v>202104</v>
      </c>
      <c r="S6" s="10">
        <f>Assumption!$B22</f>
        <v>202104</v>
      </c>
      <c r="T6" s="10">
        <f>Assumption!$B22</f>
        <v>202104</v>
      </c>
      <c r="U6" s="10">
        <f>Assumption!$B22</f>
        <v>202104</v>
      </c>
      <c r="V6" s="10">
        <f>Assumption!$B22</f>
        <v>202104</v>
      </c>
      <c r="W6" s="10">
        <f>Assumption!$B22</f>
        <v>202104</v>
      </c>
      <c r="X6" s="10">
        <f>Assumption!$B22</f>
        <v>202104</v>
      </c>
      <c r="Y6" s="10">
        <f>Assumption!$B22</f>
        <v>202104</v>
      </c>
      <c r="Z6" s="9"/>
    </row>
    <row r="7">
      <c r="A7" s="38" t="s">
        <v>188</v>
      </c>
      <c r="B7" s="10">
        <f t="shared" ref="B7:Y7" si="1">SUM(B3:B6)</f>
        <v>417267</v>
      </c>
      <c r="C7" s="10">
        <f t="shared" si="1"/>
        <v>417267</v>
      </c>
      <c r="D7" s="10">
        <f t="shared" si="1"/>
        <v>417267</v>
      </c>
      <c r="E7" s="10">
        <f t="shared" si="1"/>
        <v>417267</v>
      </c>
      <c r="F7" s="10">
        <f t="shared" si="1"/>
        <v>417267</v>
      </c>
      <c r="G7" s="10">
        <f t="shared" si="1"/>
        <v>417267</v>
      </c>
      <c r="H7" s="10">
        <f t="shared" si="1"/>
        <v>417267</v>
      </c>
      <c r="I7" s="10">
        <f t="shared" si="1"/>
        <v>417267</v>
      </c>
      <c r="J7" s="10">
        <f t="shared" si="1"/>
        <v>417267</v>
      </c>
      <c r="K7" s="10">
        <f t="shared" si="1"/>
        <v>417267</v>
      </c>
      <c r="L7" s="10">
        <f t="shared" si="1"/>
        <v>417267</v>
      </c>
      <c r="M7" s="10">
        <f t="shared" si="1"/>
        <v>417267</v>
      </c>
      <c r="N7" s="10">
        <f t="shared" si="1"/>
        <v>417267</v>
      </c>
      <c r="O7" s="10">
        <f t="shared" si="1"/>
        <v>417267</v>
      </c>
      <c r="P7" s="10">
        <f t="shared" si="1"/>
        <v>417267</v>
      </c>
      <c r="Q7" s="10">
        <f t="shared" si="1"/>
        <v>417267</v>
      </c>
      <c r="R7" s="10">
        <f t="shared" si="1"/>
        <v>417267</v>
      </c>
      <c r="S7" s="10">
        <f t="shared" si="1"/>
        <v>417267</v>
      </c>
      <c r="T7" s="10">
        <f t="shared" si="1"/>
        <v>417267</v>
      </c>
      <c r="U7" s="10">
        <f t="shared" si="1"/>
        <v>417267</v>
      </c>
      <c r="V7" s="10">
        <f t="shared" si="1"/>
        <v>417267</v>
      </c>
      <c r="W7" s="10">
        <f t="shared" si="1"/>
        <v>417267</v>
      </c>
      <c r="X7" s="10">
        <f t="shared" si="1"/>
        <v>417267</v>
      </c>
      <c r="Y7" s="10">
        <f t="shared" si="1"/>
        <v>417267</v>
      </c>
      <c r="Z7" s="9"/>
    </row>
    <row r="8">
      <c r="A8" s="34"/>
      <c r="B8" s="9"/>
      <c r="C8" s="9"/>
      <c r="D8" s="9"/>
      <c r="E8" s="9"/>
      <c r="F8" s="9"/>
      <c r="G8" s="9"/>
      <c r="H8" s="9"/>
      <c r="I8" s="9"/>
      <c r="J8" s="9"/>
      <c r="K8" s="9"/>
      <c r="L8" s="9"/>
      <c r="M8" s="9"/>
      <c r="N8" s="9"/>
      <c r="O8" s="9"/>
      <c r="P8" s="9"/>
      <c r="Q8" s="9"/>
      <c r="R8" s="9"/>
      <c r="S8" s="9"/>
      <c r="T8" s="9"/>
      <c r="U8" s="9"/>
      <c r="V8" s="9"/>
      <c r="W8" s="9"/>
      <c r="X8" s="9"/>
      <c r="Y8" s="9"/>
      <c r="Z8" s="9"/>
    </row>
    <row r="9">
      <c r="A9" s="37" t="s">
        <v>200</v>
      </c>
      <c r="B9" s="9"/>
      <c r="C9" s="9"/>
      <c r="D9" s="9"/>
      <c r="E9" s="9"/>
      <c r="F9" s="9"/>
      <c r="G9" s="9"/>
      <c r="H9" s="9"/>
      <c r="I9" s="9"/>
      <c r="J9" s="9"/>
      <c r="K9" s="9"/>
      <c r="L9" s="9"/>
      <c r="M9" s="9"/>
      <c r="N9" s="9"/>
      <c r="O9" s="9"/>
      <c r="P9" s="9"/>
      <c r="Q9" s="9"/>
      <c r="R9" s="9"/>
      <c r="S9" s="9"/>
      <c r="T9" s="9"/>
      <c r="U9" s="9"/>
      <c r="V9" s="9"/>
      <c r="W9" s="9"/>
      <c r="X9" s="9"/>
      <c r="Y9" s="9"/>
      <c r="Z9" s="9"/>
    </row>
    <row r="10">
      <c r="A10" s="34" t="s">
        <v>119</v>
      </c>
      <c r="B10" s="10">
        <f t="shared" ref="B10:Y10" si="2">B3</f>
        <v>153660</v>
      </c>
      <c r="C10" s="10">
        <f t="shared" si="2"/>
        <v>153660</v>
      </c>
      <c r="D10" s="10">
        <f t="shared" si="2"/>
        <v>153660</v>
      </c>
      <c r="E10" s="10">
        <f t="shared" si="2"/>
        <v>153660</v>
      </c>
      <c r="F10" s="10">
        <f t="shared" si="2"/>
        <v>153660</v>
      </c>
      <c r="G10" s="10">
        <f t="shared" si="2"/>
        <v>153660</v>
      </c>
      <c r="H10" s="10">
        <f t="shared" si="2"/>
        <v>153660</v>
      </c>
      <c r="I10" s="10">
        <f t="shared" si="2"/>
        <v>153660</v>
      </c>
      <c r="J10" s="10">
        <f t="shared" si="2"/>
        <v>153660</v>
      </c>
      <c r="K10" s="10">
        <f t="shared" si="2"/>
        <v>153660</v>
      </c>
      <c r="L10" s="10">
        <f t="shared" si="2"/>
        <v>153660</v>
      </c>
      <c r="M10" s="10">
        <f t="shared" si="2"/>
        <v>153660</v>
      </c>
      <c r="N10" s="10">
        <f t="shared" si="2"/>
        <v>153660</v>
      </c>
      <c r="O10" s="10">
        <f t="shared" si="2"/>
        <v>153660</v>
      </c>
      <c r="P10" s="10">
        <f t="shared" si="2"/>
        <v>153660</v>
      </c>
      <c r="Q10" s="10">
        <f t="shared" si="2"/>
        <v>153660</v>
      </c>
      <c r="R10" s="10">
        <f t="shared" si="2"/>
        <v>153660</v>
      </c>
      <c r="S10" s="10">
        <f t="shared" si="2"/>
        <v>153660</v>
      </c>
      <c r="T10" s="10">
        <f t="shared" si="2"/>
        <v>153660</v>
      </c>
      <c r="U10" s="10">
        <f t="shared" si="2"/>
        <v>153660</v>
      </c>
      <c r="V10" s="10">
        <f t="shared" si="2"/>
        <v>153660</v>
      </c>
      <c r="W10" s="10">
        <f t="shared" si="2"/>
        <v>153660</v>
      </c>
      <c r="X10" s="10">
        <f t="shared" si="2"/>
        <v>153660</v>
      </c>
      <c r="Y10" s="10">
        <f t="shared" si="2"/>
        <v>153660</v>
      </c>
      <c r="Z10" s="9"/>
    </row>
    <row r="11">
      <c r="A11" s="34" t="s">
        <v>121</v>
      </c>
      <c r="B11" s="10">
        <v>0.0</v>
      </c>
      <c r="C11" s="10">
        <v>0.0</v>
      </c>
      <c r="D11" s="10">
        <f t="shared" ref="D11:Y11" si="3">B4</f>
        <v>50963</v>
      </c>
      <c r="E11" s="10">
        <f t="shared" si="3"/>
        <v>50963</v>
      </c>
      <c r="F11" s="10">
        <f t="shared" si="3"/>
        <v>50963</v>
      </c>
      <c r="G11" s="10">
        <f t="shared" si="3"/>
        <v>50963</v>
      </c>
      <c r="H11" s="10">
        <f t="shared" si="3"/>
        <v>50963</v>
      </c>
      <c r="I11" s="10">
        <f t="shared" si="3"/>
        <v>50963</v>
      </c>
      <c r="J11" s="10">
        <f t="shared" si="3"/>
        <v>50963</v>
      </c>
      <c r="K11" s="10">
        <f t="shared" si="3"/>
        <v>50963</v>
      </c>
      <c r="L11" s="10">
        <f t="shared" si="3"/>
        <v>50963</v>
      </c>
      <c r="M11" s="10">
        <f t="shared" si="3"/>
        <v>50963</v>
      </c>
      <c r="N11" s="10">
        <f t="shared" si="3"/>
        <v>50963</v>
      </c>
      <c r="O11" s="10">
        <f t="shared" si="3"/>
        <v>50963</v>
      </c>
      <c r="P11" s="10">
        <f t="shared" si="3"/>
        <v>50963</v>
      </c>
      <c r="Q11" s="10">
        <f t="shared" si="3"/>
        <v>50963</v>
      </c>
      <c r="R11" s="10">
        <f t="shared" si="3"/>
        <v>50963</v>
      </c>
      <c r="S11" s="10">
        <f t="shared" si="3"/>
        <v>50963</v>
      </c>
      <c r="T11" s="10">
        <f t="shared" si="3"/>
        <v>50963</v>
      </c>
      <c r="U11" s="10">
        <f t="shared" si="3"/>
        <v>50963</v>
      </c>
      <c r="V11" s="10">
        <f t="shared" si="3"/>
        <v>50963</v>
      </c>
      <c r="W11" s="10">
        <f t="shared" si="3"/>
        <v>50963</v>
      </c>
      <c r="X11" s="10">
        <f t="shared" si="3"/>
        <v>50963</v>
      </c>
      <c r="Y11" s="10">
        <f t="shared" si="3"/>
        <v>50963</v>
      </c>
      <c r="Z11" s="9"/>
    </row>
    <row r="12">
      <c r="A12" s="34" t="s">
        <v>123</v>
      </c>
      <c r="B12" s="10">
        <v>0.0</v>
      </c>
      <c r="C12" s="10">
        <f>B5+C5</f>
        <v>21080</v>
      </c>
      <c r="D12" s="10">
        <v>0.0</v>
      </c>
      <c r="E12" s="10">
        <f>D5+E5</f>
        <v>21080</v>
      </c>
      <c r="F12" s="10">
        <v>0.0</v>
      </c>
      <c r="G12" s="10">
        <f>F5+G5</f>
        <v>21080</v>
      </c>
      <c r="H12" s="10">
        <v>0.0</v>
      </c>
      <c r="I12" s="10">
        <f>H5+I5</f>
        <v>21080</v>
      </c>
      <c r="J12" s="10">
        <v>0.0</v>
      </c>
      <c r="K12" s="10">
        <f>J5+K5</f>
        <v>21080</v>
      </c>
      <c r="L12" s="10">
        <v>0.0</v>
      </c>
      <c r="M12" s="10">
        <f>L5+M5</f>
        <v>21080</v>
      </c>
      <c r="N12" s="10">
        <v>0.0</v>
      </c>
      <c r="O12" s="10">
        <f>N5+O5</f>
        <v>21080</v>
      </c>
      <c r="P12" s="10">
        <v>0.0</v>
      </c>
      <c r="Q12" s="10">
        <f>P5+Q5</f>
        <v>21080</v>
      </c>
      <c r="R12" s="10">
        <v>0.0</v>
      </c>
      <c r="S12" s="10">
        <f>R5+S5</f>
        <v>21080</v>
      </c>
      <c r="T12" s="10">
        <v>0.0</v>
      </c>
      <c r="U12" s="10">
        <f>T5+U5</f>
        <v>21080</v>
      </c>
      <c r="V12" s="10">
        <v>0.0</v>
      </c>
      <c r="W12" s="10">
        <f>V5+W5</f>
        <v>21080</v>
      </c>
      <c r="X12" s="10">
        <v>0.0</v>
      </c>
      <c r="Y12" s="10">
        <f>X5+Y5</f>
        <v>21080</v>
      </c>
      <c r="Z12" s="9"/>
    </row>
    <row r="13">
      <c r="A13" s="34" t="s">
        <v>125</v>
      </c>
      <c r="B13" s="10">
        <v>0.0</v>
      </c>
      <c r="C13" s="10">
        <f t="shared" ref="C13:Y13" si="4">B6</f>
        <v>202104</v>
      </c>
      <c r="D13" s="10">
        <f t="shared" si="4"/>
        <v>202104</v>
      </c>
      <c r="E13" s="10">
        <f t="shared" si="4"/>
        <v>202104</v>
      </c>
      <c r="F13" s="10">
        <f t="shared" si="4"/>
        <v>202104</v>
      </c>
      <c r="G13" s="10">
        <f t="shared" si="4"/>
        <v>202104</v>
      </c>
      <c r="H13" s="10">
        <f t="shared" si="4"/>
        <v>202104</v>
      </c>
      <c r="I13" s="10">
        <f t="shared" si="4"/>
        <v>202104</v>
      </c>
      <c r="J13" s="10">
        <f t="shared" si="4"/>
        <v>202104</v>
      </c>
      <c r="K13" s="10">
        <f t="shared" si="4"/>
        <v>202104</v>
      </c>
      <c r="L13" s="10">
        <f t="shared" si="4"/>
        <v>202104</v>
      </c>
      <c r="M13" s="10">
        <f t="shared" si="4"/>
        <v>202104</v>
      </c>
      <c r="N13" s="10">
        <f t="shared" si="4"/>
        <v>202104</v>
      </c>
      <c r="O13" s="10">
        <f t="shared" si="4"/>
        <v>202104</v>
      </c>
      <c r="P13" s="10">
        <f t="shared" si="4"/>
        <v>202104</v>
      </c>
      <c r="Q13" s="10">
        <f t="shared" si="4"/>
        <v>202104</v>
      </c>
      <c r="R13" s="10">
        <f t="shared" si="4"/>
        <v>202104</v>
      </c>
      <c r="S13" s="10">
        <f t="shared" si="4"/>
        <v>202104</v>
      </c>
      <c r="T13" s="10">
        <f t="shared" si="4"/>
        <v>202104</v>
      </c>
      <c r="U13" s="10">
        <f t="shared" si="4"/>
        <v>202104</v>
      </c>
      <c r="V13" s="10">
        <f t="shared" si="4"/>
        <v>202104</v>
      </c>
      <c r="W13" s="10">
        <f t="shared" si="4"/>
        <v>202104</v>
      </c>
      <c r="X13" s="10">
        <f t="shared" si="4"/>
        <v>202104</v>
      </c>
      <c r="Y13" s="10">
        <f t="shared" si="4"/>
        <v>202104</v>
      </c>
      <c r="Z13" s="9"/>
    </row>
    <row r="14">
      <c r="A14" s="38" t="s">
        <v>188</v>
      </c>
      <c r="B14" s="10">
        <f t="shared" ref="B14:Y14" si="5">SUM(B10:B13)</f>
        <v>153660</v>
      </c>
      <c r="C14" s="10">
        <f t="shared" si="5"/>
        <v>376844</v>
      </c>
      <c r="D14" s="10">
        <f t="shared" si="5"/>
        <v>406727</v>
      </c>
      <c r="E14" s="10">
        <f t="shared" si="5"/>
        <v>427807</v>
      </c>
      <c r="F14" s="10">
        <f t="shared" si="5"/>
        <v>406727</v>
      </c>
      <c r="G14" s="10">
        <f t="shared" si="5"/>
        <v>427807</v>
      </c>
      <c r="H14" s="10">
        <f t="shared" si="5"/>
        <v>406727</v>
      </c>
      <c r="I14" s="10">
        <f t="shared" si="5"/>
        <v>427807</v>
      </c>
      <c r="J14" s="10">
        <f t="shared" si="5"/>
        <v>406727</v>
      </c>
      <c r="K14" s="10">
        <f t="shared" si="5"/>
        <v>427807</v>
      </c>
      <c r="L14" s="10">
        <f t="shared" si="5"/>
        <v>406727</v>
      </c>
      <c r="M14" s="10">
        <f t="shared" si="5"/>
        <v>427807</v>
      </c>
      <c r="N14" s="10">
        <f t="shared" si="5"/>
        <v>406727</v>
      </c>
      <c r="O14" s="10">
        <f t="shared" si="5"/>
        <v>427807</v>
      </c>
      <c r="P14" s="10">
        <f t="shared" si="5"/>
        <v>406727</v>
      </c>
      <c r="Q14" s="10">
        <f t="shared" si="5"/>
        <v>427807</v>
      </c>
      <c r="R14" s="10">
        <f t="shared" si="5"/>
        <v>406727</v>
      </c>
      <c r="S14" s="10">
        <f t="shared" si="5"/>
        <v>427807</v>
      </c>
      <c r="T14" s="10">
        <f t="shared" si="5"/>
        <v>406727</v>
      </c>
      <c r="U14" s="10">
        <f t="shared" si="5"/>
        <v>427807</v>
      </c>
      <c r="V14" s="10">
        <f t="shared" si="5"/>
        <v>406727</v>
      </c>
      <c r="W14" s="10">
        <f t="shared" si="5"/>
        <v>427807</v>
      </c>
      <c r="X14" s="10">
        <f t="shared" si="5"/>
        <v>406727</v>
      </c>
      <c r="Y14" s="10">
        <f t="shared" si="5"/>
        <v>427807</v>
      </c>
      <c r="Z14" s="9"/>
    </row>
    <row r="15">
      <c r="A15" s="34"/>
      <c r="B15" s="9"/>
      <c r="C15" s="9"/>
      <c r="D15" s="9"/>
      <c r="E15" s="9"/>
      <c r="F15" s="9"/>
      <c r="G15" s="9"/>
      <c r="H15" s="9"/>
      <c r="I15" s="9"/>
      <c r="J15" s="9"/>
      <c r="K15" s="9"/>
      <c r="L15" s="9"/>
      <c r="M15" s="9"/>
      <c r="N15" s="9"/>
      <c r="O15" s="9"/>
      <c r="P15" s="9"/>
      <c r="Q15" s="9"/>
      <c r="R15" s="9"/>
      <c r="S15" s="9"/>
      <c r="T15" s="9"/>
      <c r="U15" s="9"/>
      <c r="V15" s="9"/>
      <c r="W15" s="9"/>
      <c r="X15" s="9"/>
      <c r="Y15" s="9"/>
      <c r="Z15" s="9"/>
    </row>
    <row r="16">
      <c r="A16" s="37" t="s">
        <v>201</v>
      </c>
      <c r="B16" s="9"/>
      <c r="C16" s="9"/>
      <c r="D16" s="9"/>
      <c r="E16" s="9"/>
      <c r="F16" s="9"/>
      <c r="G16" s="9"/>
      <c r="H16" s="9"/>
      <c r="I16" s="9"/>
      <c r="J16" s="9"/>
      <c r="K16" s="9"/>
      <c r="L16" s="9"/>
      <c r="M16" s="9"/>
      <c r="N16" s="9"/>
      <c r="O16" s="9"/>
      <c r="P16" s="9"/>
      <c r="Q16" s="9"/>
      <c r="R16" s="9"/>
      <c r="S16" s="9"/>
      <c r="T16" s="9"/>
      <c r="U16" s="9"/>
      <c r="V16" s="9"/>
      <c r="W16" s="9"/>
      <c r="X16" s="9"/>
      <c r="Y16" s="9"/>
      <c r="Z16" s="9"/>
    </row>
    <row r="17">
      <c r="A17" s="34" t="s">
        <v>119</v>
      </c>
      <c r="B17" s="10">
        <f t="shared" ref="B17:B20" si="7">B3-B10</f>
        <v>0</v>
      </c>
      <c r="C17" s="10">
        <f t="shared" ref="C17:Y17" si="6">B17+C3-C10</f>
        <v>0</v>
      </c>
      <c r="D17" s="10">
        <f t="shared" si="6"/>
        <v>0</v>
      </c>
      <c r="E17" s="10">
        <f t="shared" si="6"/>
        <v>0</v>
      </c>
      <c r="F17" s="10">
        <f t="shared" si="6"/>
        <v>0</v>
      </c>
      <c r="G17" s="10">
        <f t="shared" si="6"/>
        <v>0</v>
      </c>
      <c r="H17" s="10">
        <f t="shared" si="6"/>
        <v>0</v>
      </c>
      <c r="I17" s="10">
        <f t="shared" si="6"/>
        <v>0</v>
      </c>
      <c r="J17" s="10">
        <f t="shared" si="6"/>
        <v>0</v>
      </c>
      <c r="K17" s="10">
        <f t="shared" si="6"/>
        <v>0</v>
      </c>
      <c r="L17" s="10">
        <f t="shared" si="6"/>
        <v>0</v>
      </c>
      <c r="M17" s="10">
        <f t="shared" si="6"/>
        <v>0</v>
      </c>
      <c r="N17" s="10">
        <f t="shared" si="6"/>
        <v>0</v>
      </c>
      <c r="O17" s="10">
        <f t="shared" si="6"/>
        <v>0</v>
      </c>
      <c r="P17" s="10">
        <f t="shared" si="6"/>
        <v>0</v>
      </c>
      <c r="Q17" s="10">
        <f t="shared" si="6"/>
        <v>0</v>
      </c>
      <c r="R17" s="10">
        <f t="shared" si="6"/>
        <v>0</v>
      </c>
      <c r="S17" s="10">
        <f t="shared" si="6"/>
        <v>0</v>
      </c>
      <c r="T17" s="10">
        <f t="shared" si="6"/>
        <v>0</v>
      </c>
      <c r="U17" s="10">
        <f t="shared" si="6"/>
        <v>0</v>
      </c>
      <c r="V17" s="10">
        <f t="shared" si="6"/>
        <v>0</v>
      </c>
      <c r="W17" s="10">
        <f t="shared" si="6"/>
        <v>0</v>
      </c>
      <c r="X17" s="10">
        <f t="shared" si="6"/>
        <v>0</v>
      </c>
      <c r="Y17" s="10">
        <f t="shared" si="6"/>
        <v>0</v>
      </c>
      <c r="Z17" s="9"/>
    </row>
    <row r="18">
      <c r="A18" s="34" t="s">
        <v>121</v>
      </c>
      <c r="B18" s="10">
        <f t="shared" si="7"/>
        <v>50963</v>
      </c>
      <c r="C18" s="10">
        <f t="shared" ref="C18:Y18" si="8">B18+C4-C11</f>
        <v>101926</v>
      </c>
      <c r="D18" s="10">
        <f t="shared" si="8"/>
        <v>101926</v>
      </c>
      <c r="E18" s="10">
        <f t="shared" si="8"/>
        <v>101926</v>
      </c>
      <c r="F18" s="10">
        <f t="shared" si="8"/>
        <v>101926</v>
      </c>
      <c r="G18" s="10">
        <f t="shared" si="8"/>
        <v>101926</v>
      </c>
      <c r="H18" s="10">
        <f t="shared" si="8"/>
        <v>101926</v>
      </c>
      <c r="I18" s="10">
        <f t="shared" si="8"/>
        <v>101926</v>
      </c>
      <c r="J18" s="10">
        <f t="shared" si="8"/>
        <v>101926</v>
      </c>
      <c r="K18" s="10">
        <f t="shared" si="8"/>
        <v>101926</v>
      </c>
      <c r="L18" s="10">
        <f t="shared" si="8"/>
        <v>101926</v>
      </c>
      <c r="M18" s="10">
        <f t="shared" si="8"/>
        <v>101926</v>
      </c>
      <c r="N18" s="10">
        <f t="shared" si="8"/>
        <v>101926</v>
      </c>
      <c r="O18" s="10">
        <f t="shared" si="8"/>
        <v>101926</v>
      </c>
      <c r="P18" s="10">
        <f t="shared" si="8"/>
        <v>101926</v>
      </c>
      <c r="Q18" s="10">
        <f t="shared" si="8"/>
        <v>101926</v>
      </c>
      <c r="R18" s="10">
        <f t="shared" si="8"/>
        <v>101926</v>
      </c>
      <c r="S18" s="10">
        <f t="shared" si="8"/>
        <v>101926</v>
      </c>
      <c r="T18" s="10">
        <f t="shared" si="8"/>
        <v>101926</v>
      </c>
      <c r="U18" s="10">
        <f t="shared" si="8"/>
        <v>101926</v>
      </c>
      <c r="V18" s="10">
        <f t="shared" si="8"/>
        <v>101926</v>
      </c>
      <c r="W18" s="10">
        <f t="shared" si="8"/>
        <v>101926</v>
      </c>
      <c r="X18" s="10">
        <f t="shared" si="8"/>
        <v>101926</v>
      </c>
      <c r="Y18" s="10">
        <f t="shared" si="8"/>
        <v>101926</v>
      </c>
      <c r="Z18" s="9"/>
    </row>
    <row r="19">
      <c r="A19" s="34" t="s">
        <v>123</v>
      </c>
      <c r="B19" s="10">
        <f t="shared" si="7"/>
        <v>10540</v>
      </c>
      <c r="C19" s="10">
        <f t="shared" ref="C19:Y19" si="9">B19+C5-C12</f>
        <v>0</v>
      </c>
      <c r="D19" s="10">
        <f t="shared" si="9"/>
        <v>10540</v>
      </c>
      <c r="E19" s="10">
        <f t="shared" si="9"/>
        <v>0</v>
      </c>
      <c r="F19" s="10">
        <f t="shared" si="9"/>
        <v>10540</v>
      </c>
      <c r="G19" s="10">
        <f t="shared" si="9"/>
        <v>0</v>
      </c>
      <c r="H19" s="10">
        <f t="shared" si="9"/>
        <v>10540</v>
      </c>
      <c r="I19" s="10">
        <f t="shared" si="9"/>
        <v>0</v>
      </c>
      <c r="J19" s="10">
        <f t="shared" si="9"/>
        <v>10540</v>
      </c>
      <c r="K19" s="10">
        <f t="shared" si="9"/>
        <v>0</v>
      </c>
      <c r="L19" s="10">
        <f t="shared" si="9"/>
        <v>10540</v>
      </c>
      <c r="M19" s="10">
        <f t="shared" si="9"/>
        <v>0</v>
      </c>
      <c r="N19" s="10">
        <f t="shared" si="9"/>
        <v>10540</v>
      </c>
      <c r="O19" s="10">
        <f t="shared" si="9"/>
        <v>0</v>
      </c>
      <c r="P19" s="10">
        <f t="shared" si="9"/>
        <v>10540</v>
      </c>
      <c r="Q19" s="10">
        <f t="shared" si="9"/>
        <v>0</v>
      </c>
      <c r="R19" s="10">
        <f t="shared" si="9"/>
        <v>10540</v>
      </c>
      <c r="S19" s="10">
        <f t="shared" si="9"/>
        <v>0</v>
      </c>
      <c r="T19" s="10">
        <f t="shared" si="9"/>
        <v>10540</v>
      </c>
      <c r="U19" s="10">
        <f t="shared" si="9"/>
        <v>0</v>
      </c>
      <c r="V19" s="10">
        <f t="shared" si="9"/>
        <v>10540</v>
      </c>
      <c r="W19" s="10">
        <f t="shared" si="9"/>
        <v>0</v>
      </c>
      <c r="X19" s="10">
        <f t="shared" si="9"/>
        <v>10540</v>
      </c>
      <c r="Y19" s="10">
        <f t="shared" si="9"/>
        <v>0</v>
      </c>
      <c r="Z19" s="9"/>
    </row>
    <row r="20">
      <c r="A20" s="34" t="s">
        <v>125</v>
      </c>
      <c r="B20" s="10">
        <f t="shared" si="7"/>
        <v>202104</v>
      </c>
      <c r="C20" s="10">
        <f t="shared" ref="C20:Y20" si="10">B20+C6-C13</f>
        <v>202104</v>
      </c>
      <c r="D20" s="10">
        <f t="shared" si="10"/>
        <v>202104</v>
      </c>
      <c r="E20" s="10">
        <f t="shared" si="10"/>
        <v>202104</v>
      </c>
      <c r="F20" s="10">
        <f t="shared" si="10"/>
        <v>202104</v>
      </c>
      <c r="G20" s="10">
        <f t="shared" si="10"/>
        <v>202104</v>
      </c>
      <c r="H20" s="10">
        <f t="shared" si="10"/>
        <v>202104</v>
      </c>
      <c r="I20" s="10">
        <f t="shared" si="10"/>
        <v>202104</v>
      </c>
      <c r="J20" s="10">
        <f t="shared" si="10"/>
        <v>202104</v>
      </c>
      <c r="K20" s="10">
        <f t="shared" si="10"/>
        <v>202104</v>
      </c>
      <c r="L20" s="10">
        <f t="shared" si="10"/>
        <v>202104</v>
      </c>
      <c r="M20" s="10">
        <f t="shared" si="10"/>
        <v>202104</v>
      </c>
      <c r="N20" s="10">
        <f t="shared" si="10"/>
        <v>202104</v>
      </c>
      <c r="O20" s="10">
        <f t="shared" si="10"/>
        <v>202104</v>
      </c>
      <c r="P20" s="10">
        <f t="shared" si="10"/>
        <v>202104</v>
      </c>
      <c r="Q20" s="10">
        <f t="shared" si="10"/>
        <v>202104</v>
      </c>
      <c r="R20" s="10">
        <f t="shared" si="10"/>
        <v>202104</v>
      </c>
      <c r="S20" s="10">
        <f t="shared" si="10"/>
        <v>202104</v>
      </c>
      <c r="T20" s="10">
        <f t="shared" si="10"/>
        <v>202104</v>
      </c>
      <c r="U20" s="10">
        <f t="shared" si="10"/>
        <v>202104</v>
      </c>
      <c r="V20" s="10">
        <f t="shared" si="10"/>
        <v>202104</v>
      </c>
      <c r="W20" s="10">
        <f t="shared" si="10"/>
        <v>202104</v>
      </c>
      <c r="X20" s="10">
        <f t="shared" si="10"/>
        <v>202104</v>
      </c>
      <c r="Y20" s="10">
        <f t="shared" si="10"/>
        <v>202104</v>
      </c>
      <c r="Z20" s="9"/>
    </row>
    <row r="21">
      <c r="A21" s="38" t="s">
        <v>188</v>
      </c>
      <c r="B21" s="10">
        <f t="shared" ref="B21:Y21" si="11">SUM(B17:B20)</f>
        <v>263607</v>
      </c>
      <c r="C21" s="10">
        <f t="shared" si="11"/>
        <v>304030</v>
      </c>
      <c r="D21" s="10">
        <f t="shared" si="11"/>
        <v>314570</v>
      </c>
      <c r="E21" s="10">
        <f t="shared" si="11"/>
        <v>304030</v>
      </c>
      <c r="F21" s="10">
        <f t="shared" si="11"/>
        <v>314570</v>
      </c>
      <c r="G21" s="10">
        <f t="shared" si="11"/>
        <v>304030</v>
      </c>
      <c r="H21" s="10">
        <f t="shared" si="11"/>
        <v>314570</v>
      </c>
      <c r="I21" s="10">
        <f t="shared" si="11"/>
        <v>304030</v>
      </c>
      <c r="J21" s="10">
        <f t="shared" si="11"/>
        <v>314570</v>
      </c>
      <c r="K21" s="10">
        <f t="shared" si="11"/>
        <v>304030</v>
      </c>
      <c r="L21" s="10">
        <f t="shared" si="11"/>
        <v>314570</v>
      </c>
      <c r="M21" s="10">
        <f t="shared" si="11"/>
        <v>304030</v>
      </c>
      <c r="N21" s="10">
        <f t="shared" si="11"/>
        <v>314570</v>
      </c>
      <c r="O21" s="10">
        <f t="shared" si="11"/>
        <v>304030</v>
      </c>
      <c r="P21" s="10">
        <f t="shared" si="11"/>
        <v>314570</v>
      </c>
      <c r="Q21" s="10">
        <f t="shared" si="11"/>
        <v>304030</v>
      </c>
      <c r="R21" s="10">
        <f t="shared" si="11"/>
        <v>314570</v>
      </c>
      <c r="S21" s="10">
        <f t="shared" si="11"/>
        <v>304030</v>
      </c>
      <c r="T21" s="10">
        <f t="shared" si="11"/>
        <v>314570</v>
      </c>
      <c r="U21" s="10">
        <f t="shared" si="11"/>
        <v>304030</v>
      </c>
      <c r="V21" s="10">
        <f t="shared" si="11"/>
        <v>314570</v>
      </c>
      <c r="W21" s="10">
        <f t="shared" si="11"/>
        <v>304030</v>
      </c>
      <c r="X21" s="10">
        <f t="shared" si="11"/>
        <v>314570</v>
      </c>
      <c r="Y21" s="10">
        <f t="shared" si="11"/>
        <v>304030</v>
      </c>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sheetData>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88"/>
    <col customWidth="1" min="2" max="2" width="14.75"/>
    <col customWidth="1" min="3" max="3" width="10.25"/>
    <col customWidth="1" min="4" max="4" width="18.5"/>
    <col customWidth="1" min="5" max="5" width="22.25"/>
    <col customWidth="1" min="6" max="6" width="22.5"/>
    <col customWidth="1" min="7" max="7" width="14.63"/>
  </cols>
  <sheetData>
    <row r="1">
      <c r="A1" s="41" t="s">
        <v>202</v>
      </c>
      <c r="B1" s="42" t="s">
        <v>203</v>
      </c>
      <c r="C1" s="42" t="s">
        <v>204</v>
      </c>
      <c r="D1" s="43" t="s">
        <v>205</v>
      </c>
      <c r="E1" s="43" t="s">
        <v>206</v>
      </c>
      <c r="F1" s="43" t="s">
        <v>207</v>
      </c>
      <c r="G1" s="43" t="s">
        <v>208</v>
      </c>
      <c r="H1" s="9"/>
      <c r="I1" s="9"/>
      <c r="J1" s="9"/>
    </row>
    <row r="2">
      <c r="A2" s="34" t="s">
        <v>209</v>
      </c>
      <c r="B2" s="44" t="s">
        <v>210</v>
      </c>
      <c r="C2" s="45" t="s">
        <v>211</v>
      </c>
      <c r="D2" s="44">
        <v>1.0</v>
      </c>
      <c r="E2" s="46">
        <v>1600000.0</v>
      </c>
      <c r="F2" s="44">
        <v>13.0</v>
      </c>
      <c r="G2" s="44">
        <f t="shared" ref="G2:G10" si="1">D2+F2</f>
        <v>14</v>
      </c>
      <c r="H2" s="9"/>
      <c r="I2" s="9"/>
      <c r="J2" s="9"/>
    </row>
    <row r="3">
      <c r="A3" s="34" t="s">
        <v>212</v>
      </c>
      <c r="B3" s="44" t="s">
        <v>213</v>
      </c>
      <c r="C3" s="45" t="s">
        <v>214</v>
      </c>
      <c r="D3" s="44">
        <v>1.0</v>
      </c>
      <c r="E3" s="46">
        <v>150000.0</v>
      </c>
      <c r="F3" s="44">
        <v>16.0</v>
      </c>
      <c r="G3" s="44">
        <f t="shared" si="1"/>
        <v>17</v>
      </c>
      <c r="H3" s="9"/>
      <c r="I3" s="9"/>
      <c r="J3" s="9"/>
    </row>
    <row r="4">
      <c r="A4" s="34" t="s">
        <v>212</v>
      </c>
      <c r="B4" s="44" t="s">
        <v>215</v>
      </c>
      <c r="C4" s="45" t="s">
        <v>216</v>
      </c>
      <c r="D4" s="44">
        <v>2.0</v>
      </c>
      <c r="E4" s="46">
        <v>100000.0</v>
      </c>
      <c r="F4" s="44">
        <v>14.0</v>
      </c>
      <c r="G4" s="44">
        <f t="shared" si="1"/>
        <v>16</v>
      </c>
      <c r="H4" s="9"/>
      <c r="I4" s="9"/>
      <c r="J4" s="9"/>
    </row>
    <row r="5">
      <c r="A5" s="34" t="s">
        <v>217</v>
      </c>
      <c r="B5" s="44" t="s">
        <v>215</v>
      </c>
      <c r="C5" s="45" t="s">
        <v>216</v>
      </c>
      <c r="D5" s="44">
        <v>5.0</v>
      </c>
      <c r="E5" s="44">
        <v>100000.0</v>
      </c>
      <c r="F5" s="44">
        <v>14.0</v>
      </c>
      <c r="G5" s="44">
        <f t="shared" si="1"/>
        <v>19</v>
      </c>
      <c r="H5" s="9"/>
      <c r="I5" s="9"/>
      <c r="J5" s="9"/>
    </row>
    <row r="6">
      <c r="A6" s="34" t="s">
        <v>218</v>
      </c>
      <c r="B6" s="44" t="s">
        <v>213</v>
      </c>
      <c r="C6" s="45" t="s">
        <v>214</v>
      </c>
      <c r="D6" s="44">
        <v>7.0</v>
      </c>
      <c r="E6" s="46">
        <v>150000.0</v>
      </c>
      <c r="F6" s="44">
        <v>16.0</v>
      </c>
      <c r="G6" s="44">
        <f t="shared" si="1"/>
        <v>23</v>
      </c>
      <c r="H6" s="9"/>
      <c r="I6" s="9"/>
      <c r="J6" s="9"/>
    </row>
    <row r="7">
      <c r="A7" s="34" t="s">
        <v>219</v>
      </c>
      <c r="B7" s="44" t="s">
        <v>220</v>
      </c>
      <c r="C7" s="45" t="s">
        <v>216</v>
      </c>
      <c r="D7" s="44">
        <v>10.0</v>
      </c>
      <c r="E7" s="44">
        <v>100000.0</v>
      </c>
      <c r="F7" s="44">
        <v>14.0</v>
      </c>
      <c r="G7" s="44">
        <f t="shared" si="1"/>
        <v>24</v>
      </c>
      <c r="H7" s="9"/>
      <c r="I7" s="9"/>
      <c r="J7" s="9"/>
    </row>
    <row r="8">
      <c r="A8" s="34" t="s">
        <v>221</v>
      </c>
      <c r="B8" s="44" t="s">
        <v>210</v>
      </c>
      <c r="C8" s="45" t="s">
        <v>211</v>
      </c>
      <c r="D8" s="44">
        <v>14.0</v>
      </c>
      <c r="E8" s="44">
        <v>1600000.0</v>
      </c>
      <c r="F8" s="44">
        <v>13.0</v>
      </c>
      <c r="G8" s="44">
        <f t="shared" si="1"/>
        <v>27</v>
      </c>
      <c r="H8" s="9"/>
      <c r="I8" s="9"/>
      <c r="J8" s="9"/>
    </row>
    <row r="9">
      <c r="A9" s="34" t="s">
        <v>222</v>
      </c>
      <c r="B9" s="44" t="s">
        <v>213</v>
      </c>
      <c r="C9" s="45" t="s">
        <v>214</v>
      </c>
      <c r="D9" s="44">
        <v>23.0</v>
      </c>
      <c r="E9" s="44">
        <v>150000.0</v>
      </c>
      <c r="F9" s="44">
        <v>16.0</v>
      </c>
      <c r="G9" s="44">
        <f t="shared" si="1"/>
        <v>39</v>
      </c>
      <c r="H9" s="9"/>
      <c r="I9" s="9"/>
      <c r="J9" s="9"/>
    </row>
    <row r="10">
      <c r="A10" s="34" t="s">
        <v>223</v>
      </c>
      <c r="B10" s="44" t="s">
        <v>220</v>
      </c>
      <c r="C10" s="45" t="s">
        <v>216</v>
      </c>
      <c r="D10" s="44">
        <v>24.0</v>
      </c>
      <c r="E10" s="44">
        <v>100000.0</v>
      </c>
      <c r="F10" s="44">
        <v>14.0</v>
      </c>
      <c r="G10" s="44">
        <f t="shared" si="1"/>
        <v>38</v>
      </c>
      <c r="H10" s="9"/>
      <c r="I10" s="9"/>
      <c r="J10" s="9"/>
    </row>
    <row r="11">
      <c r="A11" s="9"/>
      <c r="B11" s="9"/>
      <c r="C11" s="9"/>
      <c r="D11" s="9"/>
      <c r="E11" s="9"/>
      <c r="F11" s="9"/>
      <c r="G11" s="9"/>
      <c r="H11" s="9"/>
      <c r="I11" s="9"/>
      <c r="J11" s="9"/>
    </row>
    <row r="12">
      <c r="A12" s="18"/>
      <c r="B12" s="9"/>
      <c r="C12" s="9"/>
      <c r="D12" s="9"/>
      <c r="E12" s="9"/>
      <c r="F12" s="9"/>
      <c r="G12" s="9"/>
      <c r="H12" s="9"/>
      <c r="I12" s="9"/>
      <c r="J12" s="9"/>
    </row>
    <row r="13">
      <c r="A13" s="9"/>
      <c r="B13" s="9"/>
      <c r="C13" s="9"/>
      <c r="D13" s="9"/>
      <c r="E13" s="9"/>
      <c r="F13" s="9"/>
      <c r="G13" s="9"/>
      <c r="H13" s="9"/>
      <c r="I13" s="9"/>
      <c r="J13" s="9"/>
    </row>
  </sheetData>
  <printOptions gridLines="1" horizontalCentered="1"/>
  <pageMargins bottom="0.75" footer="0.0" header="0.0" left="0.7" right="0.7" top="0.75"/>
  <pageSetup fitToHeight="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0"/>
    <col customWidth="1" min="2" max="25" width="13.63"/>
  </cols>
  <sheetData>
    <row r="1">
      <c r="A1" s="47"/>
      <c r="B1" s="48" t="s">
        <v>158</v>
      </c>
      <c r="C1" s="48" t="s">
        <v>159</v>
      </c>
      <c r="D1" s="48" t="s">
        <v>160</v>
      </c>
      <c r="E1" s="48" t="s">
        <v>161</v>
      </c>
      <c r="F1" s="48" t="s">
        <v>162</v>
      </c>
      <c r="G1" s="48" t="s">
        <v>163</v>
      </c>
      <c r="H1" s="48" t="s">
        <v>164</v>
      </c>
      <c r="I1" s="48" t="s">
        <v>165</v>
      </c>
      <c r="J1" s="48" t="s">
        <v>166</v>
      </c>
      <c r="K1" s="48" t="s">
        <v>167</v>
      </c>
      <c r="L1" s="48" t="s">
        <v>168</v>
      </c>
      <c r="M1" s="48" t="s">
        <v>169</v>
      </c>
      <c r="N1" s="48" t="s">
        <v>170</v>
      </c>
      <c r="O1" s="48" t="s">
        <v>171</v>
      </c>
      <c r="P1" s="48" t="s">
        <v>172</v>
      </c>
      <c r="Q1" s="48" t="s">
        <v>173</v>
      </c>
      <c r="R1" s="48" t="s">
        <v>174</v>
      </c>
      <c r="S1" s="48" t="s">
        <v>175</v>
      </c>
      <c r="T1" s="48" t="s">
        <v>176</v>
      </c>
      <c r="U1" s="48" t="s">
        <v>177</v>
      </c>
      <c r="V1" s="48" t="s">
        <v>178</v>
      </c>
      <c r="W1" s="48" t="s">
        <v>179</v>
      </c>
      <c r="X1" s="48" t="s">
        <v>180</v>
      </c>
      <c r="Y1" s="48" t="s">
        <v>181</v>
      </c>
      <c r="Z1" s="9"/>
    </row>
    <row r="2">
      <c r="A2" s="37" t="s">
        <v>224</v>
      </c>
      <c r="B2" s="9"/>
      <c r="C2" s="9"/>
      <c r="D2" s="9"/>
      <c r="E2" s="9"/>
      <c r="F2" s="9"/>
      <c r="G2" s="9"/>
      <c r="H2" s="9"/>
      <c r="I2" s="9"/>
      <c r="J2" s="9"/>
      <c r="K2" s="9"/>
      <c r="L2" s="9"/>
      <c r="M2" s="9"/>
      <c r="N2" s="9"/>
      <c r="O2" s="9"/>
      <c r="P2" s="9"/>
      <c r="Q2" s="9"/>
      <c r="R2" s="9"/>
      <c r="S2" s="9"/>
      <c r="T2" s="9"/>
      <c r="U2" s="9"/>
      <c r="V2" s="9"/>
      <c r="W2" s="9"/>
      <c r="X2" s="9"/>
      <c r="Y2" s="9"/>
      <c r="Z2" s="9"/>
    </row>
    <row r="3">
      <c r="A3" s="34" t="s">
        <v>210</v>
      </c>
      <c r="B3" s="10">
        <v>0.0</v>
      </c>
      <c r="C3" s="49">
        <f t="shared" ref="C3:Y3" si="1">B21</f>
        <v>1600000</v>
      </c>
      <c r="D3" s="49">
        <f t="shared" si="1"/>
        <v>1600000</v>
      </c>
      <c r="E3" s="49">
        <f t="shared" si="1"/>
        <v>1600000</v>
      </c>
      <c r="F3" s="49">
        <f t="shared" si="1"/>
        <v>1600000</v>
      </c>
      <c r="G3" s="49">
        <f t="shared" si="1"/>
        <v>1600000</v>
      </c>
      <c r="H3" s="49">
        <f t="shared" si="1"/>
        <v>1600000</v>
      </c>
      <c r="I3" s="49">
        <f t="shared" si="1"/>
        <v>1600000</v>
      </c>
      <c r="J3" s="49">
        <f t="shared" si="1"/>
        <v>1600000</v>
      </c>
      <c r="K3" s="49">
        <f t="shared" si="1"/>
        <v>1600000</v>
      </c>
      <c r="L3" s="49">
        <f t="shared" si="1"/>
        <v>1600000</v>
      </c>
      <c r="M3" s="49">
        <f t="shared" si="1"/>
        <v>1600000</v>
      </c>
      <c r="N3" s="49">
        <f t="shared" si="1"/>
        <v>1600000</v>
      </c>
      <c r="O3" s="49">
        <f t="shared" si="1"/>
        <v>1600000</v>
      </c>
      <c r="P3" s="49">
        <f t="shared" si="1"/>
        <v>1600000</v>
      </c>
      <c r="Q3" s="49">
        <f t="shared" si="1"/>
        <v>1600000</v>
      </c>
      <c r="R3" s="49">
        <f t="shared" si="1"/>
        <v>1600000</v>
      </c>
      <c r="S3" s="49">
        <f t="shared" si="1"/>
        <v>1600000</v>
      </c>
      <c r="T3" s="49">
        <f t="shared" si="1"/>
        <v>1600000</v>
      </c>
      <c r="U3" s="49">
        <f t="shared" si="1"/>
        <v>1600000</v>
      </c>
      <c r="V3" s="49">
        <f t="shared" si="1"/>
        <v>1600000</v>
      </c>
      <c r="W3" s="49">
        <f t="shared" si="1"/>
        <v>1600000</v>
      </c>
      <c r="X3" s="49">
        <f t="shared" si="1"/>
        <v>1600000</v>
      </c>
      <c r="Y3" s="49">
        <f t="shared" si="1"/>
        <v>1600000</v>
      </c>
      <c r="Z3" s="9"/>
    </row>
    <row r="4">
      <c r="A4" s="34" t="s">
        <v>213</v>
      </c>
      <c r="B4" s="10">
        <v>0.0</v>
      </c>
      <c r="C4" s="49">
        <f t="shared" ref="C4:Y4" si="2">B22</f>
        <v>150000</v>
      </c>
      <c r="D4" s="49">
        <f t="shared" si="2"/>
        <v>150000</v>
      </c>
      <c r="E4" s="49">
        <f t="shared" si="2"/>
        <v>150000</v>
      </c>
      <c r="F4" s="49">
        <f t="shared" si="2"/>
        <v>150000</v>
      </c>
      <c r="G4" s="49">
        <f t="shared" si="2"/>
        <v>150000</v>
      </c>
      <c r="H4" s="49">
        <f t="shared" si="2"/>
        <v>150000</v>
      </c>
      <c r="I4" s="49">
        <f t="shared" si="2"/>
        <v>300000</v>
      </c>
      <c r="J4" s="49">
        <f t="shared" si="2"/>
        <v>300000</v>
      </c>
      <c r="K4" s="49">
        <f t="shared" si="2"/>
        <v>300000</v>
      </c>
      <c r="L4" s="49">
        <f t="shared" si="2"/>
        <v>300000</v>
      </c>
      <c r="M4" s="49">
        <f t="shared" si="2"/>
        <v>300000</v>
      </c>
      <c r="N4" s="49">
        <f t="shared" si="2"/>
        <v>300000</v>
      </c>
      <c r="O4" s="49">
        <f t="shared" si="2"/>
        <v>300000</v>
      </c>
      <c r="P4" s="49">
        <f t="shared" si="2"/>
        <v>300000</v>
      </c>
      <c r="Q4" s="49">
        <f t="shared" si="2"/>
        <v>300000</v>
      </c>
      <c r="R4" s="49">
        <f t="shared" si="2"/>
        <v>300000</v>
      </c>
      <c r="S4" s="49">
        <f t="shared" si="2"/>
        <v>150000</v>
      </c>
      <c r="T4" s="49">
        <f t="shared" si="2"/>
        <v>150000</v>
      </c>
      <c r="U4" s="49">
        <f t="shared" si="2"/>
        <v>150000</v>
      </c>
      <c r="V4" s="49">
        <f t="shared" si="2"/>
        <v>150000</v>
      </c>
      <c r="W4" s="49">
        <f t="shared" si="2"/>
        <v>150000</v>
      </c>
      <c r="X4" s="49">
        <f t="shared" si="2"/>
        <v>150000</v>
      </c>
      <c r="Y4" s="49">
        <f t="shared" si="2"/>
        <v>150000</v>
      </c>
      <c r="Z4" s="9"/>
    </row>
    <row r="5">
      <c r="A5" s="34" t="s">
        <v>215</v>
      </c>
      <c r="B5" s="10">
        <v>0.0</v>
      </c>
      <c r="C5" s="49">
        <f t="shared" ref="C5:Y5" si="3">B23</f>
        <v>0</v>
      </c>
      <c r="D5" s="49">
        <f t="shared" si="3"/>
        <v>100000</v>
      </c>
      <c r="E5" s="49">
        <f t="shared" si="3"/>
        <v>100000</v>
      </c>
      <c r="F5" s="49">
        <f t="shared" si="3"/>
        <v>100000</v>
      </c>
      <c r="G5" s="49">
        <f t="shared" si="3"/>
        <v>200000</v>
      </c>
      <c r="H5" s="49">
        <f t="shared" si="3"/>
        <v>200000</v>
      </c>
      <c r="I5" s="49">
        <f t="shared" si="3"/>
        <v>200000</v>
      </c>
      <c r="J5" s="49">
        <f t="shared" si="3"/>
        <v>200000</v>
      </c>
      <c r="K5" s="49">
        <f t="shared" si="3"/>
        <v>200000</v>
      </c>
      <c r="L5" s="49">
        <f t="shared" si="3"/>
        <v>300000</v>
      </c>
      <c r="M5" s="49">
        <f t="shared" si="3"/>
        <v>300000</v>
      </c>
      <c r="N5" s="49">
        <f t="shared" si="3"/>
        <v>300000</v>
      </c>
      <c r="O5" s="49">
        <f t="shared" si="3"/>
        <v>300000</v>
      </c>
      <c r="P5" s="49">
        <f t="shared" si="3"/>
        <v>300000</v>
      </c>
      <c r="Q5" s="49">
        <f t="shared" si="3"/>
        <v>300000</v>
      </c>
      <c r="R5" s="49">
        <f t="shared" si="3"/>
        <v>200000</v>
      </c>
      <c r="S5" s="49">
        <f t="shared" si="3"/>
        <v>200000</v>
      </c>
      <c r="T5" s="49">
        <f t="shared" si="3"/>
        <v>200000</v>
      </c>
      <c r="U5" s="49">
        <f t="shared" si="3"/>
        <v>100000</v>
      </c>
      <c r="V5" s="49">
        <f t="shared" si="3"/>
        <v>100000</v>
      </c>
      <c r="W5" s="49">
        <f t="shared" si="3"/>
        <v>100000</v>
      </c>
      <c r="X5" s="49">
        <f t="shared" si="3"/>
        <v>100000</v>
      </c>
      <c r="Y5" s="49">
        <f t="shared" si="3"/>
        <v>100000</v>
      </c>
      <c r="Z5" s="9"/>
    </row>
    <row r="6">
      <c r="A6" s="37" t="s">
        <v>188</v>
      </c>
      <c r="B6" s="10">
        <f>sum(B3:B5)</f>
        <v>0</v>
      </c>
      <c r="C6" s="49">
        <f t="shared" ref="C6:Y6" si="4">SUM(C3:C5)</f>
        <v>1750000</v>
      </c>
      <c r="D6" s="49">
        <f t="shared" si="4"/>
        <v>1850000</v>
      </c>
      <c r="E6" s="49">
        <f t="shared" si="4"/>
        <v>1850000</v>
      </c>
      <c r="F6" s="49">
        <f t="shared" si="4"/>
        <v>1850000</v>
      </c>
      <c r="G6" s="49">
        <f t="shared" si="4"/>
        <v>1950000</v>
      </c>
      <c r="H6" s="49">
        <f t="shared" si="4"/>
        <v>1950000</v>
      </c>
      <c r="I6" s="49">
        <f t="shared" si="4"/>
        <v>2100000</v>
      </c>
      <c r="J6" s="49">
        <f t="shared" si="4"/>
        <v>2100000</v>
      </c>
      <c r="K6" s="49">
        <f t="shared" si="4"/>
        <v>2100000</v>
      </c>
      <c r="L6" s="49">
        <f t="shared" si="4"/>
        <v>2200000</v>
      </c>
      <c r="M6" s="49">
        <f t="shared" si="4"/>
        <v>2200000</v>
      </c>
      <c r="N6" s="49">
        <f t="shared" si="4"/>
        <v>2200000</v>
      </c>
      <c r="O6" s="49">
        <f t="shared" si="4"/>
        <v>2200000</v>
      </c>
      <c r="P6" s="49">
        <f t="shared" si="4"/>
        <v>2200000</v>
      </c>
      <c r="Q6" s="49">
        <f t="shared" si="4"/>
        <v>2200000</v>
      </c>
      <c r="R6" s="49">
        <f t="shared" si="4"/>
        <v>2100000</v>
      </c>
      <c r="S6" s="49">
        <f t="shared" si="4"/>
        <v>1950000</v>
      </c>
      <c r="T6" s="49">
        <f t="shared" si="4"/>
        <v>1950000</v>
      </c>
      <c r="U6" s="49">
        <f t="shared" si="4"/>
        <v>1850000</v>
      </c>
      <c r="V6" s="49">
        <f t="shared" si="4"/>
        <v>1850000</v>
      </c>
      <c r="W6" s="49">
        <f t="shared" si="4"/>
        <v>1850000</v>
      </c>
      <c r="X6" s="49">
        <f t="shared" si="4"/>
        <v>1850000</v>
      </c>
      <c r="Y6" s="49">
        <f t="shared" si="4"/>
        <v>1850000</v>
      </c>
      <c r="Z6" s="9"/>
    </row>
    <row r="7">
      <c r="A7" s="34"/>
      <c r="B7" s="9"/>
      <c r="C7" s="9"/>
      <c r="D7" s="9"/>
      <c r="E7" s="9"/>
      <c r="F7" s="9"/>
      <c r="G7" s="9"/>
      <c r="H7" s="9"/>
      <c r="I7" s="9"/>
      <c r="J7" s="9"/>
      <c r="K7" s="9"/>
      <c r="L7" s="9"/>
      <c r="M7" s="9"/>
      <c r="N7" s="9"/>
      <c r="O7" s="9"/>
      <c r="P7" s="9"/>
      <c r="Q7" s="9"/>
      <c r="R7" s="9"/>
      <c r="S7" s="9"/>
      <c r="T7" s="9"/>
      <c r="U7" s="9"/>
      <c r="V7" s="9"/>
      <c r="W7" s="9"/>
      <c r="X7" s="9"/>
      <c r="Y7" s="9"/>
      <c r="Z7" s="9"/>
    </row>
    <row r="8">
      <c r="A8" s="37" t="s">
        <v>225</v>
      </c>
      <c r="B8" s="9"/>
      <c r="C8" s="9"/>
      <c r="D8" s="9"/>
      <c r="E8" s="9"/>
      <c r="F8" s="9"/>
      <c r="G8" s="9"/>
      <c r="H8" s="9"/>
      <c r="I8" s="9"/>
      <c r="J8" s="9"/>
      <c r="K8" s="9"/>
      <c r="L8" s="9"/>
      <c r="M8" s="9"/>
      <c r="N8" s="9"/>
      <c r="O8" s="9"/>
      <c r="P8" s="9"/>
      <c r="Q8" s="9"/>
      <c r="R8" s="9"/>
      <c r="S8" s="9"/>
      <c r="T8" s="9"/>
      <c r="U8" s="9"/>
      <c r="V8" s="9"/>
      <c r="W8" s="9"/>
      <c r="X8" s="9"/>
      <c r="Y8" s="9"/>
      <c r="Z8" s="9"/>
    </row>
    <row r="9">
      <c r="A9" s="34" t="s">
        <v>210</v>
      </c>
      <c r="B9" s="49">
        <f>FAR!$E$2</f>
        <v>1600000</v>
      </c>
      <c r="C9" s="49">
        <v>0.0</v>
      </c>
      <c r="D9" s="49">
        <v>0.0</v>
      </c>
      <c r="E9" s="49">
        <v>0.0</v>
      </c>
      <c r="F9" s="49">
        <v>0.0</v>
      </c>
      <c r="G9" s="49">
        <v>0.0</v>
      </c>
      <c r="H9" s="49">
        <v>0.0</v>
      </c>
      <c r="I9" s="49">
        <v>0.0</v>
      </c>
      <c r="J9" s="49">
        <v>0.0</v>
      </c>
      <c r="K9" s="49">
        <v>0.0</v>
      </c>
      <c r="L9" s="49">
        <v>0.0</v>
      </c>
      <c r="M9" s="49">
        <v>0.0</v>
      </c>
      <c r="N9" s="49">
        <v>0.0</v>
      </c>
      <c r="O9" s="49">
        <f>FAR!$E$8</f>
        <v>1600000</v>
      </c>
      <c r="P9" s="49">
        <v>0.0</v>
      </c>
      <c r="Q9" s="49">
        <v>0.0</v>
      </c>
      <c r="R9" s="49">
        <v>0.0</v>
      </c>
      <c r="S9" s="49">
        <v>0.0</v>
      </c>
      <c r="T9" s="49">
        <v>0.0</v>
      </c>
      <c r="U9" s="49">
        <v>0.0</v>
      </c>
      <c r="V9" s="49">
        <v>0.0</v>
      </c>
      <c r="W9" s="49">
        <v>0.0</v>
      </c>
      <c r="X9" s="49">
        <v>0.0</v>
      </c>
      <c r="Y9" s="49">
        <v>0.0</v>
      </c>
      <c r="Z9" s="9"/>
    </row>
    <row r="10">
      <c r="A10" s="34" t="s">
        <v>213</v>
      </c>
      <c r="B10" s="49">
        <f>FAR!$E$3</f>
        <v>150000</v>
      </c>
      <c r="C10" s="49">
        <v>0.0</v>
      </c>
      <c r="D10" s="49">
        <v>0.0</v>
      </c>
      <c r="E10" s="49">
        <v>0.0</v>
      </c>
      <c r="F10" s="49">
        <v>0.0</v>
      </c>
      <c r="G10" s="49">
        <v>0.0</v>
      </c>
      <c r="H10" s="49">
        <f>FAR!$E$6</f>
        <v>150000</v>
      </c>
      <c r="I10" s="49">
        <v>0.0</v>
      </c>
      <c r="J10" s="49">
        <v>0.0</v>
      </c>
      <c r="K10" s="49">
        <v>0.0</v>
      </c>
      <c r="L10" s="49">
        <v>0.0</v>
      </c>
      <c r="M10" s="49">
        <v>0.0</v>
      </c>
      <c r="N10" s="49">
        <v>0.0</v>
      </c>
      <c r="O10" s="49">
        <v>0.0</v>
      </c>
      <c r="P10" s="49">
        <v>0.0</v>
      </c>
      <c r="Q10" s="49">
        <v>0.0</v>
      </c>
      <c r="R10" s="49">
        <v>0.0</v>
      </c>
      <c r="S10" s="49">
        <v>0.0</v>
      </c>
      <c r="T10" s="49">
        <v>0.0</v>
      </c>
      <c r="U10" s="49">
        <v>0.0</v>
      </c>
      <c r="V10" s="49">
        <v>0.0</v>
      </c>
      <c r="W10" s="49">
        <v>0.0</v>
      </c>
      <c r="X10" s="49">
        <f>FAR!$E$9</f>
        <v>150000</v>
      </c>
      <c r="Y10" s="49">
        <v>0.0</v>
      </c>
      <c r="Z10" s="9"/>
    </row>
    <row r="11">
      <c r="A11" s="34" t="s">
        <v>215</v>
      </c>
      <c r="B11" s="49">
        <v>0.0</v>
      </c>
      <c r="C11" s="49">
        <f>FAR!$E$4</f>
        <v>100000</v>
      </c>
      <c r="D11" s="49">
        <v>0.0</v>
      </c>
      <c r="E11" s="49">
        <v>0.0</v>
      </c>
      <c r="F11" s="49">
        <f>FAR!$E$5</f>
        <v>100000</v>
      </c>
      <c r="G11" s="49">
        <v>0.0</v>
      </c>
      <c r="H11" s="49">
        <v>0.0</v>
      </c>
      <c r="I11" s="49">
        <v>0.0</v>
      </c>
      <c r="J11" s="49">
        <v>0.0</v>
      </c>
      <c r="K11" s="49">
        <f>FAR!$E$7</f>
        <v>100000</v>
      </c>
      <c r="L11" s="49">
        <v>0.0</v>
      </c>
      <c r="M11" s="49">
        <v>0.0</v>
      </c>
      <c r="N11" s="49">
        <v>0.0</v>
      </c>
      <c r="O11" s="49">
        <v>0.0</v>
      </c>
      <c r="P11" s="49">
        <v>0.0</v>
      </c>
      <c r="Q11" s="49">
        <v>0.0</v>
      </c>
      <c r="R11" s="49">
        <v>0.0</v>
      </c>
      <c r="S11" s="49">
        <v>0.0</v>
      </c>
      <c r="T11" s="49">
        <v>0.0</v>
      </c>
      <c r="U11" s="49">
        <v>0.0</v>
      </c>
      <c r="V11" s="49">
        <v>0.0</v>
      </c>
      <c r="W11" s="49">
        <v>0.0</v>
      </c>
      <c r="X11" s="49">
        <v>0.0</v>
      </c>
      <c r="Y11" s="49">
        <f>FAR!$E$10</f>
        <v>100000</v>
      </c>
      <c r="Z11" s="9"/>
    </row>
    <row r="12">
      <c r="A12" s="37" t="s">
        <v>188</v>
      </c>
      <c r="B12" s="49">
        <f t="shared" ref="B12:Y12" si="5">SUM(B9:B11)</f>
        <v>1750000</v>
      </c>
      <c r="C12" s="49">
        <f t="shared" si="5"/>
        <v>100000</v>
      </c>
      <c r="D12" s="49">
        <f t="shared" si="5"/>
        <v>0</v>
      </c>
      <c r="E12" s="49">
        <f t="shared" si="5"/>
        <v>0</v>
      </c>
      <c r="F12" s="49">
        <f t="shared" si="5"/>
        <v>100000</v>
      </c>
      <c r="G12" s="49">
        <f t="shared" si="5"/>
        <v>0</v>
      </c>
      <c r="H12" s="49">
        <f t="shared" si="5"/>
        <v>150000</v>
      </c>
      <c r="I12" s="49">
        <f t="shared" si="5"/>
        <v>0</v>
      </c>
      <c r="J12" s="49">
        <f t="shared" si="5"/>
        <v>0</v>
      </c>
      <c r="K12" s="49">
        <f t="shared" si="5"/>
        <v>100000</v>
      </c>
      <c r="L12" s="49">
        <f t="shared" si="5"/>
        <v>0</v>
      </c>
      <c r="M12" s="49">
        <f t="shared" si="5"/>
        <v>0</v>
      </c>
      <c r="N12" s="49">
        <f t="shared" si="5"/>
        <v>0</v>
      </c>
      <c r="O12" s="49">
        <f t="shared" si="5"/>
        <v>1600000</v>
      </c>
      <c r="P12" s="49">
        <f t="shared" si="5"/>
        <v>0</v>
      </c>
      <c r="Q12" s="49">
        <f t="shared" si="5"/>
        <v>0</v>
      </c>
      <c r="R12" s="49">
        <f t="shared" si="5"/>
        <v>0</v>
      </c>
      <c r="S12" s="49">
        <f t="shared" si="5"/>
        <v>0</v>
      </c>
      <c r="T12" s="49">
        <f t="shared" si="5"/>
        <v>0</v>
      </c>
      <c r="U12" s="49">
        <f t="shared" si="5"/>
        <v>0</v>
      </c>
      <c r="V12" s="49">
        <f t="shared" si="5"/>
        <v>0</v>
      </c>
      <c r="W12" s="49">
        <f t="shared" si="5"/>
        <v>0</v>
      </c>
      <c r="X12" s="49">
        <f t="shared" si="5"/>
        <v>150000</v>
      </c>
      <c r="Y12" s="49">
        <f t="shared" si="5"/>
        <v>100000</v>
      </c>
      <c r="Z12" s="9"/>
    </row>
    <row r="13">
      <c r="A13" s="34"/>
      <c r="B13" s="9"/>
      <c r="C13" s="9"/>
      <c r="D13" s="9"/>
      <c r="E13" s="9"/>
      <c r="F13" s="9"/>
      <c r="G13" s="9"/>
      <c r="H13" s="9"/>
      <c r="I13" s="9"/>
      <c r="J13" s="9"/>
      <c r="K13" s="9"/>
      <c r="L13" s="9"/>
      <c r="M13" s="9"/>
      <c r="N13" s="9"/>
      <c r="O13" s="9"/>
      <c r="P13" s="9"/>
      <c r="Q13" s="9"/>
      <c r="R13" s="9"/>
      <c r="S13" s="9"/>
      <c r="T13" s="9"/>
      <c r="U13" s="9"/>
      <c r="V13" s="9"/>
      <c r="W13" s="9"/>
      <c r="X13" s="9"/>
      <c r="Y13" s="9"/>
      <c r="Z13" s="9"/>
    </row>
    <row r="14">
      <c r="A14" s="37" t="s">
        <v>226</v>
      </c>
      <c r="B14" s="9"/>
      <c r="C14" s="9"/>
      <c r="D14" s="9"/>
      <c r="E14" s="9"/>
      <c r="F14" s="9"/>
      <c r="G14" s="9"/>
      <c r="H14" s="9"/>
      <c r="I14" s="9"/>
      <c r="J14" s="9"/>
      <c r="K14" s="9"/>
      <c r="L14" s="9"/>
      <c r="M14" s="9"/>
      <c r="N14" s="9"/>
      <c r="O14" s="9"/>
      <c r="P14" s="9"/>
      <c r="Q14" s="9"/>
      <c r="R14" s="9"/>
      <c r="S14" s="9"/>
      <c r="T14" s="9"/>
      <c r="U14" s="9"/>
      <c r="V14" s="9"/>
      <c r="W14" s="9"/>
      <c r="X14" s="9"/>
      <c r="Y14" s="9"/>
      <c r="Z14" s="9"/>
    </row>
    <row r="15">
      <c r="A15" s="34" t="s">
        <v>210</v>
      </c>
      <c r="B15" s="10">
        <v>0.0</v>
      </c>
      <c r="C15" s="10">
        <v>0.0</v>
      </c>
      <c r="D15" s="10">
        <v>0.0</v>
      </c>
      <c r="E15" s="10">
        <v>0.0</v>
      </c>
      <c r="F15" s="10">
        <v>0.0</v>
      </c>
      <c r="G15" s="10">
        <v>0.0</v>
      </c>
      <c r="H15" s="10">
        <v>0.0</v>
      </c>
      <c r="I15" s="10">
        <v>0.0</v>
      </c>
      <c r="J15" s="10">
        <v>0.0</v>
      </c>
      <c r="K15" s="10">
        <v>0.0</v>
      </c>
      <c r="L15" s="10">
        <v>0.0</v>
      </c>
      <c r="M15" s="10">
        <v>0.0</v>
      </c>
      <c r="N15" s="10">
        <v>0.0</v>
      </c>
      <c r="O15" s="49">
        <f>FAR!$E$2</f>
        <v>1600000</v>
      </c>
      <c r="P15" s="10">
        <v>0.0</v>
      </c>
      <c r="Q15" s="10">
        <v>0.0</v>
      </c>
      <c r="R15" s="10">
        <v>0.0</v>
      </c>
      <c r="S15" s="10">
        <v>0.0</v>
      </c>
      <c r="T15" s="10">
        <v>0.0</v>
      </c>
      <c r="U15" s="10">
        <v>0.0</v>
      </c>
      <c r="V15" s="10">
        <v>0.0</v>
      </c>
      <c r="W15" s="10">
        <v>0.0</v>
      </c>
      <c r="X15" s="10">
        <v>0.0</v>
      </c>
      <c r="Y15" s="10">
        <v>0.0</v>
      </c>
      <c r="Z15" s="9"/>
    </row>
    <row r="16">
      <c r="A16" s="34" t="s">
        <v>213</v>
      </c>
      <c r="B16" s="10">
        <v>0.0</v>
      </c>
      <c r="C16" s="10">
        <v>0.0</v>
      </c>
      <c r="D16" s="10">
        <v>0.0</v>
      </c>
      <c r="E16" s="10">
        <v>0.0</v>
      </c>
      <c r="F16" s="10">
        <v>0.0</v>
      </c>
      <c r="G16" s="10">
        <v>0.0</v>
      </c>
      <c r="H16" s="10">
        <v>0.0</v>
      </c>
      <c r="I16" s="10">
        <v>0.0</v>
      </c>
      <c r="J16" s="10">
        <v>0.0</v>
      </c>
      <c r="K16" s="10">
        <v>0.0</v>
      </c>
      <c r="L16" s="10">
        <v>0.0</v>
      </c>
      <c r="M16" s="10">
        <v>0.0</v>
      </c>
      <c r="N16" s="10">
        <v>0.0</v>
      </c>
      <c r="O16" s="10">
        <v>0.0</v>
      </c>
      <c r="P16" s="10">
        <v>0.0</v>
      </c>
      <c r="Q16" s="10">
        <v>0.0</v>
      </c>
      <c r="R16" s="49">
        <f>FAR!$E$3</f>
        <v>150000</v>
      </c>
      <c r="S16" s="10">
        <v>0.0</v>
      </c>
      <c r="T16" s="10">
        <v>0.0</v>
      </c>
      <c r="U16" s="10">
        <v>0.0</v>
      </c>
      <c r="V16" s="10">
        <v>0.0</v>
      </c>
      <c r="W16" s="10">
        <v>0.0</v>
      </c>
      <c r="X16" s="49">
        <f>FAR!$E$6</f>
        <v>150000</v>
      </c>
      <c r="Y16" s="10">
        <v>0.0</v>
      </c>
      <c r="Z16" s="9"/>
    </row>
    <row r="17">
      <c r="A17" s="34" t="s">
        <v>215</v>
      </c>
      <c r="B17" s="10">
        <v>0.0</v>
      </c>
      <c r="C17" s="10">
        <v>0.0</v>
      </c>
      <c r="D17" s="10">
        <v>0.0</v>
      </c>
      <c r="E17" s="10">
        <v>0.0</v>
      </c>
      <c r="F17" s="10">
        <v>0.0</v>
      </c>
      <c r="G17" s="10">
        <v>0.0</v>
      </c>
      <c r="H17" s="10">
        <v>0.0</v>
      </c>
      <c r="I17" s="10">
        <v>0.0</v>
      </c>
      <c r="J17" s="10">
        <v>0.0</v>
      </c>
      <c r="K17" s="10">
        <v>0.0</v>
      </c>
      <c r="L17" s="10">
        <v>0.0</v>
      </c>
      <c r="M17" s="10">
        <v>0.0</v>
      </c>
      <c r="N17" s="10">
        <v>0.0</v>
      </c>
      <c r="O17" s="10">
        <v>0.0</v>
      </c>
      <c r="P17" s="10">
        <v>0.0</v>
      </c>
      <c r="Q17" s="49">
        <f>FAR!$E$4</f>
        <v>100000</v>
      </c>
      <c r="R17" s="10">
        <v>0.0</v>
      </c>
      <c r="S17" s="10">
        <v>0.0</v>
      </c>
      <c r="T17" s="10">
        <f>FAR!$E$5</f>
        <v>100000</v>
      </c>
      <c r="U17" s="10">
        <v>0.0</v>
      </c>
      <c r="V17" s="10">
        <v>0.0</v>
      </c>
      <c r="W17" s="10">
        <v>0.0</v>
      </c>
      <c r="X17" s="10">
        <v>0.0</v>
      </c>
      <c r="Y17" s="10">
        <f>FAR!$E$7</f>
        <v>100000</v>
      </c>
      <c r="Z17" s="9"/>
    </row>
    <row r="18">
      <c r="A18" s="37" t="s">
        <v>188</v>
      </c>
      <c r="B18" s="10">
        <f t="shared" ref="B18:Y18" si="6">sum(B15:B17)</f>
        <v>0</v>
      </c>
      <c r="C18" s="10">
        <f t="shared" si="6"/>
        <v>0</v>
      </c>
      <c r="D18" s="10">
        <f t="shared" si="6"/>
        <v>0</v>
      </c>
      <c r="E18" s="10">
        <f t="shared" si="6"/>
        <v>0</v>
      </c>
      <c r="F18" s="10">
        <f t="shared" si="6"/>
        <v>0</v>
      </c>
      <c r="G18" s="10">
        <f t="shared" si="6"/>
        <v>0</v>
      </c>
      <c r="H18" s="10">
        <f t="shared" si="6"/>
        <v>0</v>
      </c>
      <c r="I18" s="10">
        <f t="shared" si="6"/>
        <v>0</v>
      </c>
      <c r="J18" s="10">
        <f t="shared" si="6"/>
        <v>0</v>
      </c>
      <c r="K18" s="10">
        <f t="shared" si="6"/>
        <v>0</v>
      </c>
      <c r="L18" s="10">
        <f t="shared" si="6"/>
        <v>0</v>
      </c>
      <c r="M18" s="10">
        <f t="shared" si="6"/>
        <v>0</v>
      </c>
      <c r="N18" s="10">
        <f t="shared" si="6"/>
        <v>0</v>
      </c>
      <c r="O18" s="49">
        <f t="shared" si="6"/>
        <v>1600000</v>
      </c>
      <c r="P18" s="10">
        <f t="shared" si="6"/>
        <v>0</v>
      </c>
      <c r="Q18" s="10">
        <f t="shared" si="6"/>
        <v>100000</v>
      </c>
      <c r="R18" s="10">
        <f t="shared" si="6"/>
        <v>150000</v>
      </c>
      <c r="S18" s="10">
        <f t="shared" si="6"/>
        <v>0</v>
      </c>
      <c r="T18" s="10">
        <f t="shared" si="6"/>
        <v>100000</v>
      </c>
      <c r="U18" s="10">
        <f t="shared" si="6"/>
        <v>0</v>
      </c>
      <c r="V18" s="10">
        <f t="shared" si="6"/>
        <v>0</v>
      </c>
      <c r="W18" s="10">
        <f t="shared" si="6"/>
        <v>0</v>
      </c>
      <c r="X18" s="10">
        <f t="shared" si="6"/>
        <v>150000</v>
      </c>
      <c r="Y18" s="10">
        <f t="shared" si="6"/>
        <v>100000</v>
      </c>
      <c r="Z18" s="9"/>
    </row>
    <row r="19">
      <c r="A19" s="34"/>
      <c r="B19" s="9"/>
      <c r="C19" s="9"/>
      <c r="D19" s="9"/>
      <c r="E19" s="9"/>
      <c r="F19" s="9"/>
      <c r="G19" s="9"/>
      <c r="H19" s="9"/>
      <c r="I19" s="9"/>
      <c r="J19" s="9"/>
      <c r="K19" s="9"/>
      <c r="L19" s="9"/>
      <c r="M19" s="9"/>
      <c r="N19" s="9"/>
      <c r="O19" s="9"/>
      <c r="P19" s="9"/>
      <c r="Q19" s="9"/>
      <c r="R19" s="9"/>
      <c r="S19" s="9"/>
      <c r="T19" s="9"/>
      <c r="U19" s="9"/>
      <c r="V19" s="9"/>
      <c r="W19" s="9"/>
      <c r="X19" s="9"/>
      <c r="Y19" s="9"/>
      <c r="Z19" s="9"/>
    </row>
    <row r="20">
      <c r="A20" s="37" t="s">
        <v>227</v>
      </c>
      <c r="B20" s="9"/>
      <c r="C20" s="9"/>
      <c r="D20" s="9"/>
      <c r="E20" s="9"/>
      <c r="F20" s="9"/>
      <c r="G20" s="9"/>
      <c r="H20" s="9"/>
      <c r="I20" s="9"/>
      <c r="J20" s="9"/>
      <c r="K20" s="9"/>
      <c r="L20" s="9"/>
      <c r="M20" s="9"/>
      <c r="N20" s="9"/>
      <c r="O20" s="9"/>
      <c r="P20" s="9"/>
      <c r="Q20" s="9"/>
      <c r="R20" s="9"/>
      <c r="S20" s="9"/>
      <c r="T20" s="9"/>
      <c r="U20" s="9"/>
      <c r="V20" s="9"/>
      <c r="W20" s="9"/>
      <c r="X20" s="9"/>
      <c r="Y20" s="9"/>
      <c r="Z20" s="9"/>
    </row>
    <row r="21">
      <c r="A21" s="34" t="s">
        <v>210</v>
      </c>
      <c r="B21" s="49">
        <f t="shared" ref="B21:Y21" si="7">B3+B9-B15</f>
        <v>1600000</v>
      </c>
      <c r="C21" s="49">
        <f t="shared" si="7"/>
        <v>1600000</v>
      </c>
      <c r="D21" s="49">
        <f t="shared" si="7"/>
        <v>1600000</v>
      </c>
      <c r="E21" s="49">
        <f t="shared" si="7"/>
        <v>1600000</v>
      </c>
      <c r="F21" s="49">
        <f t="shared" si="7"/>
        <v>1600000</v>
      </c>
      <c r="G21" s="49">
        <f t="shared" si="7"/>
        <v>1600000</v>
      </c>
      <c r="H21" s="49">
        <f t="shared" si="7"/>
        <v>1600000</v>
      </c>
      <c r="I21" s="49">
        <f t="shared" si="7"/>
        <v>1600000</v>
      </c>
      <c r="J21" s="49">
        <f t="shared" si="7"/>
        <v>1600000</v>
      </c>
      <c r="K21" s="49">
        <f t="shared" si="7"/>
        <v>1600000</v>
      </c>
      <c r="L21" s="49">
        <f t="shared" si="7"/>
        <v>1600000</v>
      </c>
      <c r="M21" s="49">
        <f t="shared" si="7"/>
        <v>1600000</v>
      </c>
      <c r="N21" s="49">
        <f t="shared" si="7"/>
        <v>1600000</v>
      </c>
      <c r="O21" s="49">
        <f t="shared" si="7"/>
        <v>1600000</v>
      </c>
      <c r="P21" s="49">
        <f t="shared" si="7"/>
        <v>1600000</v>
      </c>
      <c r="Q21" s="49">
        <f t="shared" si="7"/>
        <v>1600000</v>
      </c>
      <c r="R21" s="49">
        <f t="shared" si="7"/>
        <v>1600000</v>
      </c>
      <c r="S21" s="49">
        <f t="shared" si="7"/>
        <v>1600000</v>
      </c>
      <c r="T21" s="49">
        <f t="shared" si="7"/>
        <v>1600000</v>
      </c>
      <c r="U21" s="49">
        <f t="shared" si="7"/>
        <v>1600000</v>
      </c>
      <c r="V21" s="49">
        <f t="shared" si="7"/>
        <v>1600000</v>
      </c>
      <c r="W21" s="49">
        <f t="shared" si="7"/>
        <v>1600000</v>
      </c>
      <c r="X21" s="49">
        <f t="shared" si="7"/>
        <v>1600000</v>
      </c>
      <c r="Y21" s="49">
        <f t="shared" si="7"/>
        <v>1600000</v>
      </c>
      <c r="Z21" s="9"/>
    </row>
    <row r="22">
      <c r="A22" s="34" t="s">
        <v>213</v>
      </c>
      <c r="B22" s="49">
        <f t="shared" ref="B22:Y22" si="8">B4+B10-B16</f>
        <v>150000</v>
      </c>
      <c r="C22" s="49">
        <f t="shared" si="8"/>
        <v>150000</v>
      </c>
      <c r="D22" s="49">
        <f t="shared" si="8"/>
        <v>150000</v>
      </c>
      <c r="E22" s="49">
        <f t="shared" si="8"/>
        <v>150000</v>
      </c>
      <c r="F22" s="49">
        <f t="shared" si="8"/>
        <v>150000</v>
      </c>
      <c r="G22" s="49">
        <f t="shared" si="8"/>
        <v>150000</v>
      </c>
      <c r="H22" s="49">
        <f t="shared" si="8"/>
        <v>300000</v>
      </c>
      <c r="I22" s="49">
        <f t="shared" si="8"/>
        <v>300000</v>
      </c>
      <c r="J22" s="49">
        <f t="shared" si="8"/>
        <v>300000</v>
      </c>
      <c r="K22" s="49">
        <f t="shared" si="8"/>
        <v>300000</v>
      </c>
      <c r="L22" s="49">
        <f t="shared" si="8"/>
        <v>300000</v>
      </c>
      <c r="M22" s="49">
        <f t="shared" si="8"/>
        <v>300000</v>
      </c>
      <c r="N22" s="49">
        <f t="shared" si="8"/>
        <v>300000</v>
      </c>
      <c r="O22" s="49">
        <f t="shared" si="8"/>
        <v>300000</v>
      </c>
      <c r="P22" s="49">
        <f t="shared" si="8"/>
        <v>300000</v>
      </c>
      <c r="Q22" s="49">
        <f t="shared" si="8"/>
        <v>300000</v>
      </c>
      <c r="R22" s="49">
        <f t="shared" si="8"/>
        <v>150000</v>
      </c>
      <c r="S22" s="49">
        <f t="shared" si="8"/>
        <v>150000</v>
      </c>
      <c r="T22" s="49">
        <f t="shared" si="8"/>
        <v>150000</v>
      </c>
      <c r="U22" s="49">
        <f t="shared" si="8"/>
        <v>150000</v>
      </c>
      <c r="V22" s="49">
        <f t="shared" si="8"/>
        <v>150000</v>
      </c>
      <c r="W22" s="49">
        <f t="shared" si="8"/>
        <v>150000</v>
      </c>
      <c r="X22" s="49">
        <f t="shared" si="8"/>
        <v>150000</v>
      </c>
      <c r="Y22" s="49">
        <f t="shared" si="8"/>
        <v>150000</v>
      </c>
      <c r="Z22" s="9"/>
    </row>
    <row r="23">
      <c r="A23" s="34" t="s">
        <v>215</v>
      </c>
      <c r="B23" s="49">
        <f t="shared" ref="B23:Y23" si="9">B5+B11-B17</f>
        <v>0</v>
      </c>
      <c r="C23" s="49">
        <f t="shared" si="9"/>
        <v>100000</v>
      </c>
      <c r="D23" s="49">
        <f t="shared" si="9"/>
        <v>100000</v>
      </c>
      <c r="E23" s="49">
        <f t="shared" si="9"/>
        <v>100000</v>
      </c>
      <c r="F23" s="49">
        <f t="shared" si="9"/>
        <v>200000</v>
      </c>
      <c r="G23" s="49">
        <f t="shared" si="9"/>
        <v>200000</v>
      </c>
      <c r="H23" s="49">
        <f t="shared" si="9"/>
        <v>200000</v>
      </c>
      <c r="I23" s="49">
        <f t="shared" si="9"/>
        <v>200000</v>
      </c>
      <c r="J23" s="49">
        <f t="shared" si="9"/>
        <v>200000</v>
      </c>
      <c r="K23" s="49">
        <f t="shared" si="9"/>
        <v>300000</v>
      </c>
      <c r="L23" s="49">
        <f t="shared" si="9"/>
        <v>300000</v>
      </c>
      <c r="M23" s="49">
        <f t="shared" si="9"/>
        <v>300000</v>
      </c>
      <c r="N23" s="49">
        <f t="shared" si="9"/>
        <v>300000</v>
      </c>
      <c r="O23" s="49">
        <f t="shared" si="9"/>
        <v>300000</v>
      </c>
      <c r="P23" s="49">
        <f t="shared" si="9"/>
        <v>300000</v>
      </c>
      <c r="Q23" s="49">
        <f t="shared" si="9"/>
        <v>200000</v>
      </c>
      <c r="R23" s="49">
        <f t="shared" si="9"/>
        <v>200000</v>
      </c>
      <c r="S23" s="49">
        <f t="shared" si="9"/>
        <v>200000</v>
      </c>
      <c r="T23" s="49">
        <f t="shared" si="9"/>
        <v>100000</v>
      </c>
      <c r="U23" s="49">
        <f t="shared" si="9"/>
        <v>100000</v>
      </c>
      <c r="V23" s="49">
        <f t="shared" si="9"/>
        <v>100000</v>
      </c>
      <c r="W23" s="49">
        <f t="shared" si="9"/>
        <v>100000</v>
      </c>
      <c r="X23" s="49">
        <f t="shared" si="9"/>
        <v>100000</v>
      </c>
      <c r="Y23" s="49">
        <f t="shared" si="9"/>
        <v>100000</v>
      </c>
      <c r="Z23" s="9"/>
    </row>
    <row r="24">
      <c r="A24" s="37" t="s">
        <v>188</v>
      </c>
      <c r="B24" s="49">
        <f t="shared" ref="B24:Y24" si="10">SUM(B21:B23)</f>
        <v>1750000</v>
      </c>
      <c r="C24" s="49">
        <f t="shared" si="10"/>
        <v>1850000</v>
      </c>
      <c r="D24" s="49">
        <f t="shared" si="10"/>
        <v>1850000</v>
      </c>
      <c r="E24" s="49">
        <f t="shared" si="10"/>
        <v>1850000</v>
      </c>
      <c r="F24" s="49">
        <f t="shared" si="10"/>
        <v>1950000</v>
      </c>
      <c r="G24" s="49">
        <f t="shared" si="10"/>
        <v>1950000</v>
      </c>
      <c r="H24" s="49">
        <f t="shared" si="10"/>
        <v>2100000</v>
      </c>
      <c r="I24" s="49">
        <f t="shared" si="10"/>
        <v>2100000</v>
      </c>
      <c r="J24" s="49">
        <f t="shared" si="10"/>
        <v>2100000</v>
      </c>
      <c r="K24" s="49">
        <f t="shared" si="10"/>
        <v>2200000</v>
      </c>
      <c r="L24" s="49">
        <f t="shared" si="10"/>
        <v>2200000</v>
      </c>
      <c r="M24" s="49">
        <f t="shared" si="10"/>
        <v>2200000</v>
      </c>
      <c r="N24" s="49">
        <f t="shared" si="10"/>
        <v>2200000</v>
      </c>
      <c r="O24" s="49">
        <f t="shared" si="10"/>
        <v>2200000</v>
      </c>
      <c r="P24" s="49">
        <f t="shared" si="10"/>
        <v>2200000</v>
      </c>
      <c r="Q24" s="49">
        <f t="shared" si="10"/>
        <v>2100000</v>
      </c>
      <c r="R24" s="49">
        <f t="shared" si="10"/>
        <v>1950000</v>
      </c>
      <c r="S24" s="49">
        <f t="shared" si="10"/>
        <v>1950000</v>
      </c>
      <c r="T24" s="49">
        <f t="shared" si="10"/>
        <v>1850000</v>
      </c>
      <c r="U24" s="49">
        <f t="shared" si="10"/>
        <v>1850000</v>
      </c>
      <c r="V24" s="49">
        <f t="shared" si="10"/>
        <v>1850000</v>
      </c>
      <c r="W24" s="49">
        <f t="shared" si="10"/>
        <v>1850000</v>
      </c>
      <c r="X24" s="49">
        <f t="shared" si="10"/>
        <v>1850000</v>
      </c>
      <c r="Y24" s="49">
        <f t="shared" si="10"/>
        <v>1850000</v>
      </c>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49"/>
      <c r="C26" s="49"/>
      <c r="D26" s="49"/>
      <c r="E26" s="49"/>
      <c r="F26" s="49"/>
      <c r="G26" s="49"/>
      <c r="H26" s="49"/>
      <c r="I26" s="49"/>
      <c r="J26" s="49"/>
      <c r="K26" s="49"/>
      <c r="L26" s="49"/>
      <c r="M26" s="49"/>
      <c r="N26" s="49"/>
      <c r="O26" s="49"/>
      <c r="P26" s="49"/>
      <c r="Q26" s="49"/>
      <c r="R26" s="49"/>
      <c r="S26" s="49"/>
      <c r="T26" s="49"/>
      <c r="U26" s="49"/>
      <c r="V26" s="49"/>
      <c r="W26" s="49"/>
      <c r="X26" s="49"/>
      <c r="Y26" s="4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sheetData>
  <printOptions gridLines="1" horizontalCentered="1"/>
  <pageMargins bottom="0.75" footer="0.0" header="0.0" left="0.7" right="0.7" top="0.75"/>
  <pageSetup fitToHeight="0" paperSize="9" cellComments="atEnd" orientation="landscape" pageOrder="overThenDown"/>
  <drawing r:id="rId1"/>
</worksheet>
</file>