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15.xml" ContentType="application/vnd.ms-office.chartcolorstyle+xml"/>
  <Override PartName="/xl/charts/colors16.xml" ContentType="application/vnd.ms-office.chartcolorstyle+xml"/>
  <Override PartName="/xl/charts/colors17.xml" ContentType="application/vnd.ms-office.chartcolorstyle+xml"/>
  <Override PartName="/xl/charts/colors18.xml" ContentType="application/vnd.ms-office.chartcolorstyle+xml"/>
  <Override PartName="/xl/charts/colors19.xml" ContentType="application/vnd.ms-office.chartcolorstyle+xml"/>
  <Override PartName="/xl/charts/colors2.xml" ContentType="application/vnd.ms-office.chartcolorstyle+xml"/>
  <Override PartName="/xl/charts/colors20.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15.xml" ContentType="application/vnd.ms-office.chartstyle+xml"/>
  <Override PartName="/xl/charts/style16.xml" ContentType="application/vnd.ms-office.chartstyle+xml"/>
  <Override PartName="/xl/charts/style17.xml" ContentType="application/vnd.ms-office.chartstyle+xml"/>
  <Override PartName="/xl/charts/style18.xml" ContentType="application/vnd.ms-office.chartstyle+xml"/>
  <Override PartName="/xl/charts/style19.xml" ContentType="application/vnd.ms-office.chartstyle+xml"/>
  <Override PartName="/xl/charts/style2.xml" ContentType="application/vnd.ms-office.chartstyle+xml"/>
  <Override PartName="/xl/charts/style20.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pivotCache/pivotCacheRecords5.xml" ContentType="application/vnd.openxmlformats-officedocument.spreadsheetml.pivotCacheRecords+xml"/>
  <Override PartName="/xl/pivotCache/pivotCacheRecords6.xml" ContentType="application/vnd.openxmlformats-officedocument.spreadsheetml.pivotCacheRecords+xml"/>
  <Override PartName="/xl/pivotCache/pivotCacheRecords7.xml" ContentType="application/vnd.openxmlformats-officedocument.spreadsheetml.pivotCacheRecords+xml"/>
  <Override PartName="/xl/pivotCache/pivotCacheRecords8.xml" ContentType="application/vnd.openxmlformats-officedocument.spreadsheetml.pivotCacheRecords+xml"/>
  <Override PartName="/xl/pivotTables/pivotTable1.xml" ContentType="application/vnd.openxmlformats-officedocument.spreadsheetml.pivotTable+xml"/>
  <Override PartName="/xl/pivotTables/pivotTable10.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sharedStrings.xml" ContentType="application/vnd.openxmlformats-officedocument.spreadsheetml.sharedStrings+xml"/>
  <Override PartName="/xl/slicerCaches/slicerCache1.xml" ContentType="application/vnd.ms-excel.slicerCache+xml"/>
  <Override PartName="/xl/slicers/slicer1.xml" ContentType="application/vnd.ms-excel.slicer+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8110"/>
  </bookViews>
  <sheets>
    <sheet name="Dashboard" sheetId="7" r:id="rId1"/>
    <sheet name="Sheet1" sheetId="1" r:id="rId2"/>
    <sheet name="Sheet2" sheetId="2" r:id="rId3"/>
    <sheet name="Growth rate" sheetId="8" r:id="rId4"/>
    <sheet name="Marketing Cost" sheetId="3" r:id="rId5"/>
    <sheet name="CC expenses" sheetId="4" r:id="rId6"/>
    <sheet name="Total Tech cost" sheetId="5" r:id="rId7"/>
    <sheet name="BD Expenses" sheetId="6" r:id="rId8"/>
  </sheets>
  <definedNames>
    <definedName name="Slicer_Marketing_Cost">#N/A</definedName>
  </definedNames>
  <calcPr calcId="144525"/>
  <pivotCaches>
    <pivotCache cacheId="0" r:id="rId9"/>
    <pivotCache cacheId="1" r:id="rId10"/>
    <pivotCache cacheId="2" r:id="rId11"/>
    <pivotCache cacheId="3" r:id="rId12"/>
    <pivotCache cacheId="4" r:id="rId13"/>
    <pivotCache cacheId="5" r:id="rId14"/>
    <pivotCache cacheId="6" r:id="rId15"/>
    <pivotCache cacheId="7" r:id="rId16"/>
  </pivotCaches>
  <extLst>
    <ext xmlns:x14="http://schemas.microsoft.com/office/spreadsheetml/2009/9/main" uri="{BBE1A952-AA13-448e-AADC-164F8A28A991}">
      <x14:slicerCaches>
        <x14:slicerCache r:id="rId17"/>
      </x14:slicerCaches>
    </ext>
  </extLst>
</workbook>
</file>

<file path=xl/sharedStrings.xml><?xml version="1.0" encoding="utf-8"?>
<sst xmlns="http://schemas.openxmlformats.org/spreadsheetml/2006/main" count="486" uniqueCount="269">
  <si>
    <t xml:space="preserve">MEDTOUREASY financial dashboard </t>
  </si>
  <si>
    <t>MedTourEasy Financials</t>
  </si>
  <si>
    <t>Market size in 2016 in India</t>
  </si>
  <si>
    <t>$3bn</t>
  </si>
  <si>
    <t xml:space="preserve">Note </t>
  </si>
  <si>
    <t>The ministries of health, external affairs, tourism and culture are working to increase the number of medical tourists. The government provides online visas, multiple entries, extensions of stay, and accreditation to more hospitals.</t>
  </si>
  <si>
    <t>Total no of medical tourist in india in 2016</t>
  </si>
  <si>
    <t>200k</t>
  </si>
  <si>
    <t>Avg revenue per medical tourist in 2016</t>
  </si>
  <si>
    <t>$15k</t>
  </si>
  <si>
    <t xml:space="preserve">Expected Market size growth </t>
  </si>
  <si>
    <t>22-25%</t>
  </si>
  <si>
    <t>Projected market size by 2020 in India</t>
  </si>
  <si>
    <t>$8bn</t>
  </si>
  <si>
    <t>projected market size by 2020 globally</t>
  </si>
  <si>
    <t>$40bn</t>
  </si>
  <si>
    <t>https://www.imtj.com/blog/india-medical-tourism-market-worth-8-billion-reality/</t>
  </si>
  <si>
    <t>Projected market size by 2022 in India</t>
  </si>
  <si>
    <t>$12bn</t>
  </si>
  <si>
    <t>Current Total no of medical tourists in India in 2017</t>
  </si>
  <si>
    <t>The chain received 170,000 foreign patients from 87 countries during 2016-17.Medical tourists to India typically seek joint replacement surgeries, heart, liver and bone marrow transplants, spine and brain surgeries, cancer and kidney treatments, and in vitro fertilisation (IVF).</t>
  </si>
  <si>
    <t>Avg medical expenses by each tourist</t>
  </si>
  <si>
    <t>?</t>
  </si>
  <si>
    <t>Current no of medical tourists handled by company in 2017</t>
  </si>
  <si>
    <t>Avg medical expenses by each tourist in 2017</t>
  </si>
  <si>
    <t>Current market share in 2017</t>
  </si>
  <si>
    <t>Note</t>
  </si>
  <si>
    <t>Patients from africa and middle east</t>
  </si>
  <si>
    <t>Patients from US and Europe come here for cosmetic surgeries</t>
  </si>
  <si>
    <t>Targeted market share in 2022</t>
  </si>
  <si>
    <t>NRIs, PIOs, OCIS - IVF and gynaecology treatments, also get local family support here</t>
  </si>
  <si>
    <t>Targeted market size in 2022</t>
  </si>
  <si>
    <t>$240mn</t>
  </si>
  <si>
    <t>200k medical tourists in India in 2016, 130k in 2015</t>
  </si>
  <si>
    <t>% increase in servicing no of tourists</t>
  </si>
  <si>
    <t xml:space="preserve">% increase in avg medical expenses by </t>
  </si>
  <si>
    <t>To achieve targeted market share or market size, what are the business expansion plan</t>
  </si>
  <si>
    <t>% of consulting fees/Avg commission</t>
  </si>
  <si>
    <t>How company will scale up? (all expenses)</t>
  </si>
  <si>
    <t>Total Revenue</t>
  </si>
  <si>
    <t>What is the investment amount company will need to achieve targeted market revenue size?</t>
  </si>
  <si>
    <t>Total Expenses</t>
  </si>
  <si>
    <t>Total Gross margin</t>
  </si>
  <si>
    <t>The Indian government has removed many visa restrictions and introduced a visa-on-arrival scheme for medical tourists from selected countries; this allows foreign nationals to stay in India for 30 days for medical reasons and can even get a visa of up to 1 year depending upon treatment requirements.</t>
  </si>
  <si>
    <t>Taxes</t>
  </si>
  <si>
    <t>Total net income</t>
  </si>
  <si>
    <t>Bangladesh, Afghanistan and Maldives - top 3 countries account for around 55 percent share</t>
  </si>
  <si>
    <t>Iraq, Oman, Nigeria and Kenya are the other top source market for Indian medical tourism market. </t>
  </si>
  <si>
    <t>https://www.businesswire.com/news/home/20170710005613/en/India-Medical-Tourism-Market-Forecast-2022--</t>
  </si>
  <si>
    <t>total market size</t>
  </si>
  <si>
    <t>6bn</t>
  </si>
  <si>
    <t>7bn</t>
  </si>
  <si>
    <t>8bn</t>
  </si>
  <si>
    <t>10bn</t>
  </si>
  <si>
    <t>12bn</t>
  </si>
  <si>
    <t>1% market share</t>
  </si>
  <si>
    <t>$60mn(1%)</t>
  </si>
  <si>
    <t>$84mn(1.2%)</t>
  </si>
  <si>
    <t>$120mn(1.5%)</t>
  </si>
  <si>
    <t>$170mn (1.7%)</t>
  </si>
  <si>
    <t>$240mn (2%)</t>
  </si>
  <si>
    <t>Avg spent</t>
  </si>
  <si>
    <t>$16k</t>
  </si>
  <si>
    <t>$18k</t>
  </si>
  <si>
    <t>$19k</t>
  </si>
  <si>
    <t>$20k</t>
  </si>
  <si>
    <t>Expenses</t>
  </si>
  <si>
    <t xml:space="preserve">Startup Expenses </t>
  </si>
  <si>
    <t>Technology, Admin, Marketing, Operations, Rent, Variable, Payroll</t>
  </si>
  <si>
    <t>No of tourist</t>
  </si>
  <si>
    <t>BE customer</t>
  </si>
  <si>
    <t>Sales Forecast(Revenue)</t>
  </si>
  <si>
    <t>Total Commission (Avg Commission per tourist)</t>
  </si>
  <si>
    <t>Total no of prospects</t>
  </si>
  <si>
    <t>Prospetcs Per day</t>
  </si>
  <si>
    <t>Hot enquiries per day</t>
  </si>
  <si>
    <t>Call Center efficiency per team member</t>
  </si>
  <si>
    <t>Call center prosp team</t>
  </si>
  <si>
    <t>Call cent prop cost</t>
  </si>
  <si>
    <t xml:space="preserve">Total Call center cost </t>
  </si>
  <si>
    <t>Total no of queries</t>
  </si>
  <si>
    <t>Per day query</t>
  </si>
  <si>
    <t>Chatbot Query Cost</t>
  </si>
  <si>
    <t>Tech cost</t>
  </si>
  <si>
    <t>Cash Flow</t>
  </si>
  <si>
    <t>Cash Inflows (sales forecast, A/c Recvbles</t>
  </si>
  <si>
    <t>Call center System</t>
  </si>
  <si>
    <t>Website</t>
  </si>
  <si>
    <t>Cash Outflows (Investing, operating, financial)</t>
  </si>
  <si>
    <t>Server Cost per year</t>
  </si>
  <si>
    <t>Telematic Cost</t>
  </si>
  <si>
    <t>Tech employees</t>
  </si>
  <si>
    <t>Backend CRM system (ERP or salesforce)</t>
  </si>
  <si>
    <t>Security Cost</t>
  </si>
  <si>
    <t>Admin Cost</t>
  </si>
  <si>
    <t>Investing Exp</t>
  </si>
  <si>
    <t>Fixed asset, Additional invetory/property purchase</t>
  </si>
  <si>
    <t>Travelling(Logistics)</t>
  </si>
  <si>
    <t>PC (call centre)</t>
  </si>
  <si>
    <t>PC Cost</t>
  </si>
  <si>
    <t>Laptop (operations/leadership)</t>
  </si>
  <si>
    <t>Laptop Cost</t>
  </si>
  <si>
    <t>Inernet</t>
  </si>
  <si>
    <t>Office Space</t>
  </si>
  <si>
    <t>Miscellineuous</t>
  </si>
  <si>
    <t>Electrcitiy</t>
  </si>
  <si>
    <t>Admin Employees</t>
  </si>
  <si>
    <t>Admin employee cost (50k per month)</t>
  </si>
  <si>
    <t>Operation Cost</t>
  </si>
  <si>
    <t>Operating Exp</t>
  </si>
  <si>
    <t>ads, rent office, fees, repair maint, utilities, car expen</t>
  </si>
  <si>
    <t>Operations Employees (Care Team - 5 cities)</t>
  </si>
  <si>
    <t>Operation salary per employee</t>
  </si>
  <si>
    <t>Operations cost per month</t>
  </si>
  <si>
    <t>Total cost</t>
  </si>
  <si>
    <t>Marketing Cost</t>
  </si>
  <si>
    <t>Financial Exp</t>
  </si>
  <si>
    <t>Loan payment</t>
  </si>
  <si>
    <t>Marketing Ads Expenses</t>
  </si>
  <si>
    <t>DM</t>
  </si>
  <si>
    <t>SM</t>
  </si>
  <si>
    <t>Marketing Employee</t>
  </si>
  <si>
    <t>Marketing Empl Expenses</t>
  </si>
  <si>
    <t>Marketing Laptop</t>
  </si>
  <si>
    <t>International Marketing</t>
  </si>
  <si>
    <t>Income Statement</t>
  </si>
  <si>
    <t>Revenue - Expenses</t>
  </si>
  <si>
    <t>$60mn</t>
  </si>
  <si>
    <t>Balance Sheet</t>
  </si>
  <si>
    <t>Assests (Current assests - cash, inventory, acc rcvbles, prepaird expenses)</t>
  </si>
  <si>
    <t>Total income(10%)</t>
  </si>
  <si>
    <t>$6mn</t>
  </si>
  <si>
    <t>$12.5</t>
  </si>
  <si>
    <t>Fixed Assests - land, machines, furniture, vehicles</t>
  </si>
  <si>
    <t>Liability - accunt payable, vehicle loan, commercial loan</t>
  </si>
  <si>
    <t>Total Net income</t>
  </si>
  <si>
    <t xml:space="preserve">Breakeven analysis </t>
  </si>
  <si>
    <t>Revenue = Expenses , BE point = Total fixed cost (Total gross margin/Total sales)</t>
  </si>
  <si>
    <t>H1 2018</t>
  </si>
  <si>
    <t>H2 2018</t>
  </si>
  <si>
    <t>Year 2018</t>
  </si>
  <si>
    <t>H1 2019</t>
  </si>
  <si>
    <t>H2 2019</t>
  </si>
  <si>
    <t>Year 2019</t>
  </si>
  <si>
    <t>H1 2020</t>
  </si>
  <si>
    <t>H2 2020</t>
  </si>
  <si>
    <t>Year 2020</t>
  </si>
  <si>
    <t>Remarks</t>
  </si>
  <si>
    <t>Targeted  Market Share(%)</t>
  </si>
  <si>
    <t>Targeted Transcation Revenue</t>
  </si>
  <si>
    <t>$15mn</t>
  </si>
  <si>
    <t>$21mn</t>
  </si>
  <si>
    <t>$36mn</t>
  </si>
  <si>
    <t>$28mn</t>
  </si>
  <si>
    <t>$35mn</t>
  </si>
  <si>
    <t>$63mn</t>
  </si>
  <si>
    <t>$65mn</t>
  </si>
  <si>
    <t>$55mn</t>
  </si>
  <si>
    <t>$120mn</t>
  </si>
  <si>
    <t>Estimated Avg Spent per patient</t>
  </si>
  <si>
    <t>$10k</t>
  </si>
  <si>
    <t>$12k</t>
  </si>
  <si>
    <t>$14k</t>
  </si>
  <si>
    <t>Total # of Patients to be converted</t>
  </si>
  <si>
    <t>CC Expenses</t>
  </si>
  <si>
    <t>Total no of Prospects (20%)</t>
  </si>
  <si>
    <t>Total Prospects per day</t>
  </si>
  <si>
    <t>CC Efficiency to handle prospects per day</t>
  </si>
  <si>
    <t>Total Mapower to handle prospects (2 shifts)</t>
  </si>
  <si>
    <t>Total no of queries (30%)</t>
  </si>
  <si>
    <t>Total Queries per day</t>
  </si>
  <si>
    <t>CC Efficiency to handle Queries per day</t>
  </si>
  <si>
    <t>Total Manpower to handle queries (2 shift)</t>
  </si>
  <si>
    <t>Total CC Manpower</t>
  </si>
  <si>
    <t>Avg Salary per month per employee(Rs)</t>
  </si>
  <si>
    <t>Total CC expenses</t>
  </si>
  <si>
    <t>Tech Cost</t>
  </si>
  <si>
    <t>Website Development Cost</t>
  </si>
  <si>
    <t>Website Maintenance Cost (Rs 5000/month)</t>
  </si>
  <si>
    <t>Front end engineer (nos)</t>
  </si>
  <si>
    <t>Front end Salary expenses (Rs 25,000/month)</t>
  </si>
  <si>
    <t>Back end engineer (nos)</t>
  </si>
  <si>
    <t>Back end Salary expenses (Rs 30,000/month)</t>
  </si>
  <si>
    <t>UI/UX designer (nos)</t>
  </si>
  <si>
    <t>UI/UX designer Salary Expenses (Rs 30,000/month)</t>
  </si>
  <si>
    <t>Product Manager (nos)</t>
  </si>
  <si>
    <t>Product Manager Salary Expenses (Rs 40,000/month)</t>
  </si>
  <si>
    <t>Testing Service Engineer</t>
  </si>
  <si>
    <t>Testing SE salary expenses (Rs 20,000)</t>
  </si>
  <si>
    <t>Salesforce System Cost (HRMS, CRM, Operations, Sales)</t>
  </si>
  <si>
    <t>SMS Gateway Cost (Rs</t>
  </si>
  <si>
    <t>Total Tech Cost</t>
  </si>
  <si>
    <t>Business Development/CRM/Operations Cost</t>
  </si>
  <si>
    <t>Total no of cities</t>
  </si>
  <si>
    <t>BD/Operation executive</t>
  </si>
  <si>
    <t>BD manager</t>
  </si>
  <si>
    <t>BD Executive Salary (Rs 20000)</t>
  </si>
  <si>
    <t>BD manager Salary (Rs 35000)</t>
  </si>
  <si>
    <t>BD executive travel expenses (Rs 300 per day)</t>
  </si>
  <si>
    <t>BD manager travel expenses (Rs 500 per day)</t>
  </si>
  <si>
    <t>BD manager stay expenses (Rs 3500 per stay, 4 stays/month)</t>
  </si>
  <si>
    <t>Total BD Cost</t>
  </si>
  <si>
    <t>Social Media Executive</t>
  </si>
  <si>
    <t>SME salary (Rs 20,000)</t>
  </si>
  <si>
    <t>Social Media Manager</t>
  </si>
  <si>
    <t>SMM salary (Rs 30,000)</t>
  </si>
  <si>
    <t>SEO manager</t>
  </si>
  <si>
    <t>SEO manager salary (Rs 25000)</t>
  </si>
  <si>
    <t>Email Marketing</t>
  </si>
  <si>
    <t>SMM Cost (CPC - Rs 10, total clicks - 50000)</t>
  </si>
  <si>
    <t>Adwords Cost (CPC - Rs 30, total clicks - 25000)</t>
  </si>
  <si>
    <t>Video Production (1min video)</t>
  </si>
  <si>
    <t>2500000(4 videos)</t>
  </si>
  <si>
    <t>Video Marketing</t>
  </si>
  <si>
    <t>Content Marketing</t>
  </si>
  <si>
    <t>Total Marketing Cost</t>
  </si>
  <si>
    <t>Infra Cost</t>
  </si>
  <si>
    <t>Total PCs (CC + Admin/HR)</t>
  </si>
  <si>
    <t>Cost per PCs (Rs 30,000)</t>
  </si>
  <si>
    <t>NA</t>
  </si>
  <si>
    <t>Total Laptop</t>
  </si>
  <si>
    <t>6(BD+SME)</t>
  </si>
  <si>
    <t>5(BD)</t>
  </si>
  <si>
    <t>Cost per Laptop (Rs 30,000)</t>
  </si>
  <si>
    <t>Total Office Space Cost</t>
  </si>
  <si>
    <t>Total Landline cost (Rs 5000 headset for 10)</t>
  </si>
  <si>
    <t>Total Mobile cost (Rs 7000 for 10)</t>
  </si>
  <si>
    <t>Total Calling Plan Cost (Rs 10000 per month)</t>
  </si>
  <si>
    <t>Total Infra Cost</t>
  </si>
  <si>
    <t>Admin/HR cost/Account</t>
  </si>
  <si>
    <t>Admin Executive</t>
  </si>
  <si>
    <t>Admin Executive Salary (Rs 25000/month)</t>
  </si>
  <si>
    <t>HR Executive</t>
  </si>
  <si>
    <t>HR Executive Salary (Rs 20000/month)</t>
  </si>
  <si>
    <t>HR Manager</t>
  </si>
  <si>
    <t>HR manager salary (Rs 30000/month)</t>
  </si>
  <si>
    <t>Admin/Business Expenses</t>
  </si>
  <si>
    <t>Total Account Head</t>
  </si>
  <si>
    <t>Total Account Head Salary (Rs 40,000/month)</t>
  </si>
  <si>
    <t>Total Acocunt Executive</t>
  </si>
  <si>
    <t>Total AE salary (Rs 20000/month)</t>
  </si>
  <si>
    <t>Total Admin/HR Cost</t>
  </si>
  <si>
    <t>Total Transaction Revenue Amount</t>
  </si>
  <si>
    <t>Total Revenue (5% of total tarnsaction amount)</t>
  </si>
  <si>
    <t>Total COGS</t>
  </si>
  <si>
    <t>Total Gross Profit</t>
  </si>
  <si>
    <t>Total Marketing Expenses</t>
  </si>
  <si>
    <t>Total Net Income</t>
  </si>
  <si>
    <t>Customer Acquisition Cost</t>
  </si>
  <si>
    <t>Sum of Year 2018</t>
  </si>
  <si>
    <t>Sum of Year 2019</t>
  </si>
  <si>
    <t>Sum of Year 2020</t>
  </si>
  <si>
    <t>Grand Total</t>
  </si>
  <si>
    <t>Growth Table</t>
  </si>
  <si>
    <t>Year</t>
  </si>
  <si>
    <t>Investment</t>
  </si>
  <si>
    <t>CAGR</t>
  </si>
  <si>
    <t>Total Revenue (5% of total transaction amount)</t>
  </si>
  <si>
    <t>Growth Rate</t>
  </si>
  <si>
    <t>Gross profit</t>
  </si>
  <si>
    <t>Net income</t>
  </si>
  <si>
    <t>Revenue</t>
  </si>
  <si>
    <t>Overall</t>
  </si>
  <si>
    <t>Overall growth rate</t>
  </si>
  <si>
    <t>Market growth by</t>
  </si>
  <si>
    <t>Growth rate of gross profit</t>
  </si>
  <si>
    <t>Gross income</t>
  </si>
  <si>
    <t>Growth rate of gross income</t>
  </si>
  <si>
    <t xml:space="preserve">SMS Gateway Cost (Rs </t>
  </si>
</sst>
</file>

<file path=xl/styles.xml><?xml version="1.0" encoding="utf-8"?>
<styleSheet xmlns="http://schemas.openxmlformats.org/spreadsheetml/2006/main">
  <numFmts count="7">
    <numFmt numFmtId="176" formatCode="_ * #,##0_ ;_ * \-#,##0_ ;_ * &quot;-&quot;_ ;_ @_ "/>
    <numFmt numFmtId="177" formatCode="_ &quot;₹&quot;* #,##0.00_ ;_ &quot;₹&quot;* \-#,##0.00_ ;_ &quot;₹&quot;* &quot;-&quot;??_ ;_ @_ "/>
    <numFmt numFmtId="178" formatCode="_ &quot;₹&quot;* #,##0_ ;_ &quot;₹&quot;* \-#,##0_ ;_ &quot;₹&quot;* &quot;-&quot;_ ;_ @_ "/>
    <numFmt numFmtId="179" formatCode="_ * #,##0.00_ ;_ * \-#,##0.00_ ;_ * &quot;-&quot;??_ ;_ @_ "/>
    <numFmt numFmtId="180" formatCode="0_);[Red]\(0\)"/>
    <numFmt numFmtId="181" formatCode="0.00_ "/>
    <numFmt numFmtId="182" formatCode="0.0%"/>
  </numFmts>
  <fonts count="30">
    <font>
      <sz val="11"/>
      <color theme="1"/>
      <name val="Arial"/>
      <charset val="134"/>
    </font>
    <font>
      <b/>
      <sz val="11"/>
      <color theme="1"/>
      <name val="Calibri"/>
      <charset val="134"/>
    </font>
    <font>
      <sz val="11"/>
      <color theme="1"/>
      <name val="Calibri"/>
      <charset val="134"/>
    </font>
    <font>
      <sz val="16"/>
      <color theme="1"/>
      <name val="Franklin Gothic Medium"/>
      <charset val="134"/>
    </font>
    <font>
      <sz val="14"/>
      <color theme="1"/>
      <name val="Arial"/>
      <charset val="134"/>
    </font>
    <font>
      <b/>
      <sz val="11"/>
      <color theme="1"/>
      <name val="Arial"/>
      <charset val="134"/>
    </font>
    <font>
      <sz val="11"/>
      <color rgb="FF000000"/>
      <name val="Arial"/>
      <charset val="134"/>
    </font>
    <font>
      <u/>
      <sz val="11"/>
      <color rgb="FF000000"/>
      <name val="Arial"/>
      <charset val="134"/>
    </font>
    <font>
      <sz val="11"/>
      <color theme="2" tint="-0.35"/>
      <name val="Arial"/>
      <charset val="134"/>
    </font>
    <font>
      <b/>
      <sz val="22"/>
      <color theme="1"/>
      <name val="Arial"/>
      <charset val="134"/>
    </font>
    <font>
      <sz val="11"/>
      <color theme="1"/>
      <name val="Gill Sans MT"/>
      <charset val="134"/>
      <scheme val="minor"/>
    </font>
    <font>
      <sz val="11"/>
      <color theme="0"/>
      <name val="Gill Sans MT"/>
      <charset val="0"/>
      <scheme val="minor"/>
    </font>
    <font>
      <sz val="11"/>
      <color rgb="FF9C6500"/>
      <name val="Gill Sans MT"/>
      <charset val="0"/>
      <scheme val="minor"/>
    </font>
    <font>
      <b/>
      <sz val="11"/>
      <color rgb="FF3F3F3F"/>
      <name val="Gill Sans MT"/>
      <charset val="0"/>
      <scheme val="minor"/>
    </font>
    <font>
      <sz val="11"/>
      <color theme="1"/>
      <name val="Gill Sans MT"/>
      <charset val="0"/>
      <scheme val="minor"/>
    </font>
    <font>
      <sz val="11"/>
      <color rgb="FFFF0000"/>
      <name val="Gill Sans MT"/>
      <charset val="0"/>
      <scheme val="minor"/>
    </font>
    <font>
      <b/>
      <sz val="13"/>
      <color theme="3"/>
      <name val="Gill Sans MT"/>
      <charset val="134"/>
      <scheme val="minor"/>
    </font>
    <font>
      <b/>
      <sz val="15"/>
      <color theme="3"/>
      <name val="Gill Sans MT"/>
      <charset val="134"/>
      <scheme val="minor"/>
    </font>
    <font>
      <b/>
      <sz val="11"/>
      <color rgb="FFFFFFFF"/>
      <name val="Gill Sans MT"/>
      <charset val="0"/>
      <scheme val="minor"/>
    </font>
    <font>
      <b/>
      <sz val="11"/>
      <color rgb="FFFA7D00"/>
      <name val="Gill Sans MT"/>
      <charset val="0"/>
      <scheme val="minor"/>
    </font>
    <font>
      <b/>
      <sz val="11"/>
      <color theme="3"/>
      <name val="Gill Sans MT"/>
      <charset val="134"/>
      <scheme val="minor"/>
    </font>
    <font>
      <i/>
      <sz val="11"/>
      <color rgb="FF7F7F7F"/>
      <name val="Gill Sans MT"/>
      <charset val="0"/>
      <scheme val="minor"/>
    </font>
    <font>
      <u/>
      <sz val="11"/>
      <color rgb="FF800080"/>
      <name val="Gill Sans MT"/>
      <charset val="0"/>
      <scheme val="minor"/>
    </font>
    <font>
      <sz val="11"/>
      <color rgb="FF006100"/>
      <name val="Gill Sans MT"/>
      <charset val="0"/>
      <scheme val="minor"/>
    </font>
    <font>
      <b/>
      <sz val="18"/>
      <color theme="3"/>
      <name val="Gill Sans MT"/>
      <charset val="134"/>
      <scheme val="minor"/>
    </font>
    <font>
      <u/>
      <sz val="11"/>
      <color rgb="FF0000FF"/>
      <name val="Gill Sans MT"/>
      <charset val="0"/>
      <scheme val="minor"/>
    </font>
    <font>
      <sz val="11"/>
      <color rgb="FF3F3F76"/>
      <name val="Gill Sans MT"/>
      <charset val="0"/>
      <scheme val="minor"/>
    </font>
    <font>
      <sz val="11"/>
      <color rgb="FFFA7D00"/>
      <name val="Gill Sans MT"/>
      <charset val="0"/>
      <scheme val="minor"/>
    </font>
    <font>
      <sz val="11"/>
      <color rgb="FF9C0006"/>
      <name val="Gill Sans MT"/>
      <charset val="0"/>
      <scheme val="minor"/>
    </font>
    <font>
      <b/>
      <sz val="11"/>
      <color theme="1"/>
      <name val="Gill Sans MT"/>
      <charset val="0"/>
      <scheme val="minor"/>
    </font>
  </fonts>
  <fills count="37">
    <fill>
      <patternFill patternType="none"/>
    </fill>
    <fill>
      <patternFill patternType="gray125"/>
    </fill>
    <fill>
      <patternFill patternType="solid">
        <fgColor theme="0"/>
        <bgColor theme="0"/>
      </patternFill>
    </fill>
    <fill>
      <patternFill patternType="solid">
        <fgColor theme="4" tint="0.4"/>
        <bgColor indexed="64"/>
      </patternFill>
    </fill>
    <fill>
      <patternFill patternType="solid">
        <fgColor theme="4" tint="0.799981688894314"/>
        <bgColor theme="4" tint="0.799981688894314"/>
      </patternFill>
    </fill>
    <fill>
      <patternFill patternType="solid">
        <fgColor theme="2" tint="-0.25"/>
        <bgColor indexed="64"/>
      </patternFill>
    </fill>
    <fill>
      <patternFill patternType="solid">
        <fgColor theme="5"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rgb="FFFFFFCC"/>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9"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rgb="FFFFC7CE"/>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style="thin">
        <color theme="4" tint="0.399975585192419"/>
      </bottom>
      <diagonal/>
    </border>
    <border>
      <left/>
      <right/>
      <top style="thin">
        <color theme="4" tint="0.399975585192419"/>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4" fillId="26" borderId="0" applyNumberFormat="0" applyBorder="0" applyAlignment="0" applyProtection="0">
      <alignment vertical="center"/>
    </xf>
    <xf numFmtId="179" fontId="10" fillId="0" borderId="0" applyFont="0" applyFill="0" applyBorder="0" applyAlignment="0" applyProtection="0">
      <alignment vertical="center"/>
    </xf>
    <xf numFmtId="176" fontId="10" fillId="0" borderId="0" applyFont="0" applyFill="0" applyBorder="0" applyAlignment="0" applyProtection="0">
      <alignment vertical="center"/>
    </xf>
    <xf numFmtId="178" fontId="10" fillId="0" borderId="0" applyFont="0" applyFill="0" applyBorder="0" applyAlignment="0" applyProtection="0">
      <alignment vertical="center"/>
    </xf>
    <xf numFmtId="177" fontId="10" fillId="0" borderId="0" applyFont="0" applyFill="0" applyBorder="0" applyAlignment="0" applyProtection="0">
      <alignment vertical="center"/>
    </xf>
    <xf numFmtId="9" fontId="10" fillId="0" borderId="0" applyFont="0" applyFill="0" applyBorder="0" applyAlignment="0" applyProtection="0">
      <alignment vertical="center"/>
    </xf>
    <xf numFmtId="0" fontId="18" fillId="14" borderId="8" applyNumberFormat="0" applyAlignment="0" applyProtection="0">
      <alignment vertical="center"/>
    </xf>
    <xf numFmtId="0" fontId="16" fillId="0" borderId="6" applyNumberFormat="0" applyFill="0" applyAlignment="0" applyProtection="0">
      <alignment vertical="center"/>
    </xf>
    <xf numFmtId="0" fontId="10" fillId="13" borderId="7" applyNumberFormat="0" applyFont="0" applyAlignment="0" applyProtection="0">
      <alignment vertical="center"/>
    </xf>
    <xf numFmtId="0" fontId="25" fillId="0" borderId="0" applyNumberFormat="0" applyFill="0" applyBorder="0" applyAlignment="0" applyProtection="0">
      <alignment vertical="center"/>
    </xf>
    <xf numFmtId="0" fontId="11" fillId="12" borderId="0" applyNumberFormat="0" applyBorder="0" applyAlignment="0" applyProtection="0">
      <alignment vertical="center"/>
    </xf>
    <xf numFmtId="0" fontId="22" fillId="0" borderId="0" applyNumberFormat="0" applyFill="0" applyBorder="0" applyAlignment="0" applyProtection="0">
      <alignment vertical="center"/>
    </xf>
    <xf numFmtId="0" fontId="14" fillId="17" borderId="0" applyNumberFormat="0" applyBorder="0" applyAlignment="0" applyProtection="0">
      <alignment vertical="center"/>
    </xf>
    <xf numFmtId="0" fontId="15" fillId="0" borderId="0" applyNumberFormat="0" applyFill="0" applyBorder="0" applyAlignment="0" applyProtection="0">
      <alignment vertical="center"/>
    </xf>
    <xf numFmtId="0" fontId="14" fillId="9" borderId="0" applyNumberFormat="0" applyBorder="0" applyAlignment="0" applyProtection="0">
      <alignment vertical="center"/>
    </xf>
    <xf numFmtId="0" fontId="2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7" fillId="0" borderId="6" applyNumberFormat="0" applyFill="0" applyAlignment="0" applyProtection="0">
      <alignment vertical="center"/>
    </xf>
    <xf numFmtId="0" fontId="20" fillId="0" borderId="10" applyNumberFormat="0" applyFill="0" applyAlignment="0" applyProtection="0">
      <alignment vertical="center"/>
    </xf>
    <xf numFmtId="0" fontId="20" fillId="0" borderId="0" applyNumberFormat="0" applyFill="0" applyBorder="0" applyAlignment="0" applyProtection="0">
      <alignment vertical="center"/>
    </xf>
    <xf numFmtId="0" fontId="26" fillId="29" borderId="9" applyNumberFormat="0" applyAlignment="0" applyProtection="0">
      <alignment vertical="center"/>
    </xf>
    <xf numFmtId="0" fontId="11" fillId="28" borderId="0" applyNumberFormat="0" applyBorder="0" applyAlignment="0" applyProtection="0">
      <alignment vertical="center"/>
    </xf>
    <xf numFmtId="0" fontId="23" fillId="22" borderId="0" applyNumberFormat="0" applyBorder="0" applyAlignment="0" applyProtection="0">
      <alignment vertical="center"/>
    </xf>
    <xf numFmtId="0" fontId="13" fillId="8" borderId="5" applyNumberFormat="0" applyAlignment="0" applyProtection="0">
      <alignment vertical="center"/>
    </xf>
    <xf numFmtId="0" fontId="14" fillId="21" borderId="0" applyNumberFormat="0" applyBorder="0" applyAlignment="0" applyProtection="0">
      <alignment vertical="center"/>
    </xf>
    <xf numFmtId="0" fontId="19" fillId="8" borderId="9" applyNumberFormat="0" applyAlignment="0" applyProtection="0">
      <alignment vertical="center"/>
    </xf>
    <xf numFmtId="0" fontId="27" fillId="0" borderId="11" applyNumberFormat="0" applyFill="0" applyAlignment="0" applyProtection="0">
      <alignment vertical="center"/>
    </xf>
    <xf numFmtId="0" fontId="29" fillId="0" borderId="12" applyNumberFormat="0" applyFill="0" applyAlignment="0" applyProtection="0">
      <alignment vertical="center"/>
    </xf>
    <xf numFmtId="0" fontId="28" fillId="36" borderId="0" applyNumberFormat="0" applyBorder="0" applyAlignment="0" applyProtection="0">
      <alignment vertical="center"/>
    </xf>
    <xf numFmtId="0" fontId="12" fillId="7" borderId="0" applyNumberFormat="0" applyBorder="0" applyAlignment="0" applyProtection="0">
      <alignment vertical="center"/>
    </xf>
    <xf numFmtId="0" fontId="11" fillId="32" borderId="0" applyNumberFormat="0" applyBorder="0" applyAlignment="0" applyProtection="0">
      <alignment vertical="center"/>
    </xf>
    <xf numFmtId="0" fontId="14" fillId="25" borderId="0" applyNumberFormat="0" applyBorder="0" applyAlignment="0" applyProtection="0">
      <alignment vertical="center"/>
    </xf>
    <xf numFmtId="0" fontId="11" fillId="31" borderId="0" applyNumberFormat="0" applyBorder="0" applyAlignment="0" applyProtection="0">
      <alignment vertical="center"/>
    </xf>
    <xf numFmtId="0" fontId="11" fillId="20" borderId="0" applyNumberFormat="0" applyBorder="0" applyAlignment="0" applyProtection="0">
      <alignment vertical="center"/>
    </xf>
    <xf numFmtId="0" fontId="14" fillId="24" borderId="0" applyNumberFormat="0" applyBorder="0" applyAlignment="0" applyProtection="0">
      <alignment vertical="center"/>
    </xf>
    <xf numFmtId="0" fontId="14" fillId="35" borderId="0" applyNumberFormat="0" applyBorder="0" applyAlignment="0" applyProtection="0">
      <alignment vertical="center"/>
    </xf>
    <xf numFmtId="0" fontId="11" fillId="6" borderId="0" applyNumberFormat="0" applyBorder="0" applyAlignment="0" applyProtection="0">
      <alignment vertical="center"/>
    </xf>
    <xf numFmtId="0" fontId="11" fillId="16" borderId="0" applyNumberFormat="0" applyBorder="0" applyAlignment="0" applyProtection="0">
      <alignment vertical="center"/>
    </xf>
    <xf numFmtId="0" fontId="14" fillId="19" borderId="0" applyNumberFormat="0" applyBorder="0" applyAlignment="0" applyProtection="0">
      <alignment vertical="center"/>
    </xf>
    <xf numFmtId="0" fontId="11" fillId="34" borderId="0" applyNumberFormat="0" applyBorder="0" applyAlignment="0" applyProtection="0">
      <alignment vertical="center"/>
    </xf>
    <xf numFmtId="0" fontId="14" fillId="30" borderId="0" applyNumberFormat="0" applyBorder="0" applyAlignment="0" applyProtection="0">
      <alignment vertical="center"/>
    </xf>
    <xf numFmtId="0" fontId="14" fillId="23" borderId="0" applyNumberFormat="0" applyBorder="0" applyAlignment="0" applyProtection="0">
      <alignment vertical="center"/>
    </xf>
    <xf numFmtId="0" fontId="11" fillId="27" borderId="0" applyNumberFormat="0" applyBorder="0" applyAlignment="0" applyProtection="0">
      <alignment vertical="center"/>
    </xf>
    <xf numFmtId="0" fontId="14" fillId="11" borderId="0" applyNumberFormat="0" applyBorder="0" applyAlignment="0" applyProtection="0">
      <alignment vertical="center"/>
    </xf>
    <xf numFmtId="0" fontId="11" fillId="10" borderId="0" applyNumberFormat="0" applyBorder="0" applyAlignment="0" applyProtection="0">
      <alignment vertical="center"/>
    </xf>
    <xf numFmtId="0" fontId="11" fillId="15" borderId="0" applyNumberFormat="0" applyBorder="0" applyAlignment="0" applyProtection="0">
      <alignment vertical="center"/>
    </xf>
    <xf numFmtId="0" fontId="14" fillId="18" borderId="0" applyNumberFormat="0" applyBorder="0" applyAlignment="0" applyProtection="0">
      <alignment vertical="center"/>
    </xf>
    <xf numFmtId="0" fontId="11" fillId="33" borderId="0" applyNumberFormat="0" applyBorder="0" applyAlignment="0" applyProtection="0">
      <alignment vertical="center"/>
    </xf>
  </cellStyleXfs>
  <cellXfs count="51">
    <xf numFmtId="0" fontId="0" fillId="0" borderId="0" xfId="0" applyFont="1" applyAlignment="1"/>
    <xf numFmtId="0" fontId="0" fillId="0" borderId="0" xfId="0" applyFont="1" applyAlignment="1">
      <alignment wrapText="1"/>
    </xf>
    <xf numFmtId="0" fontId="1" fillId="0" borderId="1" xfId="0" applyFont="1" applyBorder="1" applyAlignment="1">
      <alignment wrapText="1"/>
    </xf>
    <xf numFmtId="0" fontId="1" fillId="0" borderId="1" xfId="0" applyFont="1" applyBorder="1" applyAlignment="1">
      <alignment horizontal="center"/>
    </xf>
    <xf numFmtId="0" fontId="2" fillId="0" borderId="1" xfId="0" applyFont="1" applyBorder="1" applyAlignment="1">
      <alignment wrapText="1"/>
    </xf>
    <xf numFmtId="0" fontId="2" fillId="2" borderId="1" xfId="0" applyFont="1" applyFill="1" applyBorder="1" applyAlignment="1">
      <alignment horizontal="center"/>
    </xf>
    <xf numFmtId="0" fontId="2" fillId="2" borderId="1" xfId="0" applyFont="1" applyFill="1" applyBorder="1"/>
    <xf numFmtId="3" fontId="2" fillId="2" borderId="1" xfId="0" applyNumberFormat="1" applyFont="1" applyFill="1" applyBorder="1" applyAlignment="1">
      <alignment horizontal="center"/>
    </xf>
    <xf numFmtId="3" fontId="2" fillId="2" borderId="1" xfId="0" applyNumberFormat="1" applyFont="1" applyFill="1" applyBorder="1"/>
    <xf numFmtId="3" fontId="1" fillId="2" borderId="1" xfId="0" applyNumberFormat="1" applyFont="1" applyFill="1" applyBorder="1" applyAlignment="1">
      <alignment horizontal="center"/>
    </xf>
    <xf numFmtId="3" fontId="1" fillId="2" borderId="1" xfId="0" applyNumberFormat="1" applyFont="1" applyFill="1" applyBorder="1"/>
    <xf numFmtId="0" fontId="1" fillId="2" borderId="1" xfId="0" applyFont="1" applyFill="1" applyBorder="1"/>
    <xf numFmtId="0" fontId="1" fillId="0" borderId="1" xfId="0" applyFont="1" applyBorder="1"/>
    <xf numFmtId="0" fontId="2" fillId="0" borderId="1" xfId="0" applyFont="1" applyBorder="1"/>
    <xf numFmtId="3" fontId="2" fillId="2" borderId="1" xfId="0" applyNumberFormat="1" applyFont="1" applyFill="1" applyBorder="1" applyAlignment="1">
      <alignment vertical="center" wrapText="1"/>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wrapText="1"/>
    </xf>
    <xf numFmtId="0" fontId="2" fillId="0" borderId="2" xfId="0" applyFont="1" applyBorder="1" applyAlignment="1">
      <alignment wrapText="1"/>
    </xf>
    <xf numFmtId="0" fontId="2" fillId="0" borderId="2" xfId="0" applyFont="1" applyBorder="1"/>
    <xf numFmtId="0" fontId="1" fillId="2" borderId="1" xfId="0" applyFont="1" applyFill="1" applyBorder="1" applyAlignment="1">
      <alignment horizontal="center"/>
    </xf>
    <xf numFmtId="0" fontId="2" fillId="2" borderId="1" xfId="0" applyFont="1" applyFill="1" applyBorder="1" applyAlignment="1">
      <alignment horizontal="right"/>
    </xf>
    <xf numFmtId="0" fontId="2" fillId="2" borderId="1" xfId="0" applyFont="1" applyFill="1" applyBorder="1" applyAlignment="1">
      <alignment horizontal="center" vertical="center"/>
    </xf>
    <xf numFmtId="0" fontId="1" fillId="2" borderId="1" xfId="0" applyFont="1" applyFill="1" applyBorder="1" applyAlignment="1">
      <alignment horizontal="right"/>
    </xf>
    <xf numFmtId="0" fontId="0" fillId="3" borderId="0" xfId="0" applyFont="1" applyFill="1" applyAlignment="1"/>
    <xf numFmtId="0" fontId="3" fillId="3" borderId="0" xfId="0" applyFont="1" applyFill="1" applyAlignment="1"/>
    <xf numFmtId="0" fontId="0" fillId="0" borderId="0" xfId="0" applyNumberFormat="1" applyFont="1" applyAlignment="1">
      <alignment horizontal="left"/>
    </xf>
    <xf numFmtId="180" fontId="0" fillId="0" borderId="0" xfId="0" applyNumberFormat="1" applyFont="1" applyAlignment="1"/>
    <xf numFmtId="10" fontId="0" fillId="0" borderId="0" xfId="0" applyNumberFormat="1" applyFont="1" applyAlignment="1"/>
    <xf numFmtId="0" fontId="4" fillId="0" borderId="0" xfId="0" applyFont="1" applyAlignment="1"/>
    <xf numFmtId="10" fontId="0" fillId="0" borderId="0" xfId="6" applyNumberFormat="1" applyFont="1" applyAlignment="1"/>
    <xf numFmtId="0" fontId="5" fillId="4" borderId="3" xfId="0" applyFont="1" applyFill="1" applyBorder="1" applyAlignment="1">
      <alignment wrapText="1"/>
    </xf>
    <xf numFmtId="0" fontId="0" fillId="0" borderId="0" xfId="0" applyAlignment="1">
      <alignment wrapText="1"/>
    </xf>
    <xf numFmtId="0" fontId="0" fillId="0" borderId="3" xfId="0" applyBorder="1" applyAlignment="1">
      <alignment wrapText="1"/>
    </xf>
    <xf numFmtId="0" fontId="5" fillId="0" borderId="0" xfId="0" applyFont="1" applyAlignment="1"/>
    <xf numFmtId="181" fontId="0" fillId="0" borderId="0" xfId="0" applyNumberFormat="1" applyFont="1" applyAlignment="1"/>
    <xf numFmtId="0" fontId="5" fillId="4" borderId="4" xfId="0" applyFont="1" applyFill="1" applyBorder="1" applyAlignment="1"/>
    <xf numFmtId="182" fontId="2" fillId="0" borderId="1" xfId="0" applyNumberFormat="1" applyFont="1" applyBorder="1" applyAlignment="1">
      <alignment horizontal="center"/>
    </xf>
    <xf numFmtId="10" fontId="2" fillId="0" borderId="1" xfId="0" applyNumberFormat="1" applyFont="1" applyBorder="1" applyAlignment="1">
      <alignment horizontal="center"/>
    </xf>
    <xf numFmtId="0" fontId="1" fillId="0" borderId="2" xfId="0" applyFont="1" applyBorder="1"/>
    <xf numFmtId="0" fontId="2" fillId="0" borderId="1" xfId="0" applyFont="1" applyBorder="1" applyAlignment="1">
      <alignment horizontal="center"/>
    </xf>
    <xf numFmtId="0" fontId="2" fillId="0" borderId="0" xfId="0" applyFont="1"/>
    <xf numFmtId="3" fontId="2" fillId="0" borderId="0" xfId="0" applyNumberFormat="1" applyFont="1"/>
    <xf numFmtId="9" fontId="2" fillId="0" borderId="0" xfId="0" applyNumberFormat="1" applyFont="1" applyAlignment="1">
      <alignment horizontal="left"/>
    </xf>
    <xf numFmtId="0" fontId="1" fillId="0" borderId="0" xfId="0" applyFont="1"/>
    <xf numFmtId="0" fontId="2" fillId="0" borderId="0" xfId="0" applyFont="1" applyAlignment="1">
      <alignment horizontal="left"/>
    </xf>
    <xf numFmtId="0" fontId="6" fillId="0" borderId="0" xfId="0" applyFont="1" applyAlignment="1">
      <alignment vertical="top" wrapText="1"/>
    </xf>
    <xf numFmtId="0" fontId="6" fillId="0" borderId="0" xfId="0" applyFont="1" applyAlignment="1">
      <alignment horizontal="left" vertical="top" wrapText="1"/>
    </xf>
    <xf numFmtId="0" fontId="7" fillId="0" borderId="0" xfId="0" applyFont="1" applyAlignment="1">
      <alignment horizontal="left" vertical="top" wrapText="1"/>
    </xf>
    <xf numFmtId="0" fontId="2" fillId="0" borderId="0" xfId="0" applyFont="1" applyAlignment="1">
      <alignment horizontal="left" vertical="top" wrapText="1"/>
    </xf>
    <xf numFmtId="0" fontId="8" fillId="5" borderId="0" xfId="0" applyFont="1" applyFill="1" applyAlignment="1"/>
    <xf numFmtId="0" fontId="9" fillId="5" borderId="0" xfId="0" applyFont="1" applyFill="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45">
    <dxf>
      <alignment wrapText="1"/>
    </dxf>
    <dxf/>
    <dxf>
      <alignment wrapText="1"/>
    </dxf>
    <dxf/>
    <dxf>
      <alignment wrapText="1"/>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
      <font>
        <name val="Arial"/>
        <scheme val="none"/>
        <charset val="134"/>
        <family val="0"/>
        <b val="0"/>
        <i val="0"/>
        <strike val="0"/>
        <u val="none"/>
        <sz val="11"/>
        <color theme="1"/>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pivotCacheDefinition" Target="pivotCache/pivotCacheDefinition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microsoft.com/office/2007/relationships/slicerCache" Target="slicerCaches/slicerCache1.xml"/><Relationship Id="rId16" Type="http://schemas.openxmlformats.org/officeDocument/2006/relationships/pivotCacheDefinition" Target="pivotCache/pivotCacheDefinition8.xml"/><Relationship Id="rId15" Type="http://schemas.openxmlformats.org/officeDocument/2006/relationships/pivotCacheDefinition" Target="pivotCache/pivotCacheDefinition7.xml"/><Relationship Id="rId14" Type="http://schemas.openxmlformats.org/officeDocument/2006/relationships/pivotCacheDefinition" Target="pivotCache/pivotCacheDefinition6.xml"/><Relationship Id="rId13" Type="http://schemas.openxmlformats.org/officeDocument/2006/relationships/pivotCacheDefinition" Target="pivotCache/pivotCacheDefinition5.xml"/><Relationship Id="rId12" Type="http://schemas.openxmlformats.org/officeDocument/2006/relationships/pivotCacheDefinition" Target="pivotCache/pivotCacheDefinition4.xml"/><Relationship Id="rId11" Type="http://schemas.openxmlformats.org/officeDocument/2006/relationships/pivotCacheDefinition" Target="pivotCache/pivotCacheDefinition3.xml"/><Relationship Id="rId10" Type="http://schemas.openxmlformats.org/officeDocument/2006/relationships/pivotCacheDefinition" Target="pivotCache/pivotCacheDefinition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[MedTourEasy Financials.xlsx]Marketing Cost!PivotTable2</c:name>
    <c:fmtId val="2"/>
  </c:pivotSource>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en-IN" altLang="en-US" b="1"/>
              <a:t>Marketing cost</a:t>
            </a:r>
            <a:endParaRPr lang="en-IN" altLang="en-US" b="1"/>
          </a:p>
        </c:rich>
      </c:tx>
      <c:layout/>
      <c:overlay val="0"/>
      <c:spPr>
        <a:noFill/>
        <a:ln>
          <a:noFill/>
        </a:ln>
        <a:effectLst/>
      </c:spPr>
    </c:title>
    <c:autoTitleDeleted val="0"/>
    <c:plotArea>
      <c:layout/>
      <c:barChart>
        <c:barDir val="bar"/>
        <c:grouping val="clustered"/>
        <c:varyColors val="0"/>
        <c:ser>
          <c:idx val="0"/>
          <c:order val="0"/>
          <c:tx>
            <c:strRef>
              <c:f>'Marketing Cost'!$B$14</c:f>
              <c:strCache>
                <c:ptCount val="1"/>
                <c:pt idx="0">
                  <c:v>Sum of Year 2018</c:v>
                </c:pt>
              </c:strCache>
            </c:strRef>
          </c:tx>
          <c:spPr>
            <a:solidFill>
              <a:schemeClr val="accent1"/>
            </a:solidFill>
            <a:ln>
              <a:noFill/>
            </a:ln>
            <a:effectLst/>
          </c:spPr>
          <c:invertIfNegative val="0"/>
          <c:dLbls>
            <c:delete val="1"/>
          </c:dLbls>
          <c:cat>
            <c:strRef>
              <c:f>'Marketing Cost'!$A$15:$A$24</c:f>
              <c:strCache>
                <c:ptCount val="9"/>
                <c:pt idx="0">
                  <c:v>Adwords Cost (CPC - Rs 30, total clicks - 25000)</c:v>
                </c:pt>
                <c:pt idx="1">
                  <c:v>Content Marketing</c:v>
                </c:pt>
                <c:pt idx="2">
                  <c:v>Email Marketing</c:v>
                </c:pt>
                <c:pt idx="3">
                  <c:v>SEO manager salary (Rs 25000)</c:v>
                </c:pt>
                <c:pt idx="4">
                  <c:v>SME salary (Rs 20,000)</c:v>
                </c:pt>
                <c:pt idx="5">
                  <c:v>SMM Cost (CPC - Rs 10, total clicks - 50000)</c:v>
                </c:pt>
                <c:pt idx="6">
                  <c:v>SMM salary (Rs 30,000)</c:v>
                </c:pt>
                <c:pt idx="7">
                  <c:v>Video Marketing</c:v>
                </c:pt>
                <c:pt idx="8">
                  <c:v>Video Production (1min video)</c:v>
                </c:pt>
              </c:strCache>
            </c:strRef>
          </c:cat>
          <c:val>
            <c:numRef>
              <c:f>'Marketing Cost'!$B$15:$B$24</c:f>
              <c:numCache>
                <c:formatCode>General</c:formatCode>
                <c:ptCount val="9"/>
                <c:pt idx="0">
                  <c:v>1950000</c:v>
                </c:pt>
                <c:pt idx="1">
                  <c:v>200000</c:v>
                </c:pt>
                <c:pt idx="2">
                  <c:v>400000</c:v>
                </c:pt>
                <c:pt idx="3">
                  <c:v>300000</c:v>
                </c:pt>
                <c:pt idx="4">
                  <c:v>240000</c:v>
                </c:pt>
                <c:pt idx="5">
                  <c:v>1000000</c:v>
                </c:pt>
                <c:pt idx="6">
                  <c:v>360000</c:v>
                </c:pt>
                <c:pt idx="7">
                  <c:v>400000</c:v>
                </c:pt>
                <c:pt idx="8">
                  <c:v>1300000</c:v>
                </c:pt>
              </c:numCache>
            </c:numRef>
          </c:val>
        </c:ser>
        <c:ser>
          <c:idx val="1"/>
          <c:order val="1"/>
          <c:tx>
            <c:strRef>
              <c:f>'Marketing Cost'!$C$14</c:f>
              <c:strCache>
                <c:ptCount val="1"/>
                <c:pt idx="0">
                  <c:v>Sum of Year 2019</c:v>
                </c:pt>
              </c:strCache>
            </c:strRef>
          </c:tx>
          <c:spPr>
            <a:solidFill>
              <a:schemeClr val="accent2"/>
            </a:solidFill>
            <a:ln>
              <a:noFill/>
            </a:ln>
            <a:effectLst/>
          </c:spPr>
          <c:invertIfNegative val="0"/>
          <c:dLbls>
            <c:delete val="1"/>
          </c:dLbls>
          <c:cat>
            <c:strRef>
              <c:f>'Marketing Cost'!$A$15:$A$24</c:f>
              <c:strCache>
                <c:ptCount val="9"/>
                <c:pt idx="0">
                  <c:v>Adwords Cost (CPC - Rs 30, total clicks - 25000)</c:v>
                </c:pt>
                <c:pt idx="1">
                  <c:v>Content Marketing</c:v>
                </c:pt>
                <c:pt idx="2">
                  <c:v>Email Marketing</c:v>
                </c:pt>
                <c:pt idx="3">
                  <c:v>SEO manager salary (Rs 25000)</c:v>
                </c:pt>
                <c:pt idx="4">
                  <c:v>SME salary (Rs 20,000)</c:v>
                </c:pt>
                <c:pt idx="5">
                  <c:v>SMM Cost (CPC - Rs 10, total clicks - 50000)</c:v>
                </c:pt>
                <c:pt idx="6">
                  <c:v>SMM salary (Rs 30,000)</c:v>
                </c:pt>
                <c:pt idx="7">
                  <c:v>Video Marketing</c:v>
                </c:pt>
                <c:pt idx="8">
                  <c:v>Video Production (1min video)</c:v>
                </c:pt>
              </c:strCache>
            </c:strRef>
          </c:cat>
          <c:val>
            <c:numRef>
              <c:f>'Marketing Cost'!$C$15:$C$24</c:f>
              <c:numCache>
                <c:formatCode>General</c:formatCode>
                <c:ptCount val="9"/>
                <c:pt idx="0">
                  <c:v>3150000</c:v>
                </c:pt>
                <c:pt idx="1">
                  <c:v>200000</c:v>
                </c:pt>
                <c:pt idx="2">
                  <c:v>400000</c:v>
                </c:pt>
                <c:pt idx="3">
                  <c:v>360000</c:v>
                </c:pt>
                <c:pt idx="4">
                  <c:v>600000</c:v>
                </c:pt>
                <c:pt idx="5">
                  <c:v>1300000</c:v>
                </c:pt>
                <c:pt idx="6">
                  <c:v>420000</c:v>
                </c:pt>
                <c:pt idx="7">
                  <c:v>700000</c:v>
                </c:pt>
                <c:pt idx="8">
                  <c:v>2500000</c:v>
                </c:pt>
              </c:numCache>
            </c:numRef>
          </c:val>
        </c:ser>
        <c:ser>
          <c:idx val="2"/>
          <c:order val="2"/>
          <c:tx>
            <c:strRef>
              <c:f>'Marketing Cost'!$D$14</c:f>
              <c:strCache>
                <c:ptCount val="1"/>
                <c:pt idx="0">
                  <c:v>Sum of Year 2020</c:v>
                </c:pt>
              </c:strCache>
            </c:strRef>
          </c:tx>
          <c:spPr>
            <a:solidFill>
              <a:schemeClr val="accent3"/>
            </a:solidFill>
            <a:ln>
              <a:noFill/>
            </a:ln>
            <a:effectLst/>
          </c:spPr>
          <c:invertIfNegative val="0"/>
          <c:dLbls>
            <c:delete val="1"/>
          </c:dLbls>
          <c:cat>
            <c:strRef>
              <c:f>'Marketing Cost'!$A$15:$A$24</c:f>
              <c:strCache>
                <c:ptCount val="9"/>
                <c:pt idx="0">
                  <c:v>Adwords Cost (CPC - Rs 30, total clicks - 25000)</c:v>
                </c:pt>
                <c:pt idx="1">
                  <c:v>Content Marketing</c:v>
                </c:pt>
                <c:pt idx="2">
                  <c:v>Email Marketing</c:v>
                </c:pt>
                <c:pt idx="3">
                  <c:v>SEO manager salary (Rs 25000)</c:v>
                </c:pt>
                <c:pt idx="4">
                  <c:v>SME salary (Rs 20,000)</c:v>
                </c:pt>
                <c:pt idx="5">
                  <c:v>SMM Cost (CPC - Rs 10, total clicks - 50000)</c:v>
                </c:pt>
                <c:pt idx="6">
                  <c:v>SMM salary (Rs 30,000)</c:v>
                </c:pt>
                <c:pt idx="7">
                  <c:v>Video Marketing</c:v>
                </c:pt>
                <c:pt idx="8">
                  <c:v>Video Production (1min video)</c:v>
                </c:pt>
              </c:strCache>
            </c:strRef>
          </c:cat>
          <c:val>
            <c:numRef>
              <c:f>'Marketing Cost'!$D$15:$D$24</c:f>
              <c:numCache>
                <c:formatCode>General</c:formatCode>
                <c:ptCount val="9"/>
                <c:pt idx="0">
                  <c:v>5118750</c:v>
                </c:pt>
                <c:pt idx="1">
                  <c:v>200000</c:v>
                </c:pt>
                <c:pt idx="2">
                  <c:v>400000</c:v>
                </c:pt>
                <c:pt idx="3">
                  <c:v>432000</c:v>
                </c:pt>
                <c:pt idx="4">
                  <c:v>691200</c:v>
                </c:pt>
                <c:pt idx="5">
                  <c:v>1600000</c:v>
                </c:pt>
                <c:pt idx="6">
                  <c:v>476100</c:v>
                </c:pt>
                <c:pt idx="7">
                  <c:v>900000</c:v>
                </c:pt>
                <c:pt idx="8">
                  <c:v>3500000</c:v>
                </c:pt>
              </c:numCache>
            </c:numRef>
          </c:val>
        </c:ser>
        <c:dLbls>
          <c:showLegendKey val="0"/>
          <c:showVal val="0"/>
          <c:showCatName val="0"/>
          <c:showSerName val="0"/>
          <c:showPercent val="0"/>
          <c:showBubbleSize val="0"/>
        </c:dLbls>
        <c:gapWidth val="219"/>
        <c:overlap val="0"/>
        <c:axId val="80665243"/>
        <c:axId val="64224883"/>
      </c:barChart>
      <c:catAx>
        <c:axId val="80665243"/>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4224883"/>
        <c:crosses val="autoZero"/>
        <c:auto val="1"/>
        <c:lblAlgn val="ctr"/>
        <c:lblOffset val="100"/>
        <c:noMultiLvlLbl val="0"/>
      </c:catAx>
      <c:valAx>
        <c:axId val="642248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0665243"/>
        <c:crosses val="autoZero"/>
        <c:crossBetween val="between"/>
        <c:dispUnits>
          <c:builtInUnit val="millions"/>
          <c:dispUnitsLbl>
            <c:layout/>
            <c:spPr>
              <a:noFill/>
              <a:ln>
                <a:noFill/>
              </a:ln>
              <a:effectLst/>
            </c:spPr>
            <c:txPr>
              <a:bodyPr rot="0" spcFirstLastPara="0" vertOverflow="ellipsis" vert="horz" wrap="square" anchor="ctr" anchorCtr="1">
                <a:spAutoFit/>
              </a:bodyPr>
              <a:lstStyle/>
              <a:p>
                <a:pPr>
                  <a:defRPr lang="en-US" sz="1000" b="0" i="0" u="none" strike="noStrike" kern="1200" baseline="0">
                    <a:solidFill>
                      <a:schemeClr val="tx1">
                        <a:lumMod val="65000"/>
                        <a:lumOff val="35000"/>
                      </a:schemeClr>
                    </a:solidFill>
                    <a:latin typeface="+mn-lt"/>
                    <a:ea typeface="+mn-ea"/>
                    <a:cs typeface="+mn-cs"/>
                  </a:defRPr>
                </a:pPr>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800" b="0" i="0" u="none" strike="noStrike" kern="1200" baseline="0">
                <a:solidFill>
                  <a:schemeClr val="dk1">
                    <a:lumMod val="65000"/>
                    <a:lumOff val="35000"/>
                  </a:schemeClr>
                </a:solidFill>
                <a:effectLst/>
                <a:latin typeface="+mn-lt"/>
                <a:ea typeface="+mn-ea"/>
                <a:cs typeface="+mn-cs"/>
              </a:defRPr>
            </a:pPr>
            <a:r>
              <a:rPr lang="en-IN" altLang="en-US" sz="1400"/>
              <a:t>Growth rate (Year 2019 - Year 2020)</a:t>
            </a:r>
            <a:endParaRPr lang="en-IN" altLang="en-US" sz="1400"/>
          </a:p>
        </c:rich>
      </c:tx>
      <c:layout/>
      <c:overlay val="0"/>
      <c:spPr>
        <a:noFill/>
        <a:ln>
          <a:noFill/>
        </a:ln>
        <a:effectLst/>
      </c:spPr>
    </c:title>
    <c:autoTitleDeleted val="0"/>
    <c:plotArea>
      <c:layout/>
      <c:barChart>
        <c:barDir val="col"/>
        <c:grouping val="clustered"/>
        <c:varyColors val="0"/>
        <c:ser>
          <c:idx val="0"/>
          <c:order val="0"/>
          <c:tx>
            <c:strRef>
              <c:f>'Growth rate'!$A$26</c:f>
              <c:strCache>
                <c:ptCount val="1"/>
                <c:pt idx="0">
                  <c:v>Overall growth rate</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chemeClr val="lt1"/>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('Growth rate'!$C$26,'Growth rate'!$D$26)</c:f>
              <c:numCache>
                <c:formatCode>0.00_ </c:formatCode>
                <c:ptCount val="2"/>
                <c:pt idx="0">
                  <c:v>0.922287222658201</c:v>
                </c:pt>
                <c:pt idx="1">
                  <c:v>1.09350512345656</c:v>
                </c:pt>
              </c:numCache>
            </c:numRef>
          </c:val>
        </c:ser>
        <c:dLbls>
          <c:showLegendKey val="0"/>
          <c:showVal val="1"/>
          <c:showCatName val="0"/>
          <c:showSerName val="0"/>
          <c:showPercent val="0"/>
          <c:showBubbleSize val="0"/>
        </c:dLbls>
        <c:gapWidth val="41"/>
        <c:overlap val="0"/>
        <c:axId val="820507235"/>
        <c:axId val="745984840"/>
      </c:barChart>
      <c:catAx>
        <c:axId val="820507235"/>
        <c:scaling>
          <c:orientation val="minMax"/>
        </c:scaling>
        <c:delete val="0"/>
        <c:axPos val="b"/>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effectLst/>
                <a:latin typeface="+mn-lt"/>
                <a:ea typeface="+mn-ea"/>
                <a:cs typeface="+mn-cs"/>
              </a:defRPr>
            </a:pPr>
          </a:p>
        </c:txPr>
        <c:crossAx val="745984840"/>
        <c:crosses val="autoZero"/>
        <c:auto val="1"/>
        <c:lblAlgn val="ctr"/>
        <c:lblOffset val="100"/>
        <c:noMultiLvlLbl val="0"/>
      </c:catAx>
      <c:valAx>
        <c:axId val="745984840"/>
        <c:scaling>
          <c:orientation val="minMax"/>
        </c:scaling>
        <c:delete val="1"/>
        <c:axPos val="l"/>
        <c:numFmt formatCode="0.00_ "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82050723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chemeClr val="dk1">
                  <a:lumMod val="65000"/>
                  <a:lumOff val="35000"/>
                </a:schemeClr>
              </a:solidFill>
              <a:effectLst/>
              <a:latin typeface="+mn-lt"/>
              <a:ea typeface="+mn-ea"/>
              <a:cs typeface="+mn-cs"/>
            </a:defRPr>
          </a:pPr>
        </a:p>
      </c:txPr>
    </c:title>
    <c:autoTitleDeleted val="0"/>
    <c:plotArea>
      <c:layout/>
      <c:barChart>
        <c:barDir val="col"/>
        <c:grouping val="clustered"/>
        <c:varyColors val="0"/>
        <c:ser>
          <c:idx val="0"/>
          <c:order val="0"/>
          <c:tx>
            <c:strRef>
              <c:f>'Growth rate'!$A$42</c:f>
              <c:strCache>
                <c:ptCount val="1"/>
                <c:pt idx="0">
                  <c:v>Gross profit</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chemeClr val="lt1"/>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('Growth rate'!$C$42,'Growth rate'!$D$42)</c:f>
              <c:numCache>
                <c:formatCode>0.00_ </c:formatCode>
                <c:ptCount val="2"/>
                <c:pt idx="0">
                  <c:v>0.927125461457932</c:v>
                </c:pt>
                <c:pt idx="1">
                  <c:v>1.11613133802616</c:v>
                </c:pt>
              </c:numCache>
            </c:numRef>
          </c:val>
        </c:ser>
        <c:dLbls>
          <c:showLegendKey val="0"/>
          <c:showVal val="1"/>
          <c:showCatName val="0"/>
          <c:showSerName val="0"/>
          <c:showPercent val="0"/>
          <c:showBubbleSize val="0"/>
        </c:dLbls>
        <c:gapWidth val="41"/>
        <c:overlap val="0"/>
        <c:axId val="39580829"/>
        <c:axId val="418426632"/>
      </c:barChart>
      <c:catAx>
        <c:axId val="39580829"/>
        <c:scaling>
          <c:orientation val="minMax"/>
        </c:scaling>
        <c:delete val="0"/>
        <c:axPos val="b"/>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effectLst/>
                <a:latin typeface="+mn-lt"/>
                <a:ea typeface="+mn-ea"/>
                <a:cs typeface="+mn-cs"/>
              </a:defRPr>
            </a:pPr>
          </a:p>
        </c:txPr>
        <c:crossAx val="418426632"/>
        <c:crosses val="autoZero"/>
        <c:auto val="1"/>
        <c:lblAlgn val="ctr"/>
        <c:lblOffset val="100"/>
        <c:noMultiLvlLbl val="0"/>
      </c:catAx>
      <c:valAx>
        <c:axId val="418426632"/>
        <c:scaling>
          <c:orientation val="minMax"/>
        </c:scaling>
        <c:delete val="1"/>
        <c:axPos val="l"/>
        <c:numFmt formatCode="0.00_ "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39580829"/>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chemeClr val="dk1">
                  <a:lumMod val="65000"/>
                  <a:lumOff val="35000"/>
                </a:schemeClr>
              </a:solidFill>
              <a:effectLst/>
              <a:latin typeface="+mn-lt"/>
              <a:ea typeface="+mn-ea"/>
              <a:cs typeface="+mn-cs"/>
            </a:defRPr>
          </a:pPr>
        </a:p>
      </c:txPr>
    </c:title>
    <c:autoTitleDeleted val="0"/>
    <c:plotArea>
      <c:layout/>
      <c:barChart>
        <c:barDir val="col"/>
        <c:grouping val="clustered"/>
        <c:varyColors val="0"/>
        <c:ser>
          <c:idx val="0"/>
          <c:order val="0"/>
          <c:tx>
            <c:strRef>
              <c:f>'Growth rate'!$A$48</c:f>
              <c:strCache>
                <c:ptCount val="1"/>
                <c:pt idx="0">
                  <c:v>Gross income</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chemeClr val="lt1"/>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('Growth rate'!$C$48,'Growth rate'!$D$48)</c:f>
              <c:numCache>
                <c:formatCode>0.00_ </c:formatCode>
                <c:ptCount val="2"/>
                <c:pt idx="0">
                  <c:v>0.965447130445062</c:v>
                </c:pt>
                <c:pt idx="1">
                  <c:v>1.14561308016624</c:v>
                </c:pt>
              </c:numCache>
            </c:numRef>
          </c:val>
        </c:ser>
        <c:dLbls>
          <c:showLegendKey val="0"/>
          <c:showVal val="1"/>
          <c:showCatName val="0"/>
          <c:showSerName val="0"/>
          <c:showPercent val="0"/>
          <c:showBubbleSize val="0"/>
        </c:dLbls>
        <c:gapWidth val="41"/>
        <c:overlap val="0"/>
        <c:axId val="696198267"/>
        <c:axId val="279189673"/>
      </c:barChart>
      <c:catAx>
        <c:axId val="696198267"/>
        <c:scaling>
          <c:orientation val="minMax"/>
        </c:scaling>
        <c:delete val="0"/>
        <c:axPos val="b"/>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effectLst/>
                <a:latin typeface="+mn-lt"/>
                <a:ea typeface="+mn-ea"/>
                <a:cs typeface="+mn-cs"/>
              </a:defRPr>
            </a:pPr>
          </a:p>
        </c:txPr>
        <c:crossAx val="279189673"/>
        <c:crosses val="autoZero"/>
        <c:auto val="1"/>
        <c:lblAlgn val="ctr"/>
        <c:lblOffset val="100"/>
        <c:noMultiLvlLbl val="0"/>
      </c:catAx>
      <c:valAx>
        <c:axId val="279189673"/>
        <c:scaling>
          <c:orientation val="minMax"/>
        </c:scaling>
        <c:delete val="1"/>
        <c:axPos val="l"/>
        <c:numFmt formatCode="0.00_ "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696198267"/>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[MedTourEasy Financials.xlsx]Marketing Cost!PivotTable2</c:name>
    <c:fmtId val="0"/>
  </c:pivotSource>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en-IN" altLang="en-US"/>
              <a:t>Marketing cost</a:t>
            </a:r>
            <a:endParaRPr lang="en-IN" altLang="en-US"/>
          </a:p>
        </c:rich>
      </c:tx>
      <c:layout/>
      <c:overlay val="0"/>
      <c:spPr>
        <a:noFill/>
        <a:ln>
          <a:noFill/>
        </a:ln>
        <a:effectLst/>
      </c:spPr>
    </c:title>
    <c:autoTitleDeleted val="0"/>
    <c:plotArea>
      <c:layout/>
      <c:barChart>
        <c:barDir val="bar"/>
        <c:grouping val="clustered"/>
        <c:varyColors val="0"/>
        <c:ser>
          <c:idx val="0"/>
          <c:order val="0"/>
          <c:tx>
            <c:strRef>
              <c:f>'Marketing Cost'!$B$14</c:f>
              <c:strCache>
                <c:ptCount val="1"/>
                <c:pt idx="0">
                  <c:v>Sum of Year 2018</c:v>
                </c:pt>
              </c:strCache>
            </c:strRef>
          </c:tx>
          <c:spPr>
            <a:solidFill>
              <a:schemeClr val="accent1"/>
            </a:solidFill>
            <a:ln>
              <a:noFill/>
            </a:ln>
            <a:effectLst/>
          </c:spPr>
          <c:invertIfNegative val="0"/>
          <c:dLbls>
            <c:delete val="1"/>
          </c:dLbls>
          <c:cat>
            <c:strRef>
              <c:f>'Marketing Cost'!$A$15:$A$24</c:f>
              <c:strCache>
                <c:ptCount val="9"/>
                <c:pt idx="0">
                  <c:v>Adwords Cost (CPC - Rs 30, total clicks - 25000)</c:v>
                </c:pt>
                <c:pt idx="1">
                  <c:v>Content Marketing</c:v>
                </c:pt>
                <c:pt idx="2">
                  <c:v>Email Marketing</c:v>
                </c:pt>
                <c:pt idx="3">
                  <c:v>SEO manager salary (Rs 25000)</c:v>
                </c:pt>
                <c:pt idx="4">
                  <c:v>SME salary (Rs 20,000)</c:v>
                </c:pt>
                <c:pt idx="5">
                  <c:v>SMM Cost (CPC - Rs 10, total clicks - 50000)</c:v>
                </c:pt>
                <c:pt idx="6">
                  <c:v>SMM salary (Rs 30,000)</c:v>
                </c:pt>
                <c:pt idx="7">
                  <c:v>Video Marketing</c:v>
                </c:pt>
                <c:pt idx="8">
                  <c:v>Video Production (1min video)</c:v>
                </c:pt>
              </c:strCache>
            </c:strRef>
          </c:cat>
          <c:val>
            <c:numRef>
              <c:f>'Marketing Cost'!$B$15:$B$24</c:f>
              <c:numCache>
                <c:formatCode>General</c:formatCode>
                <c:ptCount val="9"/>
                <c:pt idx="0">
                  <c:v>1950000</c:v>
                </c:pt>
                <c:pt idx="1">
                  <c:v>200000</c:v>
                </c:pt>
                <c:pt idx="2">
                  <c:v>400000</c:v>
                </c:pt>
                <c:pt idx="3">
                  <c:v>300000</c:v>
                </c:pt>
                <c:pt idx="4">
                  <c:v>240000</c:v>
                </c:pt>
                <c:pt idx="5">
                  <c:v>1000000</c:v>
                </c:pt>
                <c:pt idx="6">
                  <c:v>360000</c:v>
                </c:pt>
                <c:pt idx="7">
                  <c:v>400000</c:v>
                </c:pt>
                <c:pt idx="8">
                  <c:v>1300000</c:v>
                </c:pt>
              </c:numCache>
            </c:numRef>
          </c:val>
        </c:ser>
        <c:ser>
          <c:idx val="1"/>
          <c:order val="1"/>
          <c:tx>
            <c:strRef>
              <c:f>'Marketing Cost'!$C$14</c:f>
              <c:strCache>
                <c:ptCount val="1"/>
                <c:pt idx="0">
                  <c:v>Sum of Year 2019</c:v>
                </c:pt>
              </c:strCache>
            </c:strRef>
          </c:tx>
          <c:spPr>
            <a:solidFill>
              <a:schemeClr val="accent2"/>
            </a:solidFill>
            <a:ln>
              <a:noFill/>
            </a:ln>
            <a:effectLst/>
          </c:spPr>
          <c:invertIfNegative val="0"/>
          <c:dLbls>
            <c:delete val="1"/>
          </c:dLbls>
          <c:cat>
            <c:strRef>
              <c:f>'Marketing Cost'!$A$15:$A$24</c:f>
              <c:strCache>
                <c:ptCount val="9"/>
                <c:pt idx="0">
                  <c:v>Adwords Cost (CPC - Rs 30, total clicks - 25000)</c:v>
                </c:pt>
                <c:pt idx="1">
                  <c:v>Content Marketing</c:v>
                </c:pt>
                <c:pt idx="2">
                  <c:v>Email Marketing</c:v>
                </c:pt>
                <c:pt idx="3">
                  <c:v>SEO manager salary (Rs 25000)</c:v>
                </c:pt>
                <c:pt idx="4">
                  <c:v>SME salary (Rs 20,000)</c:v>
                </c:pt>
                <c:pt idx="5">
                  <c:v>SMM Cost (CPC - Rs 10, total clicks - 50000)</c:v>
                </c:pt>
                <c:pt idx="6">
                  <c:v>SMM salary (Rs 30,000)</c:v>
                </c:pt>
                <c:pt idx="7">
                  <c:v>Video Marketing</c:v>
                </c:pt>
                <c:pt idx="8">
                  <c:v>Video Production (1min video)</c:v>
                </c:pt>
              </c:strCache>
            </c:strRef>
          </c:cat>
          <c:val>
            <c:numRef>
              <c:f>'Marketing Cost'!$C$15:$C$24</c:f>
              <c:numCache>
                <c:formatCode>General</c:formatCode>
                <c:ptCount val="9"/>
                <c:pt idx="0">
                  <c:v>3150000</c:v>
                </c:pt>
                <c:pt idx="1">
                  <c:v>200000</c:v>
                </c:pt>
                <c:pt idx="2">
                  <c:v>400000</c:v>
                </c:pt>
                <c:pt idx="3">
                  <c:v>360000</c:v>
                </c:pt>
                <c:pt idx="4">
                  <c:v>600000</c:v>
                </c:pt>
                <c:pt idx="5">
                  <c:v>1300000</c:v>
                </c:pt>
                <c:pt idx="6">
                  <c:v>420000</c:v>
                </c:pt>
                <c:pt idx="7">
                  <c:v>700000</c:v>
                </c:pt>
                <c:pt idx="8">
                  <c:v>2500000</c:v>
                </c:pt>
              </c:numCache>
            </c:numRef>
          </c:val>
        </c:ser>
        <c:ser>
          <c:idx val="2"/>
          <c:order val="2"/>
          <c:tx>
            <c:strRef>
              <c:f>'Marketing Cost'!$D$14</c:f>
              <c:strCache>
                <c:ptCount val="1"/>
                <c:pt idx="0">
                  <c:v>Sum of Year 2020</c:v>
                </c:pt>
              </c:strCache>
            </c:strRef>
          </c:tx>
          <c:spPr>
            <a:solidFill>
              <a:schemeClr val="accent3"/>
            </a:solidFill>
            <a:ln>
              <a:noFill/>
            </a:ln>
            <a:effectLst/>
          </c:spPr>
          <c:invertIfNegative val="0"/>
          <c:dLbls>
            <c:delete val="1"/>
          </c:dLbls>
          <c:cat>
            <c:strRef>
              <c:f>'Marketing Cost'!$A$15:$A$24</c:f>
              <c:strCache>
                <c:ptCount val="9"/>
                <c:pt idx="0">
                  <c:v>Adwords Cost (CPC - Rs 30, total clicks - 25000)</c:v>
                </c:pt>
                <c:pt idx="1">
                  <c:v>Content Marketing</c:v>
                </c:pt>
                <c:pt idx="2">
                  <c:v>Email Marketing</c:v>
                </c:pt>
                <c:pt idx="3">
                  <c:v>SEO manager salary (Rs 25000)</c:v>
                </c:pt>
                <c:pt idx="4">
                  <c:v>SME salary (Rs 20,000)</c:v>
                </c:pt>
                <c:pt idx="5">
                  <c:v>SMM Cost (CPC - Rs 10, total clicks - 50000)</c:v>
                </c:pt>
                <c:pt idx="6">
                  <c:v>SMM salary (Rs 30,000)</c:v>
                </c:pt>
                <c:pt idx="7">
                  <c:v>Video Marketing</c:v>
                </c:pt>
                <c:pt idx="8">
                  <c:v>Video Production (1min video)</c:v>
                </c:pt>
              </c:strCache>
            </c:strRef>
          </c:cat>
          <c:val>
            <c:numRef>
              <c:f>'Marketing Cost'!$D$15:$D$24</c:f>
              <c:numCache>
                <c:formatCode>General</c:formatCode>
                <c:ptCount val="9"/>
                <c:pt idx="0">
                  <c:v>5118750</c:v>
                </c:pt>
                <c:pt idx="1">
                  <c:v>200000</c:v>
                </c:pt>
                <c:pt idx="2">
                  <c:v>400000</c:v>
                </c:pt>
                <c:pt idx="3">
                  <c:v>432000</c:v>
                </c:pt>
                <c:pt idx="4">
                  <c:v>691200</c:v>
                </c:pt>
                <c:pt idx="5">
                  <c:v>1600000</c:v>
                </c:pt>
                <c:pt idx="6">
                  <c:v>476100</c:v>
                </c:pt>
                <c:pt idx="7">
                  <c:v>900000</c:v>
                </c:pt>
                <c:pt idx="8">
                  <c:v>3500000</c:v>
                </c:pt>
              </c:numCache>
            </c:numRef>
          </c:val>
        </c:ser>
        <c:dLbls>
          <c:showLegendKey val="0"/>
          <c:showVal val="0"/>
          <c:showCatName val="0"/>
          <c:showSerName val="0"/>
          <c:showPercent val="0"/>
          <c:showBubbleSize val="0"/>
        </c:dLbls>
        <c:gapWidth val="219"/>
        <c:overlap val="0"/>
        <c:axId val="80665243"/>
        <c:axId val="64224883"/>
      </c:barChart>
      <c:catAx>
        <c:axId val="80665243"/>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4224883"/>
        <c:crosses val="autoZero"/>
        <c:auto val="1"/>
        <c:lblAlgn val="ctr"/>
        <c:lblOffset val="100"/>
        <c:noMultiLvlLbl val="0"/>
      </c:catAx>
      <c:valAx>
        <c:axId val="642248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0665243"/>
        <c:crosses val="autoZero"/>
        <c:crossBetween val="between"/>
        <c:dispUnits>
          <c:builtInUnit val="thousands"/>
          <c:dispUnitsLbl>
            <c:layout/>
            <c:spPr>
              <a:noFill/>
              <a:ln>
                <a:noFill/>
              </a:ln>
              <a:effectLst/>
            </c:spPr>
            <c:txPr>
              <a:bodyPr rot="0" spcFirstLastPara="0" vertOverflow="ellipsis" vert="horz" wrap="square" anchor="ctr" anchorCtr="1">
                <a:spAutoFit/>
              </a:bodyPr>
              <a:lstStyle/>
              <a:p>
                <a:pPr>
                  <a:defRPr lang="en-US" sz="1000" b="0" i="0" u="none" strike="noStrike" kern="1200" baseline="0">
                    <a:solidFill>
                      <a:schemeClr val="tx1">
                        <a:lumMod val="65000"/>
                        <a:lumOff val="35000"/>
                      </a:schemeClr>
                    </a:solidFill>
                    <a:latin typeface="+mn-lt"/>
                    <a:ea typeface="+mn-ea"/>
                    <a:cs typeface="+mn-cs"/>
                  </a:defRPr>
                </a:pPr>
              </a:p>
            </c:txPr>
          </c:dispUnitsLbl>
        </c:dispUnits>
      </c:valAx>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[MedTourEasy Financials.xlsx]Marketing Cost!PivotTable5</c:name>
    <c:fmtId val="0"/>
  </c:pivotSource>
  <c:chart>
    <c:title>
      <c:tx>
        <c:rich>
          <a:bodyPr rot="0" spcFirstLastPara="0" vertOverflow="ellipsis" vert="horz" wrap="square" anchor="ctr" anchorCtr="1"/>
          <a:lstStyle/>
          <a:p>
            <a:pPr defTabSz="914400">
              <a:defRPr lang="en-US" sz="1600" b="1" i="0" u="none" strike="noStrike" kern="1200" baseline="0">
                <a:solidFill>
                  <a:schemeClr val="tx2"/>
                </a:solidFill>
                <a:latin typeface="+mn-lt"/>
                <a:ea typeface="+mn-ea"/>
                <a:cs typeface="+mn-cs"/>
              </a:defRPr>
            </a:pPr>
            <a:r>
              <a:rPr lang="en-IN" altLang="en-US"/>
              <a:t>Marketing expenses</a:t>
            </a:r>
            <a:endParaRPr lang="en-IN" altLang="en-US"/>
          </a:p>
        </c:rich>
      </c:tx>
      <c:layout/>
      <c:overlay val="0"/>
      <c:spPr>
        <a:noFill/>
        <a:ln>
          <a:noFill/>
        </a:ln>
        <a:effectLst/>
      </c:spPr>
    </c:title>
    <c:autoTitleDeleted val="0"/>
    <c:plotArea>
      <c:layout/>
      <c:barChart>
        <c:barDir val="col"/>
        <c:grouping val="clustered"/>
        <c:varyColors val="0"/>
        <c:ser>
          <c:idx val="0"/>
          <c:order val="0"/>
          <c:tx>
            <c:strRef>
              <c:f>'Marketing Cost'!$B$56</c:f>
              <c:strCache>
                <c:ptCount val="1"/>
                <c:pt idx="0">
                  <c:v>Sum of Year 2018</c:v>
                </c:pt>
              </c:strCache>
            </c:strRef>
          </c:tx>
          <c:spPr>
            <a:gradFill rotWithShape="1">
              <a:gsLst>
                <a:gs pos="0">
                  <a:schemeClr val="accent1">
                    <a:tint val="92000"/>
                    <a:satMod val="170000"/>
                  </a:schemeClr>
                </a:gs>
                <a:gs pos="15000">
                  <a:schemeClr val="accent1">
                    <a:tint val="92000"/>
                    <a:shade val="99000"/>
                    <a:satMod val="170000"/>
                  </a:schemeClr>
                </a:gs>
                <a:gs pos="62000">
                  <a:schemeClr val="accent1">
                    <a:tint val="96000"/>
                    <a:shade val="80000"/>
                    <a:satMod val="170000"/>
                  </a:schemeClr>
                </a:gs>
                <a:gs pos="97000">
                  <a:schemeClr val="accent1">
                    <a:tint val="98000"/>
                    <a:shade val="63000"/>
                    <a:satMod val="170000"/>
                  </a:schemeClr>
                </a:gs>
                <a:gs pos="100000">
                  <a:schemeClr val="accent1">
                    <a:shade val="62000"/>
                    <a:satMod val="170000"/>
                  </a:schemeClr>
                </a:gs>
              </a:gsLst>
              <a:path path="circle">
                <a:fillToRect l="50000" t="50000" r="50000" b="50000"/>
              </a:path>
            </a:gra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2"/>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'Marketing Cost'!$A$57:$A$58</c:f>
              <c:strCache>
                <c:ptCount val="1"/>
                <c:pt idx="0">
                  <c:v>Total Marketing Cost</c:v>
                </c:pt>
              </c:strCache>
            </c:strRef>
          </c:cat>
          <c:val>
            <c:numRef>
              <c:f>'Marketing Cost'!$B$57:$B$58</c:f>
              <c:numCache>
                <c:formatCode>General</c:formatCode>
                <c:ptCount val="1"/>
                <c:pt idx="0">
                  <c:v>6150000</c:v>
                </c:pt>
              </c:numCache>
            </c:numRef>
          </c:val>
        </c:ser>
        <c:ser>
          <c:idx val="1"/>
          <c:order val="1"/>
          <c:tx>
            <c:strRef>
              <c:f>'Marketing Cost'!$C$56</c:f>
              <c:strCache>
                <c:ptCount val="1"/>
                <c:pt idx="0">
                  <c:v>Sum of Year 2019</c:v>
                </c:pt>
              </c:strCache>
            </c:strRef>
          </c:tx>
          <c:spPr>
            <a:gradFill rotWithShape="1">
              <a:gsLst>
                <a:gs pos="0">
                  <a:schemeClr val="accent2">
                    <a:tint val="92000"/>
                    <a:satMod val="170000"/>
                  </a:schemeClr>
                </a:gs>
                <a:gs pos="15000">
                  <a:schemeClr val="accent2">
                    <a:tint val="92000"/>
                    <a:shade val="99000"/>
                    <a:satMod val="170000"/>
                  </a:schemeClr>
                </a:gs>
                <a:gs pos="62000">
                  <a:schemeClr val="accent2">
                    <a:tint val="96000"/>
                    <a:shade val="80000"/>
                    <a:satMod val="170000"/>
                  </a:schemeClr>
                </a:gs>
                <a:gs pos="97000">
                  <a:schemeClr val="accent2">
                    <a:tint val="98000"/>
                    <a:shade val="63000"/>
                    <a:satMod val="170000"/>
                  </a:schemeClr>
                </a:gs>
                <a:gs pos="100000">
                  <a:schemeClr val="accent2">
                    <a:shade val="62000"/>
                    <a:satMod val="170000"/>
                  </a:schemeClr>
                </a:gs>
              </a:gsLst>
              <a:path path="circle">
                <a:fillToRect l="50000" t="50000" r="50000" b="50000"/>
              </a:path>
            </a:gra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2"/>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'Marketing Cost'!$A$57:$A$58</c:f>
              <c:strCache>
                <c:ptCount val="1"/>
                <c:pt idx="0">
                  <c:v>Total Marketing Cost</c:v>
                </c:pt>
              </c:strCache>
            </c:strRef>
          </c:cat>
          <c:val>
            <c:numRef>
              <c:f>'Marketing Cost'!$C$57:$C$58</c:f>
              <c:numCache>
                <c:formatCode>General</c:formatCode>
                <c:ptCount val="1"/>
                <c:pt idx="0">
                  <c:v>8610000</c:v>
                </c:pt>
              </c:numCache>
            </c:numRef>
          </c:val>
        </c:ser>
        <c:ser>
          <c:idx val="2"/>
          <c:order val="2"/>
          <c:tx>
            <c:strRef>
              <c:f>'Marketing Cost'!$D$56</c:f>
              <c:strCache>
                <c:ptCount val="1"/>
                <c:pt idx="0">
                  <c:v>Sum of Year 2020</c:v>
                </c:pt>
              </c:strCache>
            </c:strRef>
          </c:tx>
          <c:spPr>
            <a:gradFill rotWithShape="1">
              <a:gsLst>
                <a:gs pos="0">
                  <a:schemeClr val="accent3">
                    <a:tint val="92000"/>
                    <a:satMod val="170000"/>
                  </a:schemeClr>
                </a:gs>
                <a:gs pos="15000">
                  <a:schemeClr val="accent3">
                    <a:tint val="92000"/>
                    <a:shade val="99000"/>
                    <a:satMod val="170000"/>
                  </a:schemeClr>
                </a:gs>
                <a:gs pos="62000">
                  <a:schemeClr val="accent3">
                    <a:tint val="96000"/>
                    <a:shade val="80000"/>
                    <a:satMod val="170000"/>
                  </a:schemeClr>
                </a:gs>
                <a:gs pos="97000">
                  <a:schemeClr val="accent3">
                    <a:tint val="98000"/>
                    <a:shade val="63000"/>
                    <a:satMod val="170000"/>
                  </a:schemeClr>
                </a:gs>
                <a:gs pos="100000">
                  <a:schemeClr val="accent3">
                    <a:shade val="62000"/>
                    <a:satMod val="170000"/>
                  </a:schemeClr>
                </a:gs>
              </a:gsLst>
              <a:path path="circle">
                <a:fillToRect l="50000" t="50000" r="50000" b="50000"/>
              </a:path>
            </a:gra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2"/>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'Marketing Cost'!$A$57:$A$58</c:f>
              <c:strCache>
                <c:ptCount val="1"/>
                <c:pt idx="0">
                  <c:v>Total Marketing Cost</c:v>
                </c:pt>
              </c:strCache>
            </c:strRef>
          </c:cat>
          <c:val>
            <c:numRef>
              <c:f>'Marketing Cost'!$D$57:$D$58</c:f>
              <c:numCache>
                <c:formatCode>General</c:formatCode>
                <c:ptCount val="1"/>
                <c:pt idx="0">
                  <c:v>13318050</c:v>
                </c:pt>
              </c:numCache>
            </c:numRef>
          </c:val>
        </c:ser>
        <c:dLbls>
          <c:showLegendKey val="0"/>
          <c:showVal val="1"/>
          <c:showCatName val="0"/>
          <c:showSerName val="0"/>
          <c:showPercent val="0"/>
          <c:showBubbleSize val="0"/>
        </c:dLbls>
        <c:gapWidth val="100"/>
        <c:overlap val="-24"/>
        <c:axId val="295526728"/>
        <c:axId val="954292357"/>
      </c:barChart>
      <c:catAx>
        <c:axId val="295526728"/>
        <c:scaling>
          <c:orientation val="minMax"/>
        </c:scaling>
        <c:delete val="1"/>
        <c:axPos val="b"/>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2"/>
                </a:solidFill>
                <a:latin typeface="+mn-lt"/>
                <a:ea typeface="+mn-ea"/>
                <a:cs typeface="+mn-cs"/>
              </a:defRPr>
            </a:pPr>
          </a:p>
        </c:txPr>
        <c:crossAx val="954292357"/>
        <c:crosses val="autoZero"/>
        <c:auto val="1"/>
        <c:lblAlgn val="ctr"/>
        <c:lblOffset val="100"/>
        <c:noMultiLvlLbl val="0"/>
      </c:catAx>
      <c:valAx>
        <c:axId val="954292357"/>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2"/>
                </a:solidFill>
                <a:latin typeface="+mn-lt"/>
                <a:ea typeface="+mn-ea"/>
                <a:cs typeface="+mn-cs"/>
              </a:defRPr>
            </a:pPr>
          </a:p>
        </c:txPr>
        <c:crossAx val="295526728"/>
        <c:crosses val="autoZero"/>
        <c:crossBetween val="between"/>
        <c:dispUnits>
          <c:builtInUnit val="thousands"/>
          <c:dispUnitsLbl>
            <c:layout/>
            <c:spPr>
              <a:noFill/>
              <a:ln>
                <a:noFill/>
              </a:ln>
              <a:effectLst/>
            </c:spPr>
            <c:txPr>
              <a:bodyPr rot="-5400000" spcFirstLastPara="0" vertOverflow="ellipsis" vert="horz" wrap="square" anchor="ctr" anchorCtr="1">
                <a:spAutoFit/>
              </a:bodyPr>
              <a:lstStyle/>
              <a:p>
                <a:pPr>
                  <a:defRPr lang="en-US" sz="900" b="1" i="0" u="none" strike="noStrike" kern="1200" baseline="0">
                    <a:solidFill>
                      <a:schemeClr val="tx2"/>
                    </a:solidFill>
                    <a:latin typeface="+mn-lt"/>
                    <a:ea typeface="+mn-ea"/>
                    <a:cs typeface="+mn-cs"/>
                  </a:defRPr>
                </a:pPr>
              </a:p>
            </c:txPr>
          </c:dispUnitsLbl>
        </c:dispUnits>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[MedTourEasy Financials.xlsx]CC expenses!PivotTable8</c:name>
    <c:fmtId val="0"/>
  </c:pivotSource>
  <c:chart>
    <c:title>
      <c:tx>
        <c:rich>
          <a:bodyPr rot="0" spcFirstLastPara="0" vertOverflow="ellipsis" vert="horz" wrap="square" anchor="ctr" anchorCtr="1"/>
          <a:lstStyle/>
          <a:p>
            <a:pPr defTabSz="914400">
              <a:defRPr lang="en-US" sz="1600" b="1" i="0" u="none" strike="noStrike" kern="1200" baseline="0">
                <a:solidFill>
                  <a:schemeClr val="tx2"/>
                </a:solidFill>
                <a:latin typeface="+mn-lt"/>
                <a:ea typeface="+mn-ea"/>
                <a:cs typeface="+mn-cs"/>
              </a:defRPr>
            </a:pPr>
            <a:r>
              <a:t>CC Manpower</a:t>
            </a:r>
          </a:p>
        </c:rich>
      </c:tx>
      <c:layout/>
      <c:overlay val="0"/>
      <c:spPr>
        <a:noFill/>
        <a:ln>
          <a:noFill/>
        </a:ln>
        <a:effectLst/>
      </c:spPr>
    </c:title>
    <c:autoTitleDeleted val="0"/>
    <c:plotArea>
      <c:layout/>
      <c:barChart>
        <c:barDir val="col"/>
        <c:grouping val="clustered"/>
        <c:varyColors val="0"/>
        <c:ser>
          <c:idx val="0"/>
          <c:order val="0"/>
          <c:tx>
            <c:strRef>
              <c:f>'CC expenses'!$B$17</c:f>
              <c:strCache>
                <c:ptCount val="1"/>
                <c:pt idx="0">
                  <c:v>Sum of Year 2018</c:v>
                </c:pt>
              </c:strCache>
            </c:strRef>
          </c:tx>
          <c:spPr>
            <a:gradFill rotWithShape="1">
              <a:gsLst>
                <a:gs pos="0">
                  <a:schemeClr val="accent1">
                    <a:tint val="92000"/>
                    <a:satMod val="170000"/>
                  </a:schemeClr>
                </a:gs>
                <a:gs pos="15000">
                  <a:schemeClr val="accent1">
                    <a:tint val="92000"/>
                    <a:shade val="99000"/>
                    <a:satMod val="170000"/>
                  </a:schemeClr>
                </a:gs>
                <a:gs pos="62000">
                  <a:schemeClr val="accent1">
                    <a:tint val="96000"/>
                    <a:shade val="80000"/>
                    <a:satMod val="170000"/>
                  </a:schemeClr>
                </a:gs>
                <a:gs pos="97000">
                  <a:schemeClr val="accent1">
                    <a:tint val="98000"/>
                    <a:shade val="63000"/>
                    <a:satMod val="170000"/>
                  </a:schemeClr>
                </a:gs>
                <a:gs pos="100000">
                  <a:schemeClr val="accent1">
                    <a:shade val="62000"/>
                    <a:satMod val="170000"/>
                  </a:schemeClr>
                </a:gs>
              </a:gsLst>
              <a:path path="circle">
                <a:fillToRect l="50000" t="50000" r="50000" b="50000"/>
              </a:path>
            </a:gradFill>
            <a:ln>
              <a:noFill/>
            </a:ln>
            <a:effectLst>
              <a:outerShdw blurRad="63500" dist="25400" dir="5400000" rotWithShape="0">
                <a:srgbClr val="000000">
                  <a:alpha val="43137"/>
                </a:srgb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2"/>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'CC expenses'!$A$18:$A$20</c:f>
              <c:strCache>
                <c:ptCount val="2"/>
                <c:pt idx="0">
                  <c:v>Total Manpower to handle queries (2 shift)</c:v>
                </c:pt>
                <c:pt idx="1">
                  <c:v>Total Mapower to handle prospects (2 shifts)</c:v>
                </c:pt>
              </c:strCache>
            </c:strRef>
          </c:cat>
          <c:val>
            <c:numRef>
              <c:f>'CC expenses'!$B$18:$B$20</c:f>
              <c:numCache>
                <c:formatCode>General</c:formatCode>
                <c:ptCount val="2"/>
                <c:pt idx="0">
                  <c:v>16</c:v>
                </c:pt>
                <c:pt idx="1">
                  <c:v>6</c:v>
                </c:pt>
              </c:numCache>
            </c:numRef>
          </c:val>
        </c:ser>
        <c:ser>
          <c:idx val="1"/>
          <c:order val="1"/>
          <c:tx>
            <c:strRef>
              <c:f>'CC expenses'!$C$17</c:f>
              <c:strCache>
                <c:ptCount val="1"/>
                <c:pt idx="0">
                  <c:v>Sum of Year 2019</c:v>
                </c:pt>
              </c:strCache>
            </c:strRef>
          </c:tx>
          <c:spPr>
            <a:gradFill rotWithShape="1">
              <a:gsLst>
                <a:gs pos="0">
                  <a:schemeClr val="accent2">
                    <a:tint val="92000"/>
                    <a:satMod val="170000"/>
                  </a:schemeClr>
                </a:gs>
                <a:gs pos="15000">
                  <a:schemeClr val="accent2">
                    <a:tint val="92000"/>
                    <a:shade val="99000"/>
                    <a:satMod val="170000"/>
                  </a:schemeClr>
                </a:gs>
                <a:gs pos="62000">
                  <a:schemeClr val="accent2">
                    <a:tint val="96000"/>
                    <a:shade val="80000"/>
                    <a:satMod val="170000"/>
                  </a:schemeClr>
                </a:gs>
                <a:gs pos="97000">
                  <a:schemeClr val="accent2">
                    <a:tint val="98000"/>
                    <a:shade val="63000"/>
                    <a:satMod val="170000"/>
                  </a:schemeClr>
                </a:gs>
                <a:gs pos="100000">
                  <a:schemeClr val="accent2">
                    <a:shade val="62000"/>
                    <a:satMod val="170000"/>
                  </a:schemeClr>
                </a:gs>
              </a:gsLst>
              <a:path path="circle">
                <a:fillToRect l="50000" t="50000" r="50000" b="50000"/>
              </a:path>
            </a:gradFill>
            <a:ln>
              <a:noFill/>
            </a:ln>
            <a:effectLst>
              <a:outerShdw blurRad="63500" dist="25400" dir="5400000" rotWithShape="0">
                <a:srgbClr val="000000">
                  <a:alpha val="43137"/>
                </a:srgb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2"/>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'CC expenses'!$A$18:$A$20</c:f>
              <c:strCache>
                <c:ptCount val="2"/>
                <c:pt idx="0">
                  <c:v>Total Manpower to handle queries (2 shift)</c:v>
                </c:pt>
                <c:pt idx="1">
                  <c:v>Total Mapower to handle prospects (2 shifts)</c:v>
                </c:pt>
              </c:strCache>
            </c:strRef>
          </c:cat>
          <c:val>
            <c:numRef>
              <c:f>'CC expenses'!$C$18:$C$20</c:f>
              <c:numCache>
                <c:formatCode>General</c:formatCode>
                <c:ptCount val="2"/>
                <c:pt idx="0">
                  <c:v>22</c:v>
                </c:pt>
                <c:pt idx="1">
                  <c:v>9</c:v>
                </c:pt>
              </c:numCache>
            </c:numRef>
          </c:val>
        </c:ser>
        <c:ser>
          <c:idx val="2"/>
          <c:order val="2"/>
          <c:tx>
            <c:strRef>
              <c:f>'CC expenses'!$D$17</c:f>
              <c:strCache>
                <c:ptCount val="1"/>
                <c:pt idx="0">
                  <c:v>Sum of Year 2020</c:v>
                </c:pt>
              </c:strCache>
            </c:strRef>
          </c:tx>
          <c:spPr>
            <a:gradFill rotWithShape="1">
              <a:gsLst>
                <a:gs pos="0">
                  <a:schemeClr val="accent3">
                    <a:tint val="92000"/>
                    <a:satMod val="170000"/>
                  </a:schemeClr>
                </a:gs>
                <a:gs pos="15000">
                  <a:schemeClr val="accent3">
                    <a:tint val="92000"/>
                    <a:shade val="99000"/>
                    <a:satMod val="170000"/>
                  </a:schemeClr>
                </a:gs>
                <a:gs pos="62000">
                  <a:schemeClr val="accent3">
                    <a:tint val="96000"/>
                    <a:shade val="80000"/>
                    <a:satMod val="170000"/>
                  </a:schemeClr>
                </a:gs>
                <a:gs pos="97000">
                  <a:schemeClr val="accent3">
                    <a:tint val="98000"/>
                    <a:shade val="63000"/>
                    <a:satMod val="170000"/>
                  </a:schemeClr>
                </a:gs>
                <a:gs pos="100000">
                  <a:schemeClr val="accent3">
                    <a:shade val="62000"/>
                    <a:satMod val="170000"/>
                  </a:schemeClr>
                </a:gs>
              </a:gsLst>
              <a:path path="circle">
                <a:fillToRect l="50000" t="50000" r="50000" b="50000"/>
              </a:path>
            </a:gradFill>
            <a:ln>
              <a:noFill/>
            </a:ln>
            <a:effectLst>
              <a:outerShdw blurRad="63500" dist="25400" dir="5400000" rotWithShape="0">
                <a:srgbClr val="000000">
                  <a:alpha val="43137"/>
                </a:srgb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2"/>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'CC expenses'!$A$18:$A$20</c:f>
              <c:strCache>
                <c:ptCount val="2"/>
                <c:pt idx="0">
                  <c:v>Total Manpower to handle queries (2 shift)</c:v>
                </c:pt>
                <c:pt idx="1">
                  <c:v>Total Mapower to handle prospects (2 shifts)</c:v>
                </c:pt>
              </c:strCache>
            </c:strRef>
          </c:cat>
          <c:val>
            <c:numRef>
              <c:f>'CC expenses'!$D$18:$D$20</c:f>
              <c:numCache>
                <c:formatCode>General</c:formatCode>
                <c:ptCount val="2"/>
                <c:pt idx="0">
                  <c:v>40</c:v>
                </c:pt>
                <c:pt idx="1">
                  <c:v>16</c:v>
                </c:pt>
              </c:numCache>
            </c:numRef>
          </c:val>
        </c:ser>
        <c:dLbls>
          <c:showLegendKey val="0"/>
          <c:showVal val="1"/>
          <c:showCatName val="0"/>
          <c:showSerName val="0"/>
          <c:showPercent val="0"/>
          <c:showBubbleSize val="0"/>
        </c:dLbls>
        <c:gapWidth val="100"/>
        <c:overlap val="-24"/>
        <c:axId val="596095755"/>
        <c:axId val="392983394"/>
      </c:barChart>
      <c:catAx>
        <c:axId val="596095755"/>
        <c:scaling>
          <c:orientation val="minMax"/>
        </c:scaling>
        <c:delete val="0"/>
        <c:axPos val="b"/>
        <c:majorTickMark val="none"/>
        <c:minorTickMark val="none"/>
        <c:tickLblPos val="nextTo"/>
        <c:spPr>
          <a:noFill/>
          <a:ln w="9525" cap="flat" cmpd="sng" algn="ctr">
            <a:solidFill>
              <a:schemeClr val="tx2">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2"/>
                </a:solidFill>
                <a:latin typeface="+mn-lt"/>
                <a:ea typeface="+mn-ea"/>
                <a:cs typeface="+mn-cs"/>
              </a:defRPr>
            </a:pPr>
          </a:p>
        </c:txPr>
        <c:crossAx val="392983394"/>
        <c:crosses val="autoZero"/>
        <c:auto val="1"/>
        <c:lblAlgn val="ctr"/>
        <c:lblOffset val="100"/>
        <c:noMultiLvlLbl val="0"/>
      </c:catAx>
      <c:valAx>
        <c:axId val="392983394"/>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2"/>
                </a:solidFill>
                <a:latin typeface="+mn-lt"/>
                <a:ea typeface="+mn-ea"/>
                <a:cs typeface="+mn-cs"/>
              </a:defRPr>
            </a:pPr>
          </a:p>
        </c:txPr>
        <c:crossAx val="5960957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[MedTourEasy Financials.xlsx]CC expenses!PivotTable9</c:name>
    <c:fmtId val="0"/>
  </c:pivotSource>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en-IN" altLang="en-US"/>
              <a:t>CC Expenses by avg sal per employee</a:t>
            </a:r>
            <a:endParaRPr lang="en-IN" altLang="en-US"/>
          </a:p>
        </c:rich>
      </c:tx>
      <c:layout/>
      <c:overlay val="0"/>
      <c:spPr>
        <a:noFill/>
        <a:ln>
          <a:noFill/>
        </a:ln>
        <a:effectLst/>
      </c:spPr>
    </c:title>
    <c:autoTitleDeleted val="0"/>
    <c:plotArea>
      <c:layout/>
      <c:barChart>
        <c:barDir val="col"/>
        <c:grouping val="clustered"/>
        <c:varyColors val="0"/>
        <c:ser>
          <c:idx val="0"/>
          <c:order val="0"/>
          <c:tx>
            <c:strRef>
              <c:f>'CC expenses'!$B$33</c:f>
              <c:strCache>
                <c:ptCount val="1"/>
                <c:pt idx="0">
                  <c:v>Sum of Year 2018</c:v>
                </c:pt>
              </c:strCache>
            </c:strRef>
          </c:tx>
          <c:spPr>
            <a:solidFill>
              <a:schemeClr val="accent1"/>
            </a:solidFill>
            <a:ln>
              <a:noFill/>
            </a:ln>
            <a:effectLst/>
          </c:spPr>
          <c:invertIfNegative val="0"/>
          <c:dLbls>
            <c:delete val="1"/>
          </c:dLbls>
          <c:cat>
            <c:strRef>
              <c:f>'CC expenses'!$A$34:$A$35</c:f>
              <c:strCache>
                <c:ptCount val="1"/>
                <c:pt idx="0">
                  <c:v>Avg Salary per month per employee(Rs)</c:v>
                </c:pt>
              </c:strCache>
            </c:strRef>
          </c:cat>
          <c:val>
            <c:numRef>
              <c:f>'CC expenses'!$B$34:$B$35</c:f>
              <c:numCache>
                <c:formatCode>General</c:formatCode>
                <c:ptCount val="1"/>
                <c:pt idx="0">
                  <c:v>40000</c:v>
                </c:pt>
              </c:numCache>
            </c:numRef>
          </c:val>
        </c:ser>
        <c:ser>
          <c:idx val="1"/>
          <c:order val="1"/>
          <c:tx>
            <c:strRef>
              <c:f>'CC expenses'!$C$33</c:f>
              <c:strCache>
                <c:ptCount val="1"/>
                <c:pt idx="0">
                  <c:v>Sum of Year 2019</c:v>
                </c:pt>
              </c:strCache>
            </c:strRef>
          </c:tx>
          <c:spPr>
            <a:solidFill>
              <a:schemeClr val="accent2"/>
            </a:solidFill>
            <a:ln>
              <a:noFill/>
            </a:ln>
            <a:effectLst/>
          </c:spPr>
          <c:invertIfNegative val="0"/>
          <c:dLbls>
            <c:delete val="1"/>
          </c:dLbls>
          <c:cat>
            <c:strRef>
              <c:f>'CC expenses'!$A$34:$A$35</c:f>
              <c:strCache>
                <c:ptCount val="1"/>
                <c:pt idx="0">
                  <c:v>Avg Salary per month per employee(Rs)</c:v>
                </c:pt>
              </c:strCache>
            </c:strRef>
          </c:cat>
          <c:val>
            <c:numRef>
              <c:f>'CC expenses'!$C$34:$C$35</c:f>
              <c:numCache>
                <c:formatCode>General</c:formatCode>
                <c:ptCount val="1"/>
                <c:pt idx="0">
                  <c:v>50000</c:v>
                </c:pt>
              </c:numCache>
            </c:numRef>
          </c:val>
        </c:ser>
        <c:ser>
          <c:idx val="2"/>
          <c:order val="2"/>
          <c:tx>
            <c:strRef>
              <c:f>'CC expenses'!$D$33</c:f>
              <c:strCache>
                <c:ptCount val="1"/>
                <c:pt idx="0">
                  <c:v>Sum of Year 2020</c:v>
                </c:pt>
              </c:strCache>
            </c:strRef>
          </c:tx>
          <c:spPr>
            <a:solidFill>
              <a:schemeClr val="accent3"/>
            </a:solidFill>
            <a:ln>
              <a:noFill/>
            </a:ln>
            <a:effectLst/>
          </c:spPr>
          <c:invertIfNegative val="0"/>
          <c:dLbls>
            <c:delete val="1"/>
          </c:dLbls>
          <c:cat>
            <c:strRef>
              <c:f>'CC expenses'!$A$34:$A$35</c:f>
              <c:strCache>
                <c:ptCount val="1"/>
                <c:pt idx="0">
                  <c:v>Avg Salary per month per employee(Rs)</c:v>
                </c:pt>
              </c:strCache>
            </c:strRef>
          </c:cat>
          <c:val>
            <c:numRef>
              <c:f>'CC expenses'!$D$34:$D$35</c:f>
              <c:numCache>
                <c:formatCode>General</c:formatCode>
                <c:ptCount val="1"/>
                <c:pt idx="0">
                  <c:v>60000</c:v>
                </c:pt>
              </c:numCache>
            </c:numRef>
          </c:val>
        </c:ser>
        <c:dLbls>
          <c:showLegendKey val="0"/>
          <c:showVal val="0"/>
          <c:showCatName val="0"/>
          <c:showSerName val="0"/>
          <c:showPercent val="0"/>
          <c:showBubbleSize val="0"/>
        </c:dLbls>
        <c:gapWidth val="219"/>
        <c:overlap val="-27"/>
        <c:axId val="584037304"/>
        <c:axId val="600841672"/>
      </c:barChart>
      <c:catAx>
        <c:axId val="5840373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00841672"/>
        <c:crosses val="autoZero"/>
        <c:auto val="1"/>
        <c:lblAlgn val="ctr"/>
        <c:lblOffset val="100"/>
        <c:noMultiLvlLbl val="0"/>
      </c:catAx>
      <c:valAx>
        <c:axId val="600841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84037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[MedTourEasy Financials.xlsx]CC expenses!PivotTable10</c:name>
    <c:fmtId val="0"/>
  </c:pivotSource>
  <c:chart>
    <c:title>
      <c:tx>
        <c:rich>
          <a:bodyPr rot="0" spcFirstLastPara="0" vertOverflow="ellipsis" vert="horz" wrap="square" anchor="ctr" anchorCtr="1"/>
          <a:lstStyle/>
          <a:p>
            <a:pPr defTabSz="914400">
              <a:defRPr lang="en-US" sz="1800" b="1" i="0" u="none" strike="noStrike" kern="1200" baseline="0">
                <a:solidFill>
                  <a:schemeClr val="dk1">
                    <a:lumMod val="75000"/>
                    <a:lumOff val="25000"/>
                  </a:schemeClr>
                </a:solidFill>
                <a:latin typeface="+mn-lt"/>
                <a:ea typeface="+mn-ea"/>
                <a:cs typeface="+mn-cs"/>
              </a:defRPr>
            </a:pPr>
            <a:r>
              <a:t>CC performance by efficiency</a:t>
            </a:r>
          </a:p>
        </c:rich>
      </c:tx>
      <c:layout/>
      <c:overlay val="0"/>
      <c:spPr>
        <a:noFill/>
        <a:ln>
          <a:noFill/>
        </a:ln>
        <a:effectLst/>
      </c:spPr>
    </c:title>
    <c:autoTitleDeleted val="0"/>
    <c:plotArea>
      <c:layout/>
      <c:barChart>
        <c:barDir val="bar"/>
        <c:grouping val="clustered"/>
        <c:varyColors val="0"/>
        <c:ser>
          <c:idx val="0"/>
          <c:order val="0"/>
          <c:tx>
            <c:strRef>
              <c:f>'CC expenses'!$B$49</c:f>
              <c:strCache>
                <c:ptCount val="1"/>
                <c:pt idx="0">
                  <c:v>Sum of Year 2018</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a:solidFill>
                        <a:schemeClr val="dk1">
                          <a:lumMod val="50000"/>
                          <a:lumOff val="50000"/>
                        </a:schemeClr>
                      </a:solidFill>
                    </a:ln>
                    <a:effectLst/>
                  </c:spPr>
                </c15:leaderLines>
              </c:ext>
            </c:extLst>
          </c:dLbls>
          <c:cat>
            <c:strRef>
              <c:f>'CC expenses'!$A$50:$A$54</c:f>
              <c:strCache>
                <c:ptCount val="4"/>
                <c:pt idx="0">
                  <c:v>CC Efficiency to handle prospects per day</c:v>
                </c:pt>
                <c:pt idx="1">
                  <c:v>CC Efficiency to handle Queries per day</c:v>
                </c:pt>
                <c:pt idx="2">
                  <c:v>Total Prospects per day</c:v>
                </c:pt>
                <c:pt idx="3">
                  <c:v>Total Queries per day</c:v>
                </c:pt>
              </c:strCache>
            </c:strRef>
          </c:cat>
          <c:val>
            <c:numRef>
              <c:f>'CC expenses'!$B$50:$B$54</c:f>
              <c:numCache>
                <c:formatCode>General</c:formatCode>
                <c:ptCount val="4"/>
                <c:pt idx="0">
                  <c:v>40</c:v>
                </c:pt>
                <c:pt idx="1">
                  <c:v>40</c:v>
                </c:pt>
                <c:pt idx="2">
                  <c:v>102</c:v>
                </c:pt>
                <c:pt idx="3">
                  <c:v>315</c:v>
                </c:pt>
              </c:numCache>
            </c:numRef>
          </c:val>
        </c:ser>
        <c:ser>
          <c:idx val="1"/>
          <c:order val="1"/>
          <c:tx>
            <c:strRef>
              <c:f>'CC expenses'!$C$49</c:f>
              <c:strCache>
                <c:ptCount val="1"/>
                <c:pt idx="0">
                  <c:v>Sum of Year 2019</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a:solidFill>
                        <a:schemeClr val="dk1">
                          <a:lumMod val="50000"/>
                          <a:lumOff val="50000"/>
                        </a:schemeClr>
                      </a:solidFill>
                    </a:ln>
                    <a:effectLst/>
                  </c:spPr>
                </c15:leaderLines>
              </c:ext>
            </c:extLst>
          </c:dLbls>
          <c:cat>
            <c:strRef>
              <c:f>'CC expenses'!$A$50:$A$54</c:f>
              <c:strCache>
                <c:ptCount val="4"/>
                <c:pt idx="0">
                  <c:v>CC Efficiency to handle prospects per day</c:v>
                </c:pt>
                <c:pt idx="1">
                  <c:v>CC Efficiency to handle Queries per day</c:v>
                </c:pt>
                <c:pt idx="2">
                  <c:v>Total Prospects per day</c:v>
                </c:pt>
                <c:pt idx="3">
                  <c:v>Total Queries per day</c:v>
                </c:pt>
              </c:strCache>
            </c:strRef>
          </c:cat>
          <c:val>
            <c:numRef>
              <c:f>'CC expenses'!$C$50:$C$54</c:f>
              <c:numCache>
                <c:formatCode>General</c:formatCode>
                <c:ptCount val="4"/>
                <c:pt idx="0">
                  <c:v>40</c:v>
                </c:pt>
                <c:pt idx="1">
                  <c:v>40</c:v>
                </c:pt>
                <c:pt idx="2">
                  <c:v>145</c:v>
                </c:pt>
                <c:pt idx="3">
                  <c:v>435</c:v>
                </c:pt>
              </c:numCache>
            </c:numRef>
          </c:val>
        </c:ser>
        <c:ser>
          <c:idx val="2"/>
          <c:order val="2"/>
          <c:tx>
            <c:strRef>
              <c:f>'CC expenses'!$D$49</c:f>
              <c:strCache>
                <c:ptCount val="1"/>
                <c:pt idx="0">
                  <c:v>Sum of Year 2020</c:v>
                </c:pt>
              </c:strCache>
            </c:strRef>
          </c:tx>
          <c:spPr>
            <a:solidFill>
              <a:schemeClr val="accent3">
                <a:alpha val="85000"/>
              </a:schemeClr>
            </a:solidFill>
            <a:ln w="9525" cap="flat" cmpd="sng" algn="ctr">
              <a:solidFill>
                <a:schemeClr val="lt1">
                  <a:alpha val="50000"/>
                </a:schemeClr>
              </a:solidFill>
              <a:round/>
            </a:ln>
            <a:effectLst/>
          </c:spPr>
          <c:invertIfNegative val="0"/>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tx1"/>
                      </a:solidFill>
                      <a:latin typeface="+mn-lt"/>
                      <a:ea typeface="+mn-ea"/>
                      <a:cs typeface="+mn-cs"/>
                    </a:defRPr>
                  </a:pPr>
                </a:p>
              </c:txPr>
              <c:dLblPos val="inEnd"/>
              <c:showLegendKey val="0"/>
              <c:showVal val="1"/>
              <c:showCatName val="0"/>
              <c:showSerName val="0"/>
              <c:showPercent val="0"/>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lt1"/>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a:solidFill>
                        <a:schemeClr val="dk1">
                          <a:lumMod val="50000"/>
                          <a:lumOff val="50000"/>
                        </a:schemeClr>
                      </a:solidFill>
                    </a:ln>
                    <a:effectLst/>
                  </c:spPr>
                </c15:leaderLines>
              </c:ext>
            </c:extLst>
          </c:dLbls>
          <c:cat>
            <c:strRef>
              <c:f>'CC expenses'!$A$50:$A$54</c:f>
              <c:strCache>
                <c:ptCount val="4"/>
                <c:pt idx="0">
                  <c:v>CC Efficiency to handle prospects per day</c:v>
                </c:pt>
                <c:pt idx="1">
                  <c:v>CC Efficiency to handle Queries per day</c:v>
                </c:pt>
                <c:pt idx="2">
                  <c:v>Total Prospects per day</c:v>
                </c:pt>
                <c:pt idx="3">
                  <c:v>Total Queries per day</c:v>
                </c:pt>
              </c:strCache>
            </c:strRef>
          </c:cat>
          <c:val>
            <c:numRef>
              <c:f>'CC expenses'!$D$50:$D$54</c:f>
              <c:numCache>
                <c:formatCode>General</c:formatCode>
                <c:ptCount val="4"/>
                <c:pt idx="0">
                  <c:v>40</c:v>
                </c:pt>
                <c:pt idx="1">
                  <c:v>40</c:v>
                </c:pt>
                <c:pt idx="2">
                  <c:v>242</c:v>
                </c:pt>
                <c:pt idx="3">
                  <c:v>722</c:v>
                </c:pt>
              </c:numCache>
            </c:numRef>
          </c:val>
        </c:ser>
        <c:dLbls>
          <c:showLegendKey val="0"/>
          <c:showVal val="1"/>
          <c:showCatName val="0"/>
          <c:showSerName val="0"/>
          <c:showPercent val="0"/>
          <c:showBubbleSize val="0"/>
        </c:dLbls>
        <c:gapWidth val="65"/>
        <c:overlap val="0"/>
        <c:axId val="245049662"/>
        <c:axId val="97562287"/>
      </c:barChart>
      <c:catAx>
        <c:axId val="245049662"/>
        <c:scaling>
          <c:orientation val="minMax"/>
        </c:scaling>
        <c:delete val="0"/>
        <c:axPos val="l"/>
        <c:majorTickMark val="none"/>
        <c:minorTickMark val="none"/>
        <c:tickLblPos val="nextTo"/>
        <c:spPr>
          <a:noFill/>
          <a:ln w="19050" cap="flat" cmpd="sng" algn="ctr">
            <a:solidFill>
              <a:schemeClr val="dk1">
                <a:lumMod val="75000"/>
                <a:lumOff val="25000"/>
              </a:schemeClr>
            </a:solidFill>
            <a:round/>
          </a:ln>
          <a:effectLst/>
        </c:spPr>
        <c:txPr>
          <a:bodyPr rot="-60000000" spcFirstLastPara="0" vertOverflow="ellipsis" vert="horz" wrap="square" anchor="ctr" anchorCtr="1"/>
          <a:lstStyle/>
          <a:p>
            <a:pPr>
              <a:defRPr lang="en-US" sz="900" b="0" i="0" u="none" strike="noStrike" kern="1200" cap="all" baseline="0">
                <a:solidFill>
                  <a:schemeClr val="dk1">
                    <a:lumMod val="75000"/>
                    <a:lumOff val="25000"/>
                  </a:schemeClr>
                </a:solidFill>
                <a:latin typeface="+mn-lt"/>
                <a:ea typeface="+mn-ea"/>
                <a:cs typeface="+mn-cs"/>
              </a:defRPr>
            </a:pPr>
          </a:p>
        </c:txPr>
        <c:crossAx val="97562287"/>
        <c:crosses val="autoZero"/>
        <c:auto val="1"/>
        <c:lblAlgn val="ctr"/>
        <c:lblOffset val="100"/>
        <c:noMultiLvlLbl val="0"/>
      </c:catAx>
      <c:valAx>
        <c:axId val="9756228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crossAx val="24504966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[MedTourEasy Financials.xlsx]CC expenses!PivotTable4</c:name>
    <c:fmtId val="0"/>
  </c:pivotSource>
  <c:chart>
    <c:title>
      <c:tx>
        <c:rich>
          <a:bodyPr rot="0" spcFirstLastPara="0" vertOverflow="ellipsis" vert="horz" wrap="square" anchor="ctr" anchorCtr="1"/>
          <a:lstStyle/>
          <a:p>
            <a:pPr defTabSz="914400">
              <a:defRPr lang="en-US" sz="1600" b="1" i="0" u="none" strike="noStrike" kern="1200" baseline="0">
                <a:solidFill>
                  <a:schemeClr val="tx2"/>
                </a:solidFill>
                <a:latin typeface="+mn-lt"/>
                <a:ea typeface="+mn-ea"/>
                <a:cs typeface="+mn-cs"/>
              </a:defRPr>
            </a:pPr>
            <a:r>
              <a:t>CC Expenses</a:t>
            </a:r>
          </a:p>
        </c:rich>
      </c:tx>
      <c:layout/>
      <c:overlay val="0"/>
      <c:spPr>
        <a:noFill/>
        <a:ln>
          <a:noFill/>
        </a:ln>
        <a:effectLst/>
      </c:spPr>
    </c:title>
    <c:autoTitleDeleted val="0"/>
    <c:plotArea>
      <c:layout>
        <c:manualLayout>
          <c:layoutTarget val="inner"/>
          <c:xMode val="edge"/>
          <c:yMode val="edge"/>
          <c:x val="0.138991526600917"/>
          <c:y val="0.195250659630607"/>
          <c:w val="0.827253785247951"/>
          <c:h val="0.688750299832094"/>
        </c:manualLayout>
      </c:layout>
      <c:barChart>
        <c:barDir val="col"/>
        <c:grouping val="clustered"/>
        <c:varyColors val="0"/>
        <c:ser>
          <c:idx val="0"/>
          <c:order val="0"/>
          <c:tx>
            <c:strRef>
              <c:f>'CC expenses'!$B$76</c:f>
              <c:strCache>
                <c:ptCount val="1"/>
                <c:pt idx="0">
                  <c:v>Sum of Year 2018</c:v>
                </c:pt>
              </c:strCache>
            </c:strRef>
          </c:tx>
          <c:spPr>
            <a:gradFill rotWithShape="1">
              <a:gsLst>
                <a:gs pos="0">
                  <a:schemeClr val="accent1">
                    <a:tint val="92000"/>
                    <a:satMod val="170000"/>
                  </a:schemeClr>
                </a:gs>
                <a:gs pos="15000">
                  <a:schemeClr val="accent1">
                    <a:tint val="92000"/>
                    <a:shade val="99000"/>
                    <a:satMod val="170000"/>
                  </a:schemeClr>
                </a:gs>
                <a:gs pos="62000">
                  <a:schemeClr val="accent1">
                    <a:tint val="96000"/>
                    <a:shade val="80000"/>
                    <a:satMod val="170000"/>
                  </a:schemeClr>
                </a:gs>
                <a:gs pos="97000">
                  <a:schemeClr val="accent1">
                    <a:tint val="98000"/>
                    <a:shade val="63000"/>
                    <a:satMod val="170000"/>
                  </a:schemeClr>
                </a:gs>
                <a:gs pos="100000">
                  <a:schemeClr val="accent1">
                    <a:shade val="62000"/>
                    <a:satMod val="170000"/>
                  </a:schemeClr>
                </a:gs>
              </a:gsLst>
              <a:path path="circle">
                <a:fillToRect l="50000" t="50000" r="50000" b="50000"/>
              </a:path>
            </a:gra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2"/>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'CC expenses'!$A$77:$A$78</c:f>
              <c:strCache>
                <c:ptCount val="1"/>
                <c:pt idx="0">
                  <c:v>Total CC expenses</c:v>
                </c:pt>
              </c:strCache>
            </c:strRef>
          </c:cat>
          <c:val>
            <c:numRef>
              <c:f>'CC expenses'!$B$77:$B$78</c:f>
              <c:numCache>
                <c:formatCode>General</c:formatCode>
                <c:ptCount val="1"/>
                <c:pt idx="0">
                  <c:v>480000</c:v>
                </c:pt>
              </c:numCache>
            </c:numRef>
          </c:val>
        </c:ser>
        <c:ser>
          <c:idx val="1"/>
          <c:order val="1"/>
          <c:tx>
            <c:strRef>
              <c:f>'CC expenses'!$C$76</c:f>
              <c:strCache>
                <c:ptCount val="1"/>
                <c:pt idx="0">
                  <c:v>Sum of Year 2019</c:v>
                </c:pt>
              </c:strCache>
            </c:strRef>
          </c:tx>
          <c:spPr>
            <a:gradFill rotWithShape="1">
              <a:gsLst>
                <a:gs pos="0">
                  <a:schemeClr val="accent2">
                    <a:tint val="92000"/>
                    <a:satMod val="170000"/>
                  </a:schemeClr>
                </a:gs>
                <a:gs pos="15000">
                  <a:schemeClr val="accent2">
                    <a:tint val="92000"/>
                    <a:shade val="99000"/>
                    <a:satMod val="170000"/>
                  </a:schemeClr>
                </a:gs>
                <a:gs pos="62000">
                  <a:schemeClr val="accent2">
                    <a:tint val="96000"/>
                    <a:shade val="80000"/>
                    <a:satMod val="170000"/>
                  </a:schemeClr>
                </a:gs>
                <a:gs pos="97000">
                  <a:schemeClr val="accent2">
                    <a:tint val="98000"/>
                    <a:shade val="63000"/>
                    <a:satMod val="170000"/>
                  </a:schemeClr>
                </a:gs>
                <a:gs pos="100000">
                  <a:schemeClr val="accent2">
                    <a:shade val="62000"/>
                    <a:satMod val="170000"/>
                  </a:schemeClr>
                </a:gs>
              </a:gsLst>
              <a:path path="circle">
                <a:fillToRect l="50000" t="50000" r="50000" b="50000"/>
              </a:path>
            </a:gra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2"/>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'CC expenses'!$A$77:$A$78</c:f>
              <c:strCache>
                <c:ptCount val="1"/>
                <c:pt idx="0">
                  <c:v>Total CC expenses</c:v>
                </c:pt>
              </c:strCache>
            </c:strRef>
          </c:cat>
          <c:val>
            <c:numRef>
              <c:f>'CC expenses'!$C$77:$C$78</c:f>
              <c:numCache>
                <c:formatCode>General</c:formatCode>
                <c:ptCount val="1"/>
                <c:pt idx="0">
                  <c:v>775000</c:v>
                </c:pt>
              </c:numCache>
            </c:numRef>
          </c:val>
        </c:ser>
        <c:ser>
          <c:idx val="2"/>
          <c:order val="2"/>
          <c:tx>
            <c:strRef>
              <c:f>'CC expenses'!$D$76</c:f>
              <c:strCache>
                <c:ptCount val="1"/>
                <c:pt idx="0">
                  <c:v>Sum of Year 2020</c:v>
                </c:pt>
              </c:strCache>
            </c:strRef>
          </c:tx>
          <c:spPr>
            <a:gradFill rotWithShape="1">
              <a:gsLst>
                <a:gs pos="0">
                  <a:schemeClr val="accent3">
                    <a:tint val="92000"/>
                    <a:satMod val="170000"/>
                  </a:schemeClr>
                </a:gs>
                <a:gs pos="15000">
                  <a:schemeClr val="accent3">
                    <a:tint val="92000"/>
                    <a:shade val="99000"/>
                    <a:satMod val="170000"/>
                  </a:schemeClr>
                </a:gs>
                <a:gs pos="62000">
                  <a:schemeClr val="accent3">
                    <a:tint val="96000"/>
                    <a:shade val="80000"/>
                    <a:satMod val="170000"/>
                  </a:schemeClr>
                </a:gs>
                <a:gs pos="97000">
                  <a:schemeClr val="accent3">
                    <a:tint val="98000"/>
                    <a:shade val="63000"/>
                    <a:satMod val="170000"/>
                  </a:schemeClr>
                </a:gs>
                <a:gs pos="100000">
                  <a:schemeClr val="accent3">
                    <a:shade val="62000"/>
                    <a:satMod val="170000"/>
                  </a:schemeClr>
                </a:gs>
              </a:gsLst>
              <a:path path="circle">
                <a:fillToRect l="50000" t="50000" r="50000" b="50000"/>
              </a:path>
            </a:gra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2"/>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'CC expenses'!$A$77:$A$78</c:f>
              <c:strCache>
                <c:ptCount val="1"/>
                <c:pt idx="0">
                  <c:v>Total CC expenses</c:v>
                </c:pt>
              </c:strCache>
            </c:strRef>
          </c:cat>
          <c:val>
            <c:numRef>
              <c:f>'CC expenses'!$D$77:$D$78</c:f>
              <c:numCache>
                <c:formatCode>General</c:formatCode>
                <c:ptCount val="1"/>
                <c:pt idx="0">
                  <c:v>1680000</c:v>
                </c:pt>
              </c:numCache>
            </c:numRef>
          </c:val>
        </c:ser>
        <c:dLbls>
          <c:showLegendKey val="0"/>
          <c:showVal val="1"/>
          <c:showCatName val="0"/>
          <c:showSerName val="0"/>
          <c:showPercent val="0"/>
          <c:showBubbleSize val="0"/>
        </c:dLbls>
        <c:gapWidth val="100"/>
        <c:overlap val="-24"/>
        <c:axId val="188021144"/>
        <c:axId val="630015878"/>
      </c:barChart>
      <c:catAx>
        <c:axId val="188021144"/>
        <c:scaling>
          <c:orientation val="minMax"/>
        </c:scaling>
        <c:delete val="1"/>
        <c:axPos val="b"/>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2"/>
                </a:solidFill>
                <a:latin typeface="+mn-lt"/>
                <a:ea typeface="+mn-ea"/>
                <a:cs typeface="+mn-cs"/>
              </a:defRPr>
            </a:pPr>
          </a:p>
        </c:txPr>
        <c:crossAx val="630015878"/>
        <c:crosses val="autoZero"/>
        <c:auto val="1"/>
        <c:lblAlgn val="ctr"/>
        <c:lblOffset val="100"/>
        <c:noMultiLvlLbl val="0"/>
      </c:catAx>
      <c:valAx>
        <c:axId val="630015878"/>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2"/>
                </a:solidFill>
                <a:latin typeface="+mn-lt"/>
                <a:ea typeface="+mn-ea"/>
                <a:cs typeface="+mn-cs"/>
              </a:defRPr>
            </a:pPr>
          </a:p>
        </c:txPr>
        <c:crossAx val="188021144"/>
        <c:crosses val="autoZero"/>
        <c:crossBetween val="between"/>
        <c:dispUnits>
          <c:builtInUnit val="thousands"/>
          <c:dispUnitsLbl>
            <c:layout/>
            <c:spPr>
              <a:noFill/>
              <a:ln>
                <a:noFill/>
              </a:ln>
              <a:effectLst/>
            </c:spPr>
            <c:txPr>
              <a:bodyPr rot="-5400000" spcFirstLastPara="0" vertOverflow="ellipsis" vert="horz" wrap="square" anchor="ctr" anchorCtr="1">
                <a:spAutoFit/>
              </a:bodyPr>
              <a:lstStyle/>
              <a:p>
                <a:pPr>
                  <a:defRPr lang="en-US" sz="900" b="1" i="0" u="none" strike="noStrike" kern="1200" baseline="0">
                    <a:solidFill>
                      <a:schemeClr val="tx2"/>
                    </a:solidFill>
                    <a:latin typeface="+mn-lt"/>
                    <a:ea typeface="+mn-ea"/>
                    <a:cs typeface="+mn-cs"/>
                  </a:defRPr>
                </a:pPr>
              </a:p>
            </c:txPr>
          </c:dispUnitsLbl>
        </c:dispUnits>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[MedTourEasy Financials.xlsx]Total Tech cost!PivotTable3</c:name>
    <c:fmtId val="0"/>
  </c:pivotSource>
  <c:chart>
    <c:title>
      <c:tx>
        <c:rich>
          <a:bodyPr rot="0" spcFirstLastPara="0" vertOverflow="ellipsis" vert="horz" wrap="square" anchor="ctr" anchorCtr="1"/>
          <a:lstStyle/>
          <a:p>
            <a:pPr defTabSz="914400">
              <a:defRPr lang="en-US" sz="1600" b="1" i="0" u="none" strike="noStrike" kern="1200" baseline="0">
                <a:solidFill>
                  <a:schemeClr val="tx2"/>
                </a:solidFill>
                <a:latin typeface="+mn-lt"/>
                <a:ea typeface="+mn-ea"/>
                <a:cs typeface="+mn-cs"/>
              </a:defRPr>
            </a:pPr>
            <a:r>
              <a:rPr lang="en-IN" altLang="en-US"/>
              <a:t>Tech expenses</a:t>
            </a:r>
            <a:endParaRPr lang="en-IN" altLang="en-US"/>
          </a:p>
        </c:rich>
      </c:tx>
      <c:layout/>
      <c:overlay val="0"/>
      <c:spPr>
        <a:noFill/>
        <a:ln>
          <a:noFill/>
        </a:ln>
        <a:effectLst/>
      </c:spPr>
    </c:title>
    <c:autoTitleDeleted val="0"/>
    <c:plotArea>
      <c:layout/>
      <c:barChart>
        <c:barDir val="col"/>
        <c:grouping val="clustered"/>
        <c:varyColors val="0"/>
        <c:ser>
          <c:idx val="0"/>
          <c:order val="0"/>
          <c:tx>
            <c:strRef>
              <c:f>'Total Tech cost'!$B$19</c:f>
              <c:strCache>
                <c:ptCount val="1"/>
                <c:pt idx="0">
                  <c:v>Sum of Year 2018</c:v>
                </c:pt>
              </c:strCache>
            </c:strRef>
          </c:tx>
          <c:spPr>
            <a:gradFill rotWithShape="1">
              <a:gsLst>
                <a:gs pos="0">
                  <a:schemeClr val="accent1">
                    <a:tint val="92000"/>
                    <a:satMod val="170000"/>
                  </a:schemeClr>
                </a:gs>
                <a:gs pos="15000">
                  <a:schemeClr val="accent1">
                    <a:tint val="92000"/>
                    <a:shade val="99000"/>
                    <a:satMod val="170000"/>
                  </a:schemeClr>
                </a:gs>
                <a:gs pos="62000">
                  <a:schemeClr val="accent1">
                    <a:tint val="96000"/>
                    <a:shade val="80000"/>
                    <a:satMod val="170000"/>
                  </a:schemeClr>
                </a:gs>
                <a:gs pos="97000">
                  <a:schemeClr val="accent1">
                    <a:tint val="98000"/>
                    <a:shade val="63000"/>
                    <a:satMod val="170000"/>
                  </a:schemeClr>
                </a:gs>
                <a:gs pos="100000">
                  <a:schemeClr val="accent1">
                    <a:shade val="62000"/>
                    <a:satMod val="170000"/>
                  </a:schemeClr>
                </a:gs>
              </a:gsLst>
              <a:path path="circle">
                <a:fillToRect l="50000" t="50000" r="50000" b="50000"/>
              </a:path>
            </a:gra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2"/>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'Total Tech cost'!$A$20:$A$21</c:f>
              <c:strCache>
                <c:ptCount val="1"/>
                <c:pt idx="0">
                  <c:v>Total Tech Cost</c:v>
                </c:pt>
              </c:strCache>
            </c:strRef>
          </c:cat>
          <c:val>
            <c:numRef>
              <c:f>'Total Tech cost'!$B$20:$B$21</c:f>
              <c:numCache>
                <c:formatCode>General</c:formatCode>
                <c:ptCount val="1"/>
                <c:pt idx="0">
                  <c:v>3090000</c:v>
                </c:pt>
              </c:numCache>
            </c:numRef>
          </c:val>
        </c:ser>
        <c:ser>
          <c:idx val="1"/>
          <c:order val="1"/>
          <c:tx>
            <c:strRef>
              <c:f>'Total Tech cost'!$C$19</c:f>
              <c:strCache>
                <c:ptCount val="1"/>
                <c:pt idx="0">
                  <c:v>Sum of Year 2019</c:v>
                </c:pt>
              </c:strCache>
            </c:strRef>
          </c:tx>
          <c:spPr>
            <a:gradFill rotWithShape="1">
              <a:gsLst>
                <a:gs pos="0">
                  <a:schemeClr val="accent2">
                    <a:tint val="92000"/>
                    <a:satMod val="170000"/>
                  </a:schemeClr>
                </a:gs>
                <a:gs pos="15000">
                  <a:schemeClr val="accent2">
                    <a:tint val="92000"/>
                    <a:shade val="99000"/>
                    <a:satMod val="170000"/>
                  </a:schemeClr>
                </a:gs>
                <a:gs pos="62000">
                  <a:schemeClr val="accent2">
                    <a:tint val="96000"/>
                    <a:shade val="80000"/>
                    <a:satMod val="170000"/>
                  </a:schemeClr>
                </a:gs>
                <a:gs pos="97000">
                  <a:schemeClr val="accent2">
                    <a:tint val="98000"/>
                    <a:shade val="63000"/>
                    <a:satMod val="170000"/>
                  </a:schemeClr>
                </a:gs>
                <a:gs pos="100000">
                  <a:schemeClr val="accent2">
                    <a:shade val="62000"/>
                    <a:satMod val="170000"/>
                  </a:schemeClr>
                </a:gs>
              </a:gsLst>
              <a:path path="circle">
                <a:fillToRect l="50000" t="50000" r="50000" b="50000"/>
              </a:path>
            </a:gra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2"/>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'Total Tech cost'!$A$20:$A$21</c:f>
              <c:strCache>
                <c:ptCount val="1"/>
                <c:pt idx="0">
                  <c:v>Total Tech Cost</c:v>
                </c:pt>
              </c:strCache>
            </c:strRef>
          </c:cat>
          <c:val>
            <c:numRef>
              <c:f>'Total Tech cost'!$C$20:$C$21</c:f>
              <c:numCache>
                <c:formatCode>General</c:formatCode>
                <c:ptCount val="1"/>
                <c:pt idx="0">
                  <c:v>3400000</c:v>
                </c:pt>
              </c:numCache>
            </c:numRef>
          </c:val>
        </c:ser>
        <c:ser>
          <c:idx val="2"/>
          <c:order val="2"/>
          <c:tx>
            <c:strRef>
              <c:f>'Total Tech cost'!$D$19</c:f>
              <c:strCache>
                <c:ptCount val="1"/>
                <c:pt idx="0">
                  <c:v>Sum of Year 2020</c:v>
                </c:pt>
              </c:strCache>
            </c:strRef>
          </c:tx>
          <c:spPr>
            <a:gradFill rotWithShape="1">
              <a:gsLst>
                <a:gs pos="0">
                  <a:schemeClr val="accent3">
                    <a:tint val="92000"/>
                    <a:satMod val="170000"/>
                  </a:schemeClr>
                </a:gs>
                <a:gs pos="15000">
                  <a:schemeClr val="accent3">
                    <a:tint val="92000"/>
                    <a:shade val="99000"/>
                    <a:satMod val="170000"/>
                  </a:schemeClr>
                </a:gs>
                <a:gs pos="62000">
                  <a:schemeClr val="accent3">
                    <a:tint val="96000"/>
                    <a:shade val="80000"/>
                    <a:satMod val="170000"/>
                  </a:schemeClr>
                </a:gs>
                <a:gs pos="97000">
                  <a:schemeClr val="accent3">
                    <a:tint val="98000"/>
                    <a:shade val="63000"/>
                    <a:satMod val="170000"/>
                  </a:schemeClr>
                </a:gs>
                <a:gs pos="100000">
                  <a:schemeClr val="accent3">
                    <a:shade val="62000"/>
                    <a:satMod val="170000"/>
                  </a:schemeClr>
                </a:gs>
              </a:gsLst>
              <a:path path="circle">
                <a:fillToRect l="50000" t="50000" r="50000" b="50000"/>
              </a:path>
            </a:gra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2"/>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'Total Tech cost'!$A$20:$A$21</c:f>
              <c:strCache>
                <c:ptCount val="1"/>
                <c:pt idx="0">
                  <c:v>Total Tech Cost</c:v>
                </c:pt>
              </c:strCache>
            </c:strRef>
          </c:cat>
          <c:val>
            <c:numRef>
              <c:f>'Total Tech cost'!$D$20:$D$21</c:f>
              <c:numCache>
                <c:formatCode>General</c:formatCode>
                <c:ptCount val="1"/>
                <c:pt idx="0">
                  <c:v>3767200</c:v>
                </c:pt>
              </c:numCache>
            </c:numRef>
          </c:val>
        </c:ser>
        <c:dLbls>
          <c:showLegendKey val="0"/>
          <c:showVal val="1"/>
          <c:showCatName val="0"/>
          <c:showSerName val="0"/>
          <c:showPercent val="0"/>
          <c:showBubbleSize val="0"/>
        </c:dLbls>
        <c:gapWidth val="100"/>
        <c:overlap val="-24"/>
        <c:axId val="787830364"/>
        <c:axId val="202700761"/>
      </c:barChart>
      <c:catAx>
        <c:axId val="787830364"/>
        <c:scaling>
          <c:orientation val="minMax"/>
        </c:scaling>
        <c:delete val="1"/>
        <c:axPos val="b"/>
        <c:majorTickMark val="none"/>
        <c:minorTickMark val="none"/>
        <c:tickLblPos val="low"/>
        <c:txPr>
          <a:bodyPr rot="-60000000" spcFirstLastPara="0" vertOverflow="ellipsis" vert="horz" wrap="square" anchor="ctr" anchorCtr="1"/>
          <a:lstStyle/>
          <a:p>
            <a:pPr>
              <a:defRPr lang="en-US" sz="900" b="0" i="0" u="none" strike="noStrike" kern="1200" baseline="0">
                <a:solidFill>
                  <a:schemeClr val="tx2"/>
                </a:solidFill>
                <a:latin typeface="+mn-lt"/>
                <a:ea typeface="+mn-ea"/>
                <a:cs typeface="+mn-cs"/>
              </a:defRPr>
            </a:pPr>
          </a:p>
        </c:txPr>
        <c:crossAx val="202700761"/>
        <c:crosses val="autoZero"/>
        <c:auto val="1"/>
        <c:lblAlgn val="ctr"/>
        <c:lblOffset val="100"/>
        <c:noMultiLvlLbl val="0"/>
      </c:catAx>
      <c:valAx>
        <c:axId val="202700761"/>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2"/>
                </a:solidFill>
                <a:latin typeface="+mn-lt"/>
                <a:ea typeface="+mn-ea"/>
                <a:cs typeface="+mn-cs"/>
              </a:defRPr>
            </a:pPr>
          </a:p>
        </c:txPr>
        <c:crossAx val="787830364"/>
        <c:crosses val="autoZero"/>
        <c:crossBetween val="between"/>
        <c:dispUnits>
          <c:builtInUnit val="thousands"/>
          <c:dispUnitsLbl>
            <c:layout/>
            <c:spPr>
              <a:noFill/>
              <a:ln>
                <a:noFill/>
              </a:ln>
              <a:effectLst/>
            </c:spPr>
            <c:txPr>
              <a:bodyPr rot="-5400000" spcFirstLastPara="0" vertOverflow="ellipsis" vert="horz" wrap="square" anchor="ctr" anchorCtr="1">
                <a:spAutoFit/>
              </a:bodyPr>
              <a:lstStyle/>
              <a:p>
                <a:pPr>
                  <a:defRPr lang="en-US" sz="900" b="1" i="0" u="none" strike="noStrike" kern="1200" baseline="0">
                    <a:solidFill>
                      <a:schemeClr val="tx2"/>
                    </a:solidFill>
                    <a:latin typeface="+mn-lt"/>
                    <a:ea typeface="+mn-ea"/>
                    <a:cs typeface="+mn-cs"/>
                  </a:defRPr>
                </a:pPr>
              </a:p>
            </c:txPr>
          </c:dispUnitsLbl>
        </c:dispUnits>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[MedTourEasy Financials.xlsx]Sheet2!PivotTable8</c:name>
    <c:fmtId val="4"/>
  </c:pivotSource>
  <c:chart>
    <c:autoTitleDeleted val="1"/>
    <c:plotArea>
      <c:layout>
        <c:manualLayout>
          <c:layoutTarget val="inner"/>
          <c:xMode val="edge"/>
          <c:yMode val="edge"/>
          <c:x val="0.0913996878019772"/>
          <c:y val="0.0309495192307692"/>
          <c:w val="0.892247082435145"/>
          <c:h val="0.894290865384615"/>
        </c:manualLayout>
      </c:layout>
      <c:barChart>
        <c:barDir val="col"/>
        <c:grouping val="clustered"/>
        <c:varyColors val="0"/>
        <c:ser>
          <c:idx val="0"/>
          <c:order val="0"/>
          <c:tx>
            <c:strRef>
              <c:f>Sheet2!$D$118</c:f>
              <c:strCache>
                <c:ptCount val="1"/>
                <c:pt idx="0">
                  <c:v>Sum of Year 2018</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rgbClr val="FFFF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Sheet2!$C$119:$C$122</c:f>
              <c:strCache>
                <c:ptCount val="3"/>
                <c:pt idx="0">
                  <c:v>Total Gross Profit</c:v>
                </c:pt>
                <c:pt idx="1">
                  <c:v>Total Net Income</c:v>
                </c:pt>
                <c:pt idx="2">
                  <c:v>Total Revenue (5% of total tarnsaction amount)</c:v>
                </c:pt>
              </c:strCache>
            </c:strRef>
          </c:cat>
          <c:val>
            <c:numRef>
              <c:f>Sheet2!$D$119:$D$122</c:f>
              <c:numCache>
                <c:formatCode>General</c:formatCode>
                <c:ptCount val="3"/>
                <c:pt idx="0">
                  <c:v>90745000</c:v>
                </c:pt>
                <c:pt idx="1">
                  <c:v>84595000</c:v>
                </c:pt>
                <c:pt idx="2">
                  <c:v>105000000</c:v>
                </c:pt>
              </c:numCache>
            </c:numRef>
          </c:val>
        </c:ser>
        <c:ser>
          <c:idx val="1"/>
          <c:order val="1"/>
          <c:tx>
            <c:strRef>
              <c:f>Sheet2!$E$118</c:f>
              <c:strCache>
                <c:ptCount val="1"/>
                <c:pt idx="0">
                  <c:v>Sum of Year 2019</c:v>
                </c:pt>
              </c:strCache>
            </c:strRef>
          </c:tx>
          <c:spPr>
            <a:solidFill>
              <a:schemeClr val="accent2"/>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b" anchorCtr="1"/>
              <a:lstStyle/>
              <a:p>
                <a:pPr>
                  <a:defRPr lang="en-US" sz="900" b="1"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Sheet2!$C$119:$C$122</c:f>
              <c:strCache>
                <c:ptCount val="3"/>
                <c:pt idx="0">
                  <c:v>Total Gross Profit</c:v>
                </c:pt>
                <c:pt idx="1">
                  <c:v>Total Net Income</c:v>
                </c:pt>
                <c:pt idx="2">
                  <c:v>Total Revenue (5% of total tarnsaction amount)</c:v>
                </c:pt>
              </c:strCache>
            </c:strRef>
          </c:cat>
          <c:val>
            <c:numRef>
              <c:f>Sheet2!$E$119:$E$122</c:f>
              <c:numCache>
                <c:formatCode>General</c:formatCode>
                <c:ptCount val="3"/>
                <c:pt idx="0">
                  <c:v>174877000</c:v>
                </c:pt>
                <c:pt idx="1">
                  <c:v>166267000</c:v>
                </c:pt>
                <c:pt idx="2">
                  <c:v>197750000</c:v>
                </c:pt>
              </c:numCache>
            </c:numRef>
          </c:val>
        </c:ser>
        <c:ser>
          <c:idx val="2"/>
          <c:order val="2"/>
          <c:tx>
            <c:strRef>
              <c:f>Sheet2!$F$118</c:f>
              <c:strCache>
                <c:ptCount val="1"/>
                <c:pt idx="0">
                  <c:v>Sum of Year 2020</c:v>
                </c:pt>
              </c:strCache>
            </c:strRef>
          </c:tx>
          <c:spPr>
            <a:solidFill>
              <a:schemeClr val="accent3"/>
            </a:solidFill>
            <a:ln>
              <a:noFill/>
            </a:ln>
            <a:effectLst/>
          </c:spPr>
          <c:invertIfNegative val="0"/>
          <c:dLbls>
            <c:numFmt formatCode="0_);[Red]\(0\)" sourceLinked="0"/>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tx2">
                        <a:lumMod val="85000"/>
                        <a:lumOff val="1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Sheet2!$C$119:$C$122</c:f>
              <c:strCache>
                <c:ptCount val="3"/>
                <c:pt idx="0">
                  <c:v>Total Gross Profit</c:v>
                </c:pt>
                <c:pt idx="1">
                  <c:v>Total Net Income</c:v>
                </c:pt>
                <c:pt idx="2">
                  <c:v>Total Revenue (5% of total tarnsaction amount)</c:v>
                </c:pt>
              </c:strCache>
            </c:strRef>
          </c:cat>
          <c:val>
            <c:numRef>
              <c:f>Sheet2!$F$119:$F$122</c:f>
              <c:numCache>
                <c:formatCode>General</c:formatCode>
                <c:ptCount val="3"/>
                <c:pt idx="0">
                  <c:v>370062700</c:v>
                </c:pt>
                <c:pt idx="1">
                  <c:v>356744650</c:v>
                </c:pt>
                <c:pt idx="2">
                  <c:v>401370000</c:v>
                </c:pt>
              </c:numCache>
            </c:numRef>
          </c:val>
        </c:ser>
        <c:dLbls>
          <c:showLegendKey val="0"/>
          <c:showVal val="1"/>
          <c:showCatName val="0"/>
          <c:showSerName val="0"/>
          <c:showPercent val="0"/>
          <c:showBubbleSize val="0"/>
        </c:dLbls>
        <c:gapWidth val="219"/>
        <c:overlap val="-27"/>
        <c:axId val="637118480"/>
        <c:axId val="652321746"/>
      </c:barChart>
      <c:catAx>
        <c:axId val="6371184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1"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652321746"/>
        <c:crosses val="autoZero"/>
        <c:auto val="1"/>
        <c:lblAlgn val="ctr"/>
        <c:lblOffset val="100"/>
        <c:noMultiLvlLbl val="0"/>
      </c:catAx>
      <c:valAx>
        <c:axId val="652321746"/>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37118480"/>
        <c:crosses val="autoZero"/>
        <c:crossBetween val="between"/>
        <c:dispUnits>
          <c:builtInUnit val="thousands"/>
          <c:dispUnitsLbl>
            <c:layout/>
            <c:spPr>
              <a:noFill/>
              <a:ln>
                <a:noFill/>
              </a:ln>
              <a:effectLst/>
            </c:spPr>
            <c:txPr>
              <a:bodyPr rot="-5400000" spcFirstLastPara="0" vertOverflow="ellipsis" vert="horz" wrap="square" anchor="ctr" anchorCtr="1">
                <a:spAutoFit/>
              </a:bodyPr>
              <a:lstStyle/>
              <a:p>
                <a:pPr>
                  <a:defRPr lang="en-US" sz="1000" b="0" i="0" u="none" strike="noStrike" kern="1200" baseline="0">
                    <a:solidFill>
                      <a:schemeClr val="tx1">
                        <a:lumMod val="65000"/>
                        <a:lumOff val="35000"/>
                      </a:schemeClr>
                    </a:solidFill>
                    <a:latin typeface="+mn-lt"/>
                    <a:ea typeface="+mn-ea"/>
                    <a:cs typeface="+mn-cs"/>
                  </a:defRPr>
                </a:pPr>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[MedTourEasy Financials.xlsx]BD Expenses!PivotTable1</c:name>
    <c:fmtId val="0"/>
  </c:pivotSource>
  <c:chart>
    <c:title>
      <c:tx>
        <c:rich>
          <a:bodyPr rot="0" spcFirstLastPara="0" vertOverflow="ellipsis" vert="horz" wrap="square" anchor="ctr" anchorCtr="1"/>
          <a:lstStyle/>
          <a:p>
            <a:pPr defTabSz="914400">
              <a:defRPr lang="en-US" sz="1600" b="1" i="0" u="none" strike="noStrike" kern="1200" baseline="0">
                <a:solidFill>
                  <a:schemeClr val="tx2"/>
                </a:solidFill>
                <a:latin typeface="+mn-lt"/>
                <a:ea typeface="+mn-ea"/>
                <a:cs typeface="+mn-cs"/>
              </a:defRPr>
            </a:pPr>
            <a:r>
              <a:t>BD Expenses</a:t>
            </a:r>
          </a:p>
        </c:rich>
      </c:tx>
      <c:layout/>
      <c:overlay val="0"/>
      <c:spPr>
        <a:noFill/>
        <a:ln>
          <a:noFill/>
        </a:ln>
        <a:effectLst/>
      </c:spPr>
    </c:title>
    <c:autoTitleDeleted val="0"/>
    <c:plotArea>
      <c:layout>
        <c:manualLayout>
          <c:layoutTarget val="inner"/>
          <c:xMode val="edge"/>
          <c:yMode val="edge"/>
          <c:x val="0.120372132360715"/>
          <c:y val="0.0473815461346633"/>
          <c:w val="0.856369595094619"/>
          <c:h val="0.824538653366584"/>
        </c:manualLayout>
      </c:layout>
      <c:barChart>
        <c:barDir val="col"/>
        <c:grouping val="clustered"/>
        <c:varyColors val="0"/>
        <c:ser>
          <c:idx val="0"/>
          <c:order val="0"/>
          <c:tx>
            <c:strRef>
              <c:f>'BD Expenses'!$B$13</c:f>
              <c:strCache>
                <c:ptCount val="1"/>
                <c:pt idx="0">
                  <c:v>Sum of Year 2018</c:v>
                </c:pt>
              </c:strCache>
            </c:strRef>
          </c:tx>
          <c:spPr>
            <a:gradFill rotWithShape="1">
              <a:gsLst>
                <a:gs pos="0">
                  <a:schemeClr val="accent1">
                    <a:tint val="92000"/>
                    <a:satMod val="170000"/>
                  </a:schemeClr>
                </a:gs>
                <a:gs pos="15000">
                  <a:schemeClr val="accent1">
                    <a:tint val="92000"/>
                    <a:shade val="99000"/>
                    <a:satMod val="170000"/>
                  </a:schemeClr>
                </a:gs>
                <a:gs pos="62000">
                  <a:schemeClr val="accent1">
                    <a:tint val="96000"/>
                    <a:shade val="80000"/>
                    <a:satMod val="170000"/>
                  </a:schemeClr>
                </a:gs>
                <a:gs pos="97000">
                  <a:schemeClr val="accent1">
                    <a:tint val="98000"/>
                    <a:shade val="63000"/>
                    <a:satMod val="170000"/>
                  </a:schemeClr>
                </a:gs>
                <a:gs pos="100000">
                  <a:schemeClr val="accent1">
                    <a:shade val="62000"/>
                    <a:satMod val="170000"/>
                  </a:schemeClr>
                </a:gs>
              </a:gsLst>
              <a:path path="circle">
                <a:fillToRect l="50000" t="50000" r="50000" b="50000"/>
              </a:path>
            </a:gra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2"/>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'BD Expenses'!$A$14:$A$15</c:f>
              <c:strCache>
                <c:ptCount val="1"/>
                <c:pt idx="0">
                  <c:v>Total BD Cost</c:v>
                </c:pt>
              </c:strCache>
            </c:strRef>
          </c:cat>
          <c:val>
            <c:numRef>
              <c:f>'BD Expenses'!$B$14:$B$15</c:f>
              <c:numCache>
                <c:formatCode>General</c:formatCode>
                <c:ptCount val="1"/>
                <c:pt idx="0">
                  <c:v>4692000</c:v>
                </c:pt>
              </c:numCache>
            </c:numRef>
          </c:val>
        </c:ser>
        <c:ser>
          <c:idx val="1"/>
          <c:order val="1"/>
          <c:tx>
            <c:strRef>
              <c:f>'BD Expenses'!$C$13</c:f>
              <c:strCache>
                <c:ptCount val="1"/>
                <c:pt idx="0">
                  <c:v>Sum of Year 2019</c:v>
                </c:pt>
              </c:strCache>
            </c:strRef>
          </c:tx>
          <c:spPr>
            <a:gradFill rotWithShape="1">
              <a:gsLst>
                <a:gs pos="0">
                  <a:schemeClr val="accent2">
                    <a:tint val="92000"/>
                    <a:satMod val="170000"/>
                  </a:schemeClr>
                </a:gs>
                <a:gs pos="15000">
                  <a:schemeClr val="accent2">
                    <a:tint val="92000"/>
                    <a:shade val="99000"/>
                    <a:satMod val="170000"/>
                  </a:schemeClr>
                </a:gs>
                <a:gs pos="62000">
                  <a:schemeClr val="accent2">
                    <a:tint val="96000"/>
                    <a:shade val="80000"/>
                    <a:satMod val="170000"/>
                  </a:schemeClr>
                </a:gs>
                <a:gs pos="97000">
                  <a:schemeClr val="accent2">
                    <a:tint val="98000"/>
                    <a:shade val="63000"/>
                    <a:satMod val="170000"/>
                  </a:schemeClr>
                </a:gs>
                <a:gs pos="100000">
                  <a:schemeClr val="accent2">
                    <a:shade val="62000"/>
                    <a:satMod val="170000"/>
                  </a:schemeClr>
                </a:gs>
              </a:gsLst>
              <a:path path="circle">
                <a:fillToRect l="50000" t="50000" r="50000" b="50000"/>
              </a:path>
            </a:gra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2"/>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'BD Expenses'!$A$14:$A$15</c:f>
              <c:strCache>
                <c:ptCount val="1"/>
                <c:pt idx="0">
                  <c:v>Total BD Cost</c:v>
                </c:pt>
              </c:strCache>
            </c:strRef>
          </c:cat>
          <c:val>
            <c:numRef>
              <c:f>'BD Expenses'!$C$14:$C$15</c:f>
              <c:numCache>
                <c:formatCode>General</c:formatCode>
                <c:ptCount val="1"/>
                <c:pt idx="0">
                  <c:v>8547000</c:v>
                </c:pt>
              </c:numCache>
            </c:numRef>
          </c:val>
        </c:ser>
        <c:ser>
          <c:idx val="2"/>
          <c:order val="2"/>
          <c:tx>
            <c:strRef>
              <c:f>'BD Expenses'!$D$13</c:f>
              <c:strCache>
                <c:ptCount val="1"/>
                <c:pt idx="0">
                  <c:v>Sum of Year 2020</c:v>
                </c:pt>
              </c:strCache>
            </c:strRef>
          </c:tx>
          <c:spPr>
            <a:gradFill rotWithShape="1">
              <a:gsLst>
                <a:gs pos="0">
                  <a:schemeClr val="accent3">
                    <a:tint val="92000"/>
                    <a:satMod val="170000"/>
                  </a:schemeClr>
                </a:gs>
                <a:gs pos="15000">
                  <a:schemeClr val="accent3">
                    <a:tint val="92000"/>
                    <a:shade val="99000"/>
                    <a:satMod val="170000"/>
                  </a:schemeClr>
                </a:gs>
                <a:gs pos="62000">
                  <a:schemeClr val="accent3">
                    <a:tint val="96000"/>
                    <a:shade val="80000"/>
                    <a:satMod val="170000"/>
                  </a:schemeClr>
                </a:gs>
                <a:gs pos="97000">
                  <a:schemeClr val="accent3">
                    <a:tint val="98000"/>
                    <a:shade val="63000"/>
                    <a:satMod val="170000"/>
                  </a:schemeClr>
                </a:gs>
                <a:gs pos="100000">
                  <a:schemeClr val="accent3">
                    <a:shade val="62000"/>
                    <a:satMod val="170000"/>
                  </a:schemeClr>
                </a:gs>
              </a:gsLst>
              <a:path path="circle">
                <a:fillToRect l="50000" t="50000" r="50000" b="50000"/>
              </a:path>
            </a:gra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2"/>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'BD Expenses'!$A$14:$A$15</c:f>
              <c:strCache>
                <c:ptCount val="1"/>
                <c:pt idx="0">
                  <c:v>Total BD Cost</c:v>
                </c:pt>
              </c:strCache>
            </c:strRef>
          </c:cat>
          <c:val>
            <c:numRef>
              <c:f>'BD Expenses'!$D$14:$D$15</c:f>
              <c:numCache>
                <c:formatCode>General</c:formatCode>
                <c:ptCount val="1"/>
                <c:pt idx="0">
                  <c:v>12971200</c:v>
                </c:pt>
              </c:numCache>
            </c:numRef>
          </c:val>
        </c:ser>
        <c:dLbls>
          <c:showLegendKey val="0"/>
          <c:showVal val="1"/>
          <c:showCatName val="0"/>
          <c:showSerName val="0"/>
          <c:showPercent val="0"/>
          <c:showBubbleSize val="0"/>
        </c:dLbls>
        <c:gapWidth val="100"/>
        <c:overlap val="-24"/>
        <c:axId val="355483081"/>
        <c:axId val="120348060"/>
      </c:barChart>
      <c:catAx>
        <c:axId val="355483081"/>
        <c:scaling>
          <c:orientation val="minMax"/>
        </c:scaling>
        <c:delete val="1"/>
        <c:axPos val="b"/>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2"/>
                </a:solidFill>
                <a:latin typeface="+mn-lt"/>
                <a:ea typeface="+mn-ea"/>
                <a:cs typeface="+mn-cs"/>
              </a:defRPr>
            </a:pPr>
          </a:p>
        </c:txPr>
        <c:crossAx val="120348060"/>
        <c:crosses val="autoZero"/>
        <c:auto val="1"/>
        <c:lblAlgn val="ctr"/>
        <c:lblOffset val="100"/>
        <c:noMultiLvlLbl val="0"/>
      </c:catAx>
      <c:valAx>
        <c:axId val="120348060"/>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2"/>
                </a:solidFill>
                <a:latin typeface="+mn-lt"/>
                <a:ea typeface="+mn-ea"/>
                <a:cs typeface="+mn-cs"/>
              </a:defRPr>
            </a:pPr>
          </a:p>
        </c:txPr>
        <c:crossAx val="355483081"/>
        <c:crosses val="autoZero"/>
        <c:crossBetween val="between"/>
        <c:dispUnits>
          <c:builtInUnit val="thousands"/>
          <c:dispUnitsLbl>
            <c:layout/>
            <c:spPr>
              <a:noFill/>
              <a:ln>
                <a:noFill/>
              </a:ln>
              <a:effectLst/>
            </c:spPr>
            <c:txPr>
              <a:bodyPr rot="-5400000" spcFirstLastPara="0" vertOverflow="ellipsis" vert="horz" wrap="square" anchor="ctr" anchorCtr="1">
                <a:spAutoFit/>
              </a:bodyPr>
              <a:lstStyle/>
              <a:p>
                <a:pPr>
                  <a:defRPr lang="en-US" sz="900" b="1" i="0" u="none" strike="noStrike" kern="1200" baseline="0">
                    <a:solidFill>
                      <a:schemeClr val="tx2"/>
                    </a:solidFill>
                    <a:latin typeface="+mn-lt"/>
                    <a:ea typeface="+mn-ea"/>
                    <a:cs typeface="+mn-cs"/>
                  </a:defRPr>
                </a:pPr>
              </a:p>
            </c:txPr>
          </c:dispUnitsLbl>
        </c:dispUnits>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nchor="ctr" anchorCtr="0"/>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[MedTourEasy Financials.xlsx]BD Expenses!PivotTable1</c:name>
    <c:fmtId val="2"/>
  </c:pivotSource>
  <c:chart>
    <c:title>
      <c:tx>
        <c:rich>
          <a:bodyPr rot="0" spcFirstLastPara="0" vertOverflow="ellipsis" vert="horz" wrap="square" anchor="ctr" anchorCtr="1"/>
          <a:lstStyle/>
          <a:p>
            <a:pPr defTabSz="914400">
              <a:defRPr lang="en-US" sz="1600" b="1" i="0" u="none" strike="noStrike" kern="1200" baseline="0">
                <a:solidFill>
                  <a:schemeClr val="tx2"/>
                </a:solidFill>
                <a:latin typeface="+mn-lt"/>
                <a:ea typeface="+mn-ea"/>
                <a:cs typeface="+mn-cs"/>
              </a:defRPr>
            </a:pPr>
            <a:r>
              <a:t>BD Expenses</a:t>
            </a:r>
          </a:p>
        </c:rich>
      </c:tx>
      <c:layout/>
      <c:overlay val="0"/>
      <c:spPr>
        <a:noFill/>
        <a:ln>
          <a:noFill/>
        </a:ln>
        <a:effectLst/>
      </c:spPr>
    </c:title>
    <c:autoTitleDeleted val="0"/>
    <c:plotArea>
      <c:layout>
        <c:manualLayout>
          <c:layoutTarget val="inner"/>
          <c:xMode val="edge"/>
          <c:yMode val="edge"/>
          <c:x val="0.120372132360715"/>
          <c:y val="0.0473815461346633"/>
          <c:w val="0.856369595094619"/>
          <c:h val="0.824538653366584"/>
        </c:manualLayout>
      </c:layout>
      <c:barChart>
        <c:barDir val="col"/>
        <c:grouping val="clustered"/>
        <c:varyColors val="0"/>
        <c:ser>
          <c:idx val="0"/>
          <c:order val="0"/>
          <c:tx>
            <c:strRef>
              <c:f>'BD Expenses'!$B$13</c:f>
              <c:strCache>
                <c:ptCount val="1"/>
                <c:pt idx="0">
                  <c:v>Sum of Year 2018</c:v>
                </c:pt>
              </c:strCache>
            </c:strRef>
          </c:tx>
          <c:spPr>
            <a:gradFill rotWithShape="1">
              <a:gsLst>
                <a:gs pos="0">
                  <a:schemeClr val="accent1">
                    <a:tint val="92000"/>
                    <a:satMod val="170000"/>
                  </a:schemeClr>
                </a:gs>
                <a:gs pos="15000">
                  <a:schemeClr val="accent1">
                    <a:tint val="92000"/>
                    <a:shade val="99000"/>
                    <a:satMod val="170000"/>
                  </a:schemeClr>
                </a:gs>
                <a:gs pos="62000">
                  <a:schemeClr val="accent1">
                    <a:tint val="96000"/>
                    <a:shade val="80000"/>
                    <a:satMod val="170000"/>
                  </a:schemeClr>
                </a:gs>
                <a:gs pos="97000">
                  <a:schemeClr val="accent1">
                    <a:tint val="98000"/>
                    <a:shade val="63000"/>
                    <a:satMod val="170000"/>
                  </a:schemeClr>
                </a:gs>
                <a:gs pos="100000">
                  <a:schemeClr val="accent1">
                    <a:shade val="62000"/>
                    <a:satMod val="170000"/>
                  </a:schemeClr>
                </a:gs>
              </a:gsLst>
              <a:path path="circle">
                <a:fillToRect l="50000" t="50000" r="50000" b="50000"/>
              </a:path>
            </a:gra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2"/>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'BD Expenses'!$A$14:$A$15</c:f>
              <c:strCache>
                <c:ptCount val="1"/>
                <c:pt idx="0">
                  <c:v>Total BD Cost</c:v>
                </c:pt>
              </c:strCache>
            </c:strRef>
          </c:cat>
          <c:val>
            <c:numRef>
              <c:f>'BD Expenses'!$B$14:$B$15</c:f>
              <c:numCache>
                <c:formatCode>General</c:formatCode>
                <c:ptCount val="1"/>
                <c:pt idx="0">
                  <c:v>4692000</c:v>
                </c:pt>
              </c:numCache>
            </c:numRef>
          </c:val>
        </c:ser>
        <c:ser>
          <c:idx val="1"/>
          <c:order val="1"/>
          <c:tx>
            <c:strRef>
              <c:f>'BD Expenses'!$C$13</c:f>
              <c:strCache>
                <c:ptCount val="1"/>
                <c:pt idx="0">
                  <c:v>Sum of Year 2019</c:v>
                </c:pt>
              </c:strCache>
            </c:strRef>
          </c:tx>
          <c:spPr>
            <a:gradFill rotWithShape="1">
              <a:gsLst>
                <a:gs pos="0">
                  <a:schemeClr val="accent2">
                    <a:tint val="92000"/>
                    <a:satMod val="170000"/>
                  </a:schemeClr>
                </a:gs>
                <a:gs pos="15000">
                  <a:schemeClr val="accent2">
                    <a:tint val="92000"/>
                    <a:shade val="99000"/>
                    <a:satMod val="170000"/>
                  </a:schemeClr>
                </a:gs>
                <a:gs pos="62000">
                  <a:schemeClr val="accent2">
                    <a:tint val="96000"/>
                    <a:shade val="80000"/>
                    <a:satMod val="170000"/>
                  </a:schemeClr>
                </a:gs>
                <a:gs pos="97000">
                  <a:schemeClr val="accent2">
                    <a:tint val="98000"/>
                    <a:shade val="63000"/>
                    <a:satMod val="170000"/>
                  </a:schemeClr>
                </a:gs>
                <a:gs pos="100000">
                  <a:schemeClr val="accent2">
                    <a:shade val="62000"/>
                    <a:satMod val="170000"/>
                  </a:schemeClr>
                </a:gs>
              </a:gsLst>
              <a:path path="circle">
                <a:fillToRect l="50000" t="50000" r="50000" b="50000"/>
              </a:path>
            </a:gra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2"/>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'BD Expenses'!$A$14:$A$15</c:f>
              <c:strCache>
                <c:ptCount val="1"/>
                <c:pt idx="0">
                  <c:v>Total BD Cost</c:v>
                </c:pt>
              </c:strCache>
            </c:strRef>
          </c:cat>
          <c:val>
            <c:numRef>
              <c:f>'BD Expenses'!$C$14:$C$15</c:f>
              <c:numCache>
                <c:formatCode>General</c:formatCode>
                <c:ptCount val="1"/>
                <c:pt idx="0">
                  <c:v>8547000</c:v>
                </c:pt>
              </c:numCache>
            </c:numRef>
          </c:val>
        </c:ser>
        <c:ser>
          <c:idx val="2"/>
          <c:order val="2"/>
          <c:tx>
            <c:strRef>
              <c:f>'BD Expenses'!$D$13</c:f>
              <c:strCache>
                <c:ptCount val="1"/>
                <c:pt idx="0">
                  <c:v>Sum of Year 2020</c:v>
                </c:pt>
              </c:strCache>
            </c:strRef>
          </c:tx>
          <c:spPr>
            <a:gradFill rotWithShape="1">
              <a:gsLst>
                <a:gs pos="0">
                  <a:schemeClr val="accent3">
                    <a:tint val="92000"/>
                    <a:satMod val="170000"/>
                  </a:schemeClr>
                </a:gs>
                <a:gs pos="15000">
                  <a:schemeClr val="accent3">
                    <a:tint val="92000"/>
                    <a:shade val="99000"/>
                    <a:satMod val="170000"/>
                  </a:schemeClr>
                </a:gs>
                <a:gs pos="62000">
                  <a:schemeClr val="accent3">
                    <a:tint val="96000"/>
                    <a:shade val="80000"/>
                    <a:satMod val="170000"/>
                  </a:schemeClr>
                </a:gs>
                <a:gs pos="97000">
                  <a:schemeClr val="accent3">
                    <a:tint val="98000"/>
                    <a:shade val="63000"/>
                    <a:satMod val="170000"/>
                  </a:schemeClr>
                </a:gs>
                <a:gs pos="100000">
                  <a:schemeClr val="accent3">
                    <a:shade val="62000"/>
                    <a:satMod val="170000"/>
                  </a:schemeClr>
                </a:gs>
              </a:gsLst>
              <a:path path="circle">
                <a:fillToRect l="50000" t="50000" r="50000" b="50000"/>
              </a:path>
            </a:gra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2"/>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'BD Expenses'!$A$14:$A$15</c:f>
              <c:strCache>
                <c:ptCount val="1"/>
                <c:pt idx="0">
                  <c:v>Total BD Cost</c:v>
                </c:pt>
              </c:strCache>
            </c:strRef>
          </c:cat>
          <c:val>
            <c:numRef>
              <c:f>'BD Expenses'!$D$14:$D$15</c:f>
              <c:numCache>
                <c:formatCode>General</c:formatCode>
                <c:ptCount val="1"/>
                <c:pt idx="0">
                  <c:v>12971200</c:v>
                </c:pt>
              </c:numCache>
            </c:numRef>
          </c:val>
        </c:ser>
        <c:dLbls>
          <c:showLegendKey val="0"/>
          <c:showVal val="1"/>
          <c:showCatName val="0"/>
          <c:showSerName val="0"/>
          <c:showPercent val="0"/>
          <c:showBubbleSize val="0"/>
        </c:dLbls>
        <c:gapWidth val="100"/>
        <c:overlap val="-24"/>
        <c:axId val="355483081"/>
        <c:axId val="120348060"/>
      </c:barChart>
      <c:catAx>
        <c:axId val="355483081"/>
        <c:scaling>
          <c:orientation val="minMax"/>
        </c:scaling>
        <c:delete val="1"/>
        <c:axPos val="b"/>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2"/>
                </a:solidFill>
                <a:latin typeface="+mn-lt"/>
                <a:ea typeface="+mn-ea"/>
                <a:cs typeface="+mn-cs"/>
              </a:defRPr>
            </a:pPr>
          </a:p>
        </c:txPr>
        <c:crossAx val="120348060"/>
        <c:crosses val="autoZero"/>
        <c:auto val="1"/>
        <c:lblAlgn val="ctr"/>
        <c:lblOffset val="100"/>
        <c:noMultiLvlLbl val="0"/>
      </c:catAx>
      <c:valAx>
        <c:axId val="120348060"/>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2"/>
                </a:solidFill>
                <a:latin typeface="+mn-lt"/>
                <a:ea typeface="+mn-ea"/>
                <a:cs typeface="+mn-cs"/>
              </a:defRPr>
            </a:pPr>
          </a:p>
        </c:txPr>
        <c:crossAx val="355483081"/>
        <c:crosses val="autoZero"/>
        <c:crossBetween val="between"/>
        <c:dispUnits>
          <c:builtInUnit val="thousands"/>
          <c:dispUnitsLbl>
            <c:layout/>
            <c:spPr>
              <a:noFill/>
              <a:ln>
                <a:noFill/>
              </a:ln>
              <a:effectLst/>
            </c:spPr>
            <c:txPr>
              <a:bodyPr rot="-5400000" spcFirstLastPara="0" vertOverflow="ellipsis" vert="horz" wrap="square" anchor="ctr" anchorCtr="1">
                <a:spAutoFit/>
              </a:bodyPr>
              <a:lstStyle/>
              <a:p>
                <a:pPr>
                  <a:defRPr lang="en-US" sz="900" b="1" i="0" u="none" strike="noStrike" kern="1200" baseline="0">
                    <a:solidFill>
                      <a:schemeClr val="tx2"/>
                    </a:solidFill>
                    <a:latin typeface="+mn-lt"/>
                    <a:ea typeface="+mn-ea"/>
                    <a:cs typeface="+mn-cs"/>
                  </a:defRPr>
                </a:pPr>
              </a:p>
            </c:txPr>
          </c:dispUnitsLbl>
        </c:dispUnits>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nchor="ctr" anchorCtr="0"/>
    <a:lstStyle/>
    <a:p>
      <a:pPr>
        <a:defRPr lang="en-US"/>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[MedTourEasy Financials.xlsx]Sheet2!PivotTable7</c:name>
    <c:fmtId val="6"/>
  </c:pivotSource>
  <c:chart>
    <c:title>
      <c:tx>
        <c:rich>
          <a:bodyPr rot="0" spcFirstLastPara="0" vertOverflow="ellipsis" vert="horz" wrap="square" anchor="ctr" anchorCtr="1"/>
          <a:lstStyle/>
          <a:p>
            <a:pPr defTabSz="914400">
              <a:defRPr lang="en-US" sz="1440" b="0" i="0" u="none" strike="noStrike" kern="1200" cap="all" spc="0" baseline="0">
                <a:gradFill>
                  <a:gsLst>
                    <a:gs pos="0">
                      <a:srgbClr val="000000">
                        <a:lumMod val="50000"/>
                        <a:lumOff val="50000"/>
                      </a:srgbClr>
                    </a:gs>
                    <a:gs pos="100000">
                      <a:srgbClr val="000000">
                        <a:lumMod val="85000"/>
                        <a:lumOff val="15000"/>
                      </a:srgbClr>
                    </a:gs>
                  </a:gsLst>
                  <a:lin ang="5400000" scaled="0"/>
                </a:gradFill>
                <a:latin typeface="+mn-lt"/>
                <a:ea typeface="+mn-ea"/>
                <a:cs typeface="+mn-cs"/>
              </a:defRPr>
            </a:pPr>
            <a:r>
              <a:t>Costs by Departments</a:t>
            </a:r>
          </a:p>
        </c:rich>
      </c:tx>
      <c:layout/>
      <c:overlay val="0"/>
      <c:spPr>
        <a:noFill/>
        <a:ln>
          <a:noFill/>
        </a:ln>
        <a:effectLst/>
      </c:spPr>
    </c:title>
    <c:autoTitleDeleted val="0"/>
    <c:plotArea>
      <c:layout>
        <c:manualLayout>
          <c:layoutTarget val="inner"/>
          <c:xMode val="edge"/>
          <c:yMode val="edge"/>
          <c:x val="0.0353005731008414"/>
          <c:y val="0.143728018757327"/>
          <c:w val="0.953054505548104"/>
          <c:h val="0.696131301289566"/>
        </c:manualLayout>
      </c:layout>
      <c:lineChart>
        <c:grouping val="standard"/>
        <c:varyColors val="0"/>
        <c:ser>
          <c:idx val="0"/>
          <c:order val="0"/>
          <c:tx>
            <c:strRef>
              <c:f>Sheet2!$D$97</c:f>
              <c:strCache>
                <c:ptCount val="1"/>
                <c:pt idx="0">
                  <c:v>Sum of Year 2018</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accent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a:solidFill>
                        <a:schemeClr val="dk1">
                          <a:lumMod val="35000"/>
                          <a:lumOff val="65000"/>
                        </a:schemeClr>
                      </a:solidFill>
                    </a:ln>
                    <a:effectLst/>
                  </c:spPr>
                </c15:leaderLines>
              </c:ext>
            </c:extLst>
          </c:dLbls>
          <c:cat>
            <c:strRef>
              <c:f>Sheet2!$C$98:$C$105</c:f>
              <c:strCache>
                <c:ptCount val="7"/>
                <c:pt idx="0">
                  <c:v>Total Admin/HR Cost</c:v>
                </c:pt>
                <c:pt idx="1">
                  <c:v>Total BD Cost</c:v>
                </c:pt>
                <c:pt idx="2">
                  <c:v>Total CC expenses</c:v>
                </c:pt>
                <c:pt idx="3">
                  <c:v>Total Infra Cost</c:v>
                </c:pt>
                <c:pt idx="4">
                  <c:v>Total Marketing Cost</c:v>
                </c:pt>
                <c:pt idx="5">
                  <c:v>Total Tech Cost</c:v>
                </c:pt>
                <c:pt idx="6">
                  <c:v>Website Development Cost</c:v>
                </c:pt>
              </c:strCache>
            </c:strRef>
          </c:cat>
          <c:val>
            <c:numRef>
              <c:f>Sheet2!$D$98:$D$105</c:f>
              <c:numCache>
                <c:formatCode>General</c:formatCode>
                <c:ptCount val="7"/>
                <c:pt idx="0">
                  <c:v>2720000</c:v>
                </c:pt>
                <c:pt idx="1">
                  <c:v>4692000</c:v>
                </c:pt>
                <c:pt idx="2">
                  <c:v>480000</c:v>
                </c:pt>
                <c:pt idx="3">
                  <c:v>3313000</c:v>
                </c:pt>
                <c:pt idx="4">
                  <c:v>6150000</c:v>
                </c:pt>
                <c:pt idx="5">
                  <c:v>3090000</c:v>
                </c:pt>
                <c:pt idx="6">
                  <c:v>80000</c:v>
                </c:pt>
              </c:numCache>
            </c:numRef>
          </c:val>
          <c:smooth val="0"/>
        </c:ser>
        <c:ser>
          <c:idx val="1"/>
          <c:order val="1"/>
          <c:tx>
            <c:strRef>
              <c:f>Sheet2!$E$97</c:f>
              <c:strCache>
                <c:ptCount val="1"/>
                <c:pt idx="0">
                  <c:v>Sum of Year 2019</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accent2"/>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a:solidFill>
                        <a:schemeClr val="dk1">
                          <a:lumMod val="35000"/>
                          <a:lumOff val="65000"/>
                        </a:schemeClr>
                      </a:solidFill>
                    </a:ln>
                    <a:effectLst/>
                  </c:spPr>
                </c15:leaderLines>
              </c:ext>
            </c:extLst>
          </c:dLbls>
          <c:cat>
            <c:strRef>
              <c:f>Sheet2!$C$98:$C$105</c:f>
              <c:strCache>
                <c:ptCount val="7"/>
                <c:pt idx="0">
                  <c:v>Total Admin/HR Cost</c:v>
                </c:pt>
                <c:pt idx="1">
                  <c:v>Total BD Cost</c:v>
                </c:pt>
                <c:pt idx="2">
                  <c:v>Total CC expenses</c:v>
                </c:pt>
                <c:pt idx="3">
                  <c:v>Total Infra Cost</c:v>
                </c:pt>
                <c:pt idx="4">
                  <c:v>Total Marketing Cost</c:v>
                </c:pt>
                <c:pt idx="5">
                  <c:v>Total Tech Cost</c:v>
                </c:pt>
                <c:pt idx="6">
                  <c:v>Website Development Cost</c:v>
                </c:pt>
              </c:strCache>
            </c:strRef>
          </c:cat>
          <c:val>
            <c:numRef>
              <c:f>Sheet2!$E$98:$E$105</c:f>
              <c:numCache>
                <c:formatCode>General</c:formatCode>
                <c:ptCount val="7"/>
                <c:pt idx="0">
                  <c:v>4720000</c:v>
                </c:pt>
                <c:pt idx="1">
                  <c:v>8547000</c:v>
                </c:pt>
                <c:pt idx="2">
                  <c:v>775000</c:v>
                </c:pt>
                <c:pt idx="3">
                  <c:v>373000</c:v>
                </c:pt>
                <c:pt idx="4">
                  <c:v>8610000</c:v>
                </c:pt>
                <c:pt idx="5">
                  <c:v>3400000</c:v>
                </c:pt>
                <c:pt idx="6">
                  <c:v>50000</c:v>
                </c:pt>
              </c:numCache>
            </c:numRef>
          </c:val>
          <c:smooth val="0"/>
        </c:ser>
        <c:ser>
          <c:idx val="2"/>
          <c:order val="2"/>
          <c:tx>
            <c:strRef>
              <c:f>Sheet2!$F$97</c:f>
              <c:strCache>
                <c:ptCount val="1"/>
                <c:pt idx="0">
                  <c:v>Sum of Year 2020</c:v>
                </c:pt>
              </c:strCache>
            </c:strRef>
          </c:tx>
          <c:spPr>
            <a:ln w="19050" cap="rnd" cmpd="sng" algn="ctr">
              <a:solidFill>
                <a:schemeClr val="accent3">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accent3"/>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a:solidFill>
                        <a:schemeClr val="dk1">
                          <a:lumMod val="35000"/>
                          <a:lumOff val="65000"/>
                        </a:schemeClr>
                      </a:solidFill>
                    </a:ln>
                    <a:effectLst/>
                  </c:spPr>
                </c15:leaderLines>
              </c:ext>
            </c:extLst>
          </c:dLbls>
          <c:cat>
            <c:strRef>
              <c:f>Sheet2!$C$98:$C$105</c:f>
              <c:strCache>
                <c:ptCount val="7"/>
                <c:pt idx="0">
                  <c:v>Total Admin/HR Cost</c:v>
                </c:pt>
                <c:pt idx="1">
                  <c:v>Total BD Cost</c:v>
                </c:pt>
                <c:pt idx="2">
                  <c:v>Total CC expenses</c:v>
                </c:pt>
                <c:pt idx="3">
                  <c:v>Total Infra Cost</c:v>
                </c:pt>
                <c:pt idx="4">
                  <c:v>Total Marketing Cost</c:v>
                </c:pt>
                <c:pt idx="5">
                  <c:v>Total Tech Cost</c:v>
                </c:pt>
                <c:pt idx="6">
                  <c:v>Website Development Cost</c:v>
                </c:pt>
              </c:strCache>
            </c:strRef>
          </c:cat>
          <c:val>
            <c:numRef>
              <c:f>Sheet2!$F$98:$F$105</c:f>
              <c:numCache>
                <c:formatCode>General</c:formatCode>
                <c:ptCount val="7"/>
                <c:pt idx="0">
                  <c:v>5972900</c:v>
                </c:pt>
                <c:pt idx="1">
                  <c:v>12971200</c:v>
                </c:pt>
                <c:pt idx="2">
                  <c:v>1680000</c:v>
                </c:pt>
                <c:pt idx="3">
                  <c:v>6916000</c:v>
                </c:pt>
                <c:pt idx="4">
                  <c:v>13318050</c:v>
                </c:pt>
                <c:pt idx="5">
                  <c:v>3767200</c:v>
                </c:pt>
                <c:pt idx="6">
                  <c:v>50000</c:v>
                </c:pt>
              </c:numCache>
            </c:numRef>
          </c:val>
          <c:smooth val="0"/>
        </c:ser>
        <c:dLbls>
          <c:showLegendKey val="0"/>
          <c:showVal val="1"/>
          <c:showCatName val="0"/>
          <c:showSerName val="0"/>
          <c:showPercent val="0"/>
          <c:showBubbleSize val="0"/>
        </c:dLbls>
        <c:marker val="1"/>
        <c:smooth val="0"/>
        <c:axId val="403135899"/>
        <c:axId val="561258619"/>
      </c:lineChart>
      <c:catAx>
        <c:axId val="403135899"/>
        <c:scaling>
          <c:orientation val="minMax"/>
        </c:scaling>
        <c:delete val="0"/>
        <c:axPos val="b"/>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US" sz="800" b="0" i="0" u="none" strike="noStrike" kern="1200" baseline="0">
                <a:solidFill>
                  <a:schemeClr val="dk1">
                    <a:lumMod val="65000"/>
                    <a:lumOff val="35000"/>
                  </a:schemeClr>
                </a:solidFill>
                <a:latin typeface="+mn-lt"/>
                <a:ea typeface="+mn-ea"/>
                <a:cs typeface="+mn-cs"/>
              </a:defRPr>
            </a:pPr>
          </a:p>
        </c:txPr>
        <c:crossAx val="561258619"/>
        <c:crosses val="autoZero"/>
        <c:auto val="1"/>
        <c:lblAlgn val="ctr"/>
        <c:lblOffset val="100"/>
        <c:noMultiLvlLbl val="0"/>
      </c:catAx>
      <c:valAx>
        <c:axId val="561258619"/>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403135899"/>
        <c:crosses val="autoZero"/>
        <c:crossBetween val="between"/>
        <c:dispUnits>
          <c:builtInUnit val="millions"/>
          <c:dispUnitsLbl>
            <c:layout/>
            <c:spPr>
              <a:noFill/>
              <a:ln>
                <a:noFill/>
              </a:ln>
              <a:effectLst/>
            </c:spPr>
            <c:txPr>
              <a:bodyPr rot="0" spcFirstLastPara="0" vertOverflow="ellipsis" vert="eaVert" wrap="square"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p>
            </c:txPr>
          </c:dispUnitsLbl>
        </c:dispUnits>
      </c:valAx>
      <c:spPr>
        <a:noFill/>
        <a:ln>
          <a:noFill/>
        </a:ln>
        <a:effectLst/>
      </c:spPr>
    </c:plotArea>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lang="en-US"/>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[MedTourEasy Financials.xlsx]Total Tech cost!PivotTable3</c:name>
    <c:fmtId val="2"/>
  </c:pivotSource>
  <c:chart>
    <c:title>
      <c:tx>
        <c:rich>
          <a:bodyPr rot="0" spcFirstLastPara="0" vertOverflow="ellipsis" vert="horz" wrap="square" anchor="ctr" anchorCtr="1"/>
          <a:lstStyle/>
          <a:p>
            <a:pPr defTabSz="914400">
              <a:defRPr lang="en-US" sz="1600" b="1" i="0" u="none" strike="noStrike" kern="1200" baseline="0">
                <a:solidFill>
                  <a:schemeClr val="tx2"/>
                </a:solidFill>
                <a:latin typeface="+mn-lt"/>
                <a:ea typeface="+mn-ea"/>
                <a:cs typeface="+mn-cs"/>
              </a:defRPr>
            </a:pPr>
            <a:r>
              <a:rPr lang="en-IN" altLang="en-US"/>
              <a:t>Tech expenses</a:t>
            </a:r>
            <a:endParaRPr lang="en-IN" altLang="en-US"/>
          </a:p>
        </c:rich>
      </c:tx>
      <c:layout/>
      <c:overlay val="0"/>
      <c:spPr>
        <a:noFill/>
        <a:ln>
          <a:noFill/>
        </a:ln>
        <a:effectLst/>
      </c:spPr>
    </c:title>
    <c:autoTitleDeleted val="0"/>
    <c:plotArea>
      <c:layout/>
      <c:barChart>
        <c:barDir val="col"/>
        <c:grouping val="clustered"/>
        <c:varyColors val="0"/>
        <c:ser>
          <c:idx val="0"/>
          <c:order val="0"/>
          <c:tx>
            <c:strRef>
              <c:f>'Total Tech cost'!$B$19</c:f>
              <c:strCache>
                <c:ptCount val="1"/>
                <c:pt idx="0">
                  <c:v>Sum of Year 2018</c:v>
                </c:pt>
              </c:strCache>
            </c:strRef>
          </c:tx>
          <c:spPr>
            <a:gradFill rotWithShape="1">
              <a:gsLst>
                <a:gs pos="0">
                  <a:schemeClr val="accent1">
                    <a:tint val="92000"/>
                    <a:satMod val="170000"/>
                  </a:schemeClr>
                </a:gs>
                <a:gs pos="15000">
                  <a:schemeClr val="accent1">
                    <a:tint val="92000"/>
                    <a:shade val="99000"/>
                    <a:satMod val="170000"/>
                  </a:schemeClr>
                </a:gs>
                <a:gs pos="62000">
                  <a:schemeClr val="accent1">
                    <a:tint val="96000"/>
                    <a:shade val="80000"/>
                    <a:satMod val="170000"/>
                  </a:schemeClr>
                </a:gs>
                <a:gs pos="97000">
                  <a:schemeClr val="accent1">
                    <a:tint val="98000"/>
                    <a:shade val="63000"/>
                    <a:satMod val="170000"/>
                  </a:schemeClr>
                </a:gs>
                <a:gs pos="100000">
                  <a:schemeClr val="accent1">
                    <a:shade val="62000"/>
                    <a:satMod val="170000"/>
                  </a:schemeClr>
                </a:gs>
              </a:gsLst>
              <a:path path="circle">
                <a:fillToRect l="50000" t="50000" r="50000" b="50000"/>
              </a:path>
            </a:gra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2"/>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'Total Tech cost'!$A$20:$A$21</c:f>
              <c:strCache>
                <c:ptCount val="1"/>
                <c:pt idx="0">
                  <c:v>Total Tech Cost</c:v>
                </c:pt>
              </c:strCache>
            </c:strRef>
          </c:cat>
          <c:val>
            <c:numRef>
              <c:f>'Total Tech cost'!$B$20:$B$21</c:f>
              <c:numCache>
                <c:formatCode>General</c:formatCode>
                <c:ptCount val="1"/>
                <c:pt idx="0">
                  <c:v>3090000</c:v>
                </c:pt>
              </c:numCache>
            </c:numRef>
          </c:val>
        </c:ser>
        <c:ser>
          <c:idx val="1"/>
          <c:order val="1"/>
          <c:tx>
            <c:strRef>
              <c:f>'Total Tech cost'!$C$19</c:f>
              <c:strCache>
                <c:ptCount val="1"/>
                <c:pt idx="0">
                  <c:v>Sum of Year 2019</c:v>
                </c:pt>
              </c:strCache>
            </c:strRef>
          </c:tx>
          <c:spPr>
            <a:gradFill rotWithShape="1">
              <a:gsLst>
                <a:gs pos="0">
                  <a:schemeClr val="accent2">
                    <a:tint val="92000"/>
                    <a:satMod val="170000"/>
                  </a:schemeClr>
                </a:gs>
                <a:gs pos="15000">
                  <a:schemeClr val="accent2">
                    <a:tint val="92000"/>
                    <a:shade val="99000"/>
                    <a:satMod val="170000"/>
                  </a:schemeClr>
                </a:gs>
                <a:gs pos="62000">
                  <a:schemeClr val="accent2">
                    <a:tint val="96000"/>
                    <a:shade val="80000"/>
                    <a:satMod val="170000"/>
                  </a:schemeClr>
                </a:gs>
                <a:gs pos="97000">
                  <a:schemeClr val="accent2">
                    <a:tint val="98000"/>
                    <a:shade val="63000"/>
                    <a:satMod val="170000"/>
                  </a:schemeClr>
                </a:gs>
                <a:gs pos="100000">
                  <a:schemeClr val="accent2">
                    <a:shade val="62000"/>
                    <a:satMod val="170000"/>
                  </a:schemeClr>
                </a:gs>
              </a:gsLst>
              <a:path path="circle">
                <a:fillToRect l="50000" t="50000" r="50000" b="50000"/>
              </a:path>
            </a:gra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2"/>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'Total Tech cost'!$A$20:$A$21</c:f>
              <c:strCache>
                <c:ptCount val="1"/>
                <c:pt idx="0">
                  <c:v>Total Tech Cost</c:v>
                </c:pt>
              </c:strCache>
            </c:strRef>
          </c:cat>
          <c:val>
            <c:numRef>
              <c:f>'Total Tech cost'!$C$20:$C$21</c:f>
              <c:numCache>
                <c:formatCode>General</c:formatCode>
                <c:ptCount val="1"/>
                <c:pt idx="0">
                  <c:v>3400000</c:v>
                </c:pt>
              </c:numCache>
            </c:numRef>
          </c:val>
        </c:ser>
        <c:ser>
          <c:idx val="2"/>
          <c:order val="2"/>
          <c:tx>
            <c:strRef>
              <c:f>'Total Tech cost'!$D$19</c:f>
              <c:strCache>
                <c:ptCount val="1"/>
                <c:pt idx="0">
                  <c:v>Sum of Year 2020</c:v>
                </c:pt>
              </c:strCache>
            </c:strRef>
          </c:tx>
          <c:spPr>
            <a:gradFill rotWithShape="1">
              <a:gsLst>
                <a:gs pos="0">
                  <a:schemeClr val="accent3">
                    <a:tint val="92000"/>
                    <a:satMod val="170000"/>
                  </a:schemeClr>
                </a:gs>
                <a:gs pos="15000">
                  <a:schemeClr val="accent3">
                    <a:tint val="92000"/>
                    <a:shade val="99000"/>
                    <a:satMod val="170000"/>
                  </a:schemeClr>
                </a:gs>
                <a:gs pos="62000">
                  <a:schemeClr val="accent3">
                    <a:tint val="96000"/>
                    <a:shade val="80000"/>
                    <a:satMod val="170000"/>
                  </a:schemeClr>
                </a:gs>
                <a:gs pos="97000">
                  <a:schemeClr val="accent3">
                    <a:tint val="98000"/>
                    <a:shade val="63000"/>
                    <a:satMod val="170000"/>
                  </a:schemeClr>
                </a:gs>
                <a:gs pos="100000">
                  <a:schemeClr val="accent3">
                    <a:shade val="62000"/>
                    <a:satMod val="170000"/>
                  </a:schemeClr>
                </a:gs>
              </a:gsLst>
              <a:path path="circle">
                <a:fillToRect l="50000" t="50000" r="50000" b="50000"/>
              </a:path>
            </a:gra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2"/>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'Total Tech cost'!$A$20:$A$21</c:f>
              <c:strCache>
                <c:ptCount val="1"/>
                <c:pt idx="0">
                  <c:v>Total Tech Cost</c:v>
                </c:pt>
              </c:strCache>
            </c:strRef>
          </c:cat>
          <c:val>
            <c:numRef>
              <c:f>'Total Tech cost'!$D$20:$D$21</c:f>
              <c:numCache>
                <c:formatCode>General</c:formatCode>
                <c:ptCount val="1"/>
                <c:pt idx="0">
                  <c:v>3767200</c:v>
                </c:pt>
              </c:numCache>
            </c:numRef>
          </c:val>
        </c:ser>
        <c:dLbls>
          <c:showLegendKey val="0"/>
          <c:showVal val="1"/>
          <c:showCatName val="0"/>
          <c:showSerName val="0"/>
          <c:showPercent val="0"/>
          <c:showBubbleSize val="0"/>
        </c:dLbls>
        <c:gapWidth val="100"/>
        <c:overlap val="-24"/>
        <c:axId val="787830364"/>
        <c:axId val="202700761"/>
      </c:barChart>
      <c:catAx>
        <c:axId val="787830364"/>
        <c:scaling>
          <c:orientation val="minMax"/>
        </c:scaling>
        <c:delete val="1"/>
        <c:axPos val="b"/>
        <c:majorTickMark val="none"/>
        <c:minorTickMark val="none"/>
        <c:tickLblPos val="low"/>
        <c:txPr>
          <a:bodyPr rot="-60000000" spcFirstLastPara="0" vertOverflow="ellipsis" vert="horz" wrap="square" anchor="ctr" anchorCtr="1"/>
          <a:lstStyle/>
          <a:p>
            <a:pPr>
              <a:defRPr lang="en-US" sz="900" b="0" i="0" u="none" strike="noStrike" kern="1200" baseline="0">
                <a:solidFill>
                  <a:schemeClr val="tx2"/>
                </a:solidFill>
                <a:latin typeface="+mn-lt"/>
                <a:ea typeface="+mn-ea"/>
                <a:cs typeface="+mn-cs"/>
              </a:defRPr>
            </a:pPr>
          </a:p>
        </c:txPr>
        <c:crossAx val="202700761"/>
        <c:crosses val="autoZero"/>
        <c:auto val="1"/>
        <c:lblAlgn val="ctr"/>
        <c:lblOffset val="100"/>
        <c:noMultiLvlLbl val="0"/>
      </c:catAx>
      <c:valAx>
        <c:axId val="202700761"/>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2"/>
                </a:solidFill>
                <a:latin typeface="+mn-lt"/>
                <a:ea typeface="+mn-ea"/>
                <a:cs typeface="+mn-cs"/>
              </a:defRPr>
            </a:pPr>
          </a:p>
        </c:txPr>
        <c:crossAx val="787830364"/>
        <c:crosses val="autoZero"/>
        <c:crossBetween val="between"/>
        <c:dispUnits>
          <c:builtInUnit val="thousands"/>
          <c:dispUnitsLbl>
            <c:layout/>
            <c:spPr>
              <a:noFill/>
              <a:ln>
                <a:noFill/>
              </a:ln>
              <a:effectLst/>
            </c:spPr>
            <c:txPr>
              <a:bodyPr rot="-5400000" spcFirstLastPara="0" vertOverflow="ellipsis" vert="horz" wrap="square" anchor="ctr" anchorCtr="1">
                <a:spAutoFit/>
              </a:bodyPr>
              <a:lstStyle/>
              <a:p>
                <a:pPr>
                  <a:defRPr lang="en-US" sz="900" b="1" i="0" u="none" strike="noStrike" kern="1200" baseline="0">
                    <a:solidFill>
                      <a:schemeClr val="tx2"/>
                    </a:solidFill>
                    <a:latin typeface="+mn-lt"/>
                    <a:ea typeface="+mn-ea"/>
                    <a:cs typeface="+mn-cs"/>
                  </a:defRPr>
                </a:pPr>
              </a:p>
            </c:txPr>
          </c:dispUnitsLbl>
        </c:dispUnits>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lang="en-US"/>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[MedTourEasy Financials.xlsx]CC expenses!PivotTable4</c:name>
    <c:fmtId val="2"/>
  </c:pivotSource>
  <c:chart>
    <c:title>
      <c:tx>
        <c:rich>
          <a:bodyPr rot="0" spcFirstLastPara="0" vertOverflow="ellipsis" vert="horz" wrap="square" anchor="ctr" anchorCtr="1"/>
          <a:lstStyle/>
          <a:p>
            <a:pPr defTabSz="914400">
              <a:defRPr lang="en-US" sz="1600" b="1" i="0" u="none" strike="noStrike" kern="1200" baseline="0">
                <a:solidFill>
                  <a:schemeClr val="tx2"/>
                </a:solidFill>
                <a:latin typeface="+mn-lt"/>
                <a:ea typeface="+mn-ea"/>
                <a:cs typeface="+mn-cs"/>
              </a:defRPr>
            </a:pPr>
            <a:r>
              <a:t>CC Expenses</a:t>
            </a:r>
          </a:p>
        </c:rich>
      </c:tx>
      <c:layout/>
      <c:overlay val="0"/>
      <c:spPr>
        <a:noFill/>
        <a:ln>
          <a:noFill/>
        </a:ln>
        <a:effectLst/>
      </c:spPr>
    </c:title>
    <c:autoTitleDeleted val="0"/>
    <c:plotArea>
      <c:layout>
        <c:manualLayout>
          <c:layoutTarget val="inner"/>
          <c:xMode val="edge"/>
          <c:yMode val="edge"/>
          <c:x val="0.164092740621365"/>
          <c:y val="0.24819625562541"/>
          <c:w val="0.827253785247951"/>
          <c:h val="0.688750299832094"/>
        </c:manualLayout>
      </c:layout>
      <c:barChart>
        <c:barDir val="col"/>
        <c:grouping val="clustered"/>
        <c:varyColors val="0"/>
        <c:ser>
          <c:idx val="0"/>
          <c:order val="0"/>
          <c:tx>
            <c:strRef>
              <c:f>'CC expenses'!$B$76</c:f>
              <c:strCache>
                <c:ptCount val="1"/>
                <c:pt idx="0">
                  <c:v>Sum of Year 2018</c:v>
                </c:pt>
              </c:strCache>
            </c:strRef>
          </c:tx>
          <c:spPr>
            <a:gradFill rotWithShape="1">
              <a:gsLst>
                <a:gs pos="0">
                  <a:schemeClr val="accent1">
                    <a:tint val="92000"/>
                    <a:satMod val="170000"/>
                  </a:schemeClr>
                </a:gs>
                <a:gs pos="15000">
                  <a:schemeClr val="accent1">
                    <a:tint val="92000"/>
                    <a:shade val="99000"/>
                    <a:satMod val="170000"/>
                  </a:schemeClr>
                </a:gs>
                <a:gs pos="62000">
                  <a:schemeClr val="accent1">
                    <a:tint val="96000"/>
                    <a:shade val="80000"/>
                    <a:satMod val="170000"/>
                  </a:schemeClr>
                </a:gs>
                <a:gs pos="97000">
                  <a:schemeClr val="accent1">
                    <a:tint val="98000"/>
                    <a:shade val="63000"/>
                    <a:satMod val="170000"/>
                  </a:schemeClr>
                </a:gs>
                <a:gs pos="100000">
                  <a:schemeClr val="accent1">
                    <a:shade val="62000"/>
                    <a:satMod val="170000"/>
                  </a:schemeClr>
                </a:gs>
              </a:gsLst>
              <a:path path="circle">
                <a:fillToRect l="50000" t="50000" r="50000" b="50000"/>
              </a:path>
            </a:gra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2"/>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'CC expenses'!$A$77:$A$78</c:f>
              <c:strCache>
                <c:ptCount val="1"/>
                <c:pt idx="0">
                  <c:v>Total CC expenses</c:v>
                </c:pt>
              </c:strCache>
            </c:strRef>
          </c:cat>
          <c:val>
            <c:numRef>
              <c:f>'CC expenses'!$B$77:$B$78</c:f>
              <c:numCache>
                <c:formatCode>General</c:formatCode>
                <c:ptCount val="1"/>
                <c:pt idx="0">
                  <c:v>480000</c:v>
                </c:pt>
              </c:numCache>
            </c:numRef>
          </c:val>
        </c:ser>
        <c:ser>
          <c:idx val="1"/>
          <c:order val="1"/>
          <c:tx>
            <c:strRef>
              <c:f>'CC expenses'!$C$76</c:f>
              <c:strCache>
                <c:ptCount val="1"/>
                <c:pt idx="0">
                  <c:v>Sum of Year 2019</c:v>
                </c:pt>
              </c:strCache>
            </c:strRef>
          </c:tx>
          <c:spPr>
            <a:gradFill rotWithShape="1">
              <a:gsLst>
                <a:gs pos="0">
                  <a:schemeClr val="accent2">
                    <a:tint val="92000"/>
                    <a:satMod val="170000"/>
                  </a:schemeClr>
                </a:gs>
                <a:gs pos="15000">
                  <a:schemeClr val="accent2">
                    <a:tint val="92000"/>
                    <a:shade val="99000"/>
                    <a:satMod val="170000"/>
                  </a:schemeClr>
                </a:gs>
                <a:gs pos="62000">
                  <a:schemeClr val="accent2">
                    <a:tint val="96000"/>
                    <a:shade val="80000"/>
                    <a:satMod val="170000"/>
                  </a:schemeClr>
                </a:gs>
                <a:gs pos="97000">
                  <a:schemeClr val="accent2">
                    <a:tint val="98000"/>
                    <a:shade val="63000"/>
                    <a:satMod val="170000"/>
                  </a:schemeClr>
                </a:gs>
                <a:gs pos="100000">
                  <a:schemeClr val="accent2">
                    <a:shade val="62000"/>
                    <a:satMod val="170000"/>
                  </a:schemeClr>
                </a:gs>
              </a:gsLst>
              <a:path path="circle">
                <a:fillToRect l="50000" t="50000" r="50000" b="50000"/>
              </a:path>
            </a:gra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2"/>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'CC expenses'!$A$77:$A$78</c:f>
              <c:strCache>
                <c:ptCount val="1"/>
                <c:pt idx="0">
                  <c:v>Total CC expenses</c:v>
                </c:pt>
              </c:strCache>
            </c:strRef>
          </c:cat>
          <c:val>
            <c:numRef>
              <c:f>'CC expenses'!$C$77:$C$78</c:f>
              <c:numCache>
                <c:formatCode>General</c:formatCode>
                <c:ptCount val="1"/>
                <c:pt idx="0">
                  <c:v>775000</c:v>
                </c:pt>
              </c:numCache>
            </c:numRef>
          </c:val>
        </c:ser>
        <c:ser>
          <c:idx val="2"/>
          <c:order val="2"/>
          <c:tx>
            <c:strRef>
              <c:f>'CC expenses'!$D$76</c:f>
              <c:strCache>
                <c:ptCount val="1"/>
                <c:pt idx="0">
                  <c:v>Sum of Year 2020</c:v>
                </c:pt>
              </c:strCache>
            </c:strRef>
          </c:tx>
          <c:spPr>
            <a:gradFill rotWithShape="1">
              <a:gsLst>
                <a:gs pos="0">
                  <a:schemeClr val="accent3">
                    <a:tint val="92000"/>
                    <a:satMod val="170000"/>
                  </a:schemeClr>
                </a:gs>
                <a:gs pos="15000">
                  <a:schemeClr val="accent3">
                    <a:tint val="92000"/>
                    <a:shade val="99000"/>
                    <a:satMod val="170000"/>
                  </a:schemeClr>
                </a:gs>
                <a:gs pos="62000">
                  <a:schemeClr val="accent3">
                    <a:tint val="96000"/>
                    <a:shade val="80000"/>
                    <a:satMod val="170000"/>
                  </a:schemeClr>
                </a:gs>
                <a:gs pos="97000">
                  <a:schemeClr val="accent3">
                    <a:tint val="98000"/>
                    <a:shade val="63000"/>
                    <a:satMod val="170000"/>
                  </a:schemeClr>
                </a:gs>
                <a:gs pos="100000">
                  <a:schemeClr val="accent3">
                    <a:shade val="62000"/>
                    <a:satMod val="170000"/>
                  </a:schemeClr>
                </a:gs>
              </a:gsLst>
              <a:path path="circle">
                <a:fillToRect l="50000" t="50000" r="50000" b="50000"/>
              </a:path>
            </a:gra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2"/>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'CC expenses'!$A$77:$A$78</c:f>
              <c:strCache>
                <c:ptCount val="1"/>
                <c:pt idx="0">
                  <c:v>Total CC expenses</c:v>
                </c:pt>
              </c:strCache>
            </c:strRef>
          </c:cat>
          <c:val>
            <c:numRef>
              <c:f>'CC expenses'!$D$77:$D$78</c:f>
              <c:numCache>
                <c:formatCode>General</c:formatCode>
                <c:ptCount val="1"/>
                <c:pt idx="0">
                  <c:v>1680000</c:v>
                </c:pt>
              </c:numCache>
            </c:numRef>
          </c:val>
        </c:ser>
        <c:dLbls>
          <c:showLegendKey val="0"/>
          <c:showVal val="1"/>
          <c:showCatName val="0"/>
          <c:showSerName val="0"/>
          <c:showPercent val="0"/>
          <c:showBubbleSize val="0"/>
        </c:dLbls>
        <c:gapWidth val="100"/>
        <c:overlap val="-24"/>
        <c:axId val="188021144"/>
        <c:axId val="630015878"/>
      </c:barChart>
      <c:catAx>
        <c:axId val="188021144"/>
        <c:scaling>
          <c:orientation val="minMax"/>
        </c:scaling>
        <c:delete val="1"/>
        <c:axPos val="b"/>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2"/>
                </a:solidFill>
                <a:latin typeface="+mn-lt"/>
                <a:ea typeface="+mn-ea"/>
                <a:cs typeface="+mn-cs"/>
              </a:defRPr>
            </a:pPr>
          </a:p>
        </c:txPr>
        <c:crossAx val="630015878"/>
        <c:crosses val="autoZero"/>
        <c:auto val="1"/>
        <c:lblAlgn val="ctr"/>
        <c:lblOffset val="100"/>
        <c:noMultiLvlLbl val="0"/>
      </c:catAx>
      <c:valAx>
        <c:axId val="630015878"/>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2"/>
                </a:solidFill>
                <a:latin typeface="+mn-lt"/>
                <a:ea typeface="+mn-ea"/>
                <a:cs typeface="+mn-cs"/>
              </a:defRPr>
            </a:pPr>
          </a:p>
        </c:txPr>
        <c:crossAx val="188021144"/>
        <c:crosses val="autoZero"/>
        <c:crossBetween val="between"/>
        <c:dispUnits>
          <c:builtInUnit val="thousands"/>
          <c:dispUnitsLbl>
            <c:layout/>
            <c:spPr>
              <a:noFill/>
              <a:ln>
                <a:noFill/>
              </a:ln>
              <a:effectLst/>
            </c:spPr>
            <c:txPr>
              <a:bodyPr rot="-5400000" spcFirstLastPara="0" vertOverflow="ellipsis" vert="horz" wrap="square" anchor="ctr" anchorCtr="1">
                <a:spAutoFit/>
              </a:bodyPr>
              <a:lstStyle/>
              <a:p>
                <a:pPr>
                  <a:defRPr lang="en-US" sz="900" b="1" i="0" u="none" strike="noStrike" kern="1200" baseline="0">
                    <a:solidFill>
                      <a:schemeClr val="tx2"/>
                    </a:solidFill>
                    <a:latin typeface="+mn-lt"/>
                    <a:ea typeface="+mn-ea"/>
                    <a:cs typeface="+mn-cs"/>
                  </a:defRPr>
                </a:pPr>
              </a:p>
            </c:txPr>
          </c:dispUnitsLbl>
        </c:dispUnits>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lang="en-US"/>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[MedTourEasy Financials.xlsx]Sheet2!PivotTable7</c:name>
    <c:fmtId val="0"/>
  </c:pivotSource>
  <c:chart>
    <c:autoTitleDeleted val="1"/>
    <c:plotArea>
      <c:layout/>
      <c:lineChart>
        <c:grouping val="standard"/>
        <c:varyColors val="0"/>
        <c:ser>
          <c:idx val="0"/>
          <c:order val="0"/>
          <c:tx>
            <c:strRef>
              <c:f>Sheet2!$D$97</c:f>
              <c:strCache>
                <c:ptCount val="1"/>
                <c:pt idx="0">
                  <c:v>Sum of Year 2018</c:v>
                </c:pt>
              </c:strCache>
            </c:strRef>
          </c:tx>
          <c:spPr>
            <a:ln w="22225" cap="rnd" cmpd="sng" algn="ctr">
              <a:solidFill>
                <a:schemeClr val="accent1"/>
              </a:solidFill>
              <a:round/>
            </a:ln>
            <a:effectLst/>
          </c:spPr>
          <c:marker>
            <c:symbol val="none"/>
          </c:marker>
          <c:dLbls>
            <c:delete val="1"/>
          </c:dLbls>
          <c:cat>
            <c:strRef>
              <c:f>Sheet2!$C$98:$C$105</c:f>
              <c:strCache>
                <c:ptCount val="7"/>
                <c:pt idx="0">
                  <c:v>Total Admin/HR Cost</c:v>
                </c:pt>
                <c:pt idx="1">
                  <c:v>Total BD Cost</c:v>
                </c:pt>
                <c:pt idx="2">
                  <c:v>Total CC expenses</c:v>
                </c:pt>
                <c:pt idx="3">
                  <c:v>Total Infra Cost</c:v>
                </c:pt>
                <c:pt idx="4">
                  <c:v>Total Marketing Cost</c:v>
                </c:pt>
                <c:pt idx="5">
                  <c:v>Total Tech Cost</c:v>
                </c:pt>
                <c:pt idx="6">
                  <c:v>Website Development Cost</c:v>
                </c:pt>
              </c:strCache>
            </c:strRef>
          </c:cat>
          <c:val>
            <c:numRef>
              <c:f>Sheet2!$D$98:$D$105</c:f>
              <c:numCache>
                <c:formatCode>General</c:formatCode>
                <c:ptCount val="7"/>
                <c:pt idx="0">
                  <c:v>2720000</c:v>
                </c:pt>
                <c:pt idx="1">
                  <c:v>4692000</c:v>
                </c:pt>
                <c:pt idx="2">
                  <c:v>480000</c:v>
                </c:pt>
                <c:pt idx="3">
                  <c:v>3313000</c:v>
                </c:pt>
                <c:pt idx="4">
                  <c:v>6150000</c:v>
                </c:pt>
                <c:pt idx="5">
                  <c:v>3090000</c:v>
                </c:pt>
                <c:pt idx="6">
                  <c:v>80000</c:v>
                </c:pt>
              </c:numCache>
            </c:numRef>
          </c:val>
          <c:smooth val="0"/>
        </c:ser>
        <c:ser>
          <c:idx val="1"/>
          <c:order val="1"/>
          <c:tx>
            <c:strRef>
              <c:f>Sheet2!$E$97</c:f>
              <c:strCache>
                <c:ptCount val="1"/>
                <c:pt idx="0">
                  <c:v>Sum of Year 2019</c:v>
                </c:pt>
              </c:strCache>
            </c:strRef>
          </c:tx>
          <c:spPr>
            <a:ln w="22225" cap="rnd" cmpd="sng" algn="ctr">
              <a:solidFill>
                <a:schemeClr val="accent2"/>
              </a:solidFill>
              <a:round/>
            </a:ln>
            <a:effectLst/>
          </c:spPr>
          <c:marker>
            <c:symbol val="none"/>
          </c:marker>
          <c:dLbls>
            <c:delete val="1"/>
          </c:dLbls>
          <c:cat>
            <c:strRef>
              <c:f>Sheet2!$C$98:$C$105</c:f>
              <c:strCache>
                <c:ptCount val="7"/>
                <c:pt idx="0">
                  <c:v>Total Admin/HR Cost</c:v>
                </c:pt>
                <c:pt idx="1">
                  <c:v>Total BD Cost</c:v>
                </c:pt>
                <c:pt idx="2">
                  <c:v>Total CC expenses</c:v>
                </c:pt>
                <c:pt idx="3">
                  <c:v>Total Infra Cost</c:v>
                </c:pt>
                <c:pt idx="4">
                  <c:v>Total Marketing Cost</c:v>
                </c:pt>
                <c:pt idx="5">
                  <c:v>Total Tech Cost</c:v>
                </c:pt>
                <c:pt idx="6">
                  <c:v>Website Development Cost</c:v>
                </c:pt>
              </c:strCache>
            </c:strRef>
          </c:cat>
          <c:val>
            <c:numRef>
              <c:f>Sheet2!$E$98:$E$105</c:f>
              <c:numCache>
                <c:formatCode>General</c:formatCode>
                <c:ptCount val="7"/>
                <c:pt idx="0">
                  <c:v>4720000</c:v>
                </c:pt>
                <c:pt idx="1">
                  <c:v>8547000</c:v>
                </c:pt>
                <c:pt idx="2">
                  <c:v>775000</c:v>
                </c:pt>
                <c:pt idx="3">
                  <c:v>373000</c:v>
                </c:pt>
                <c:pt idx="4">
                  <c:v>8610000</c:v>
                </c:pt>
                <c:pt idx="5">
                  <c:v>3400000</c:v>
                </c:pt>
                <c:pt idx="6">
                  <c:v>50000</c:v>
                </c:pt>
              </c:numCache>
            </c:numRef>
          </c:val>
          <c:smooth val="0"/>
        </c:ser>
        <c:ser>
          <c:idx val="2"/>
          <c:order val="2"/>
          <c:tx>
            <c:strRef>
              <c:f>Sheet2!$F$97</c:f>
              <c:strCache>
                <c:ptCount val="1"/>
                <c:pt idx="0">
                  <c:v>Sum of Year 2020</c:v>
                </c:pt>
              </c:strCache>
            </c:strRef>
          </c:tx>
          <c:spPr>
            <a:ln w="22225" cap="rnd" cmpd="sng" algn="ctr">
              <a:solidFill>
                <a:schemeClr val="accent3"/>
              </a:solidFill>
              <a:round/>
            </a:ln>
            <a:effectLst/>
          </c:spPr>
          <c:marker>
            <c:symbol val="none"/>
          </c:marker>
          <c:dLbls>
            <c:delete val="1"/>
          </c:dLbls>
          <c:cat>
            <c:strRef>
              <c:f>Sheet2!$C$98:$C$105</c:f>
              <c:strCache>
                <c:ptCount val="7"/>
                <c:pt idx="0">
                  <c:v>Total Admin/HR Cost</c:v>
                </c:pt>
                <c:pt idx="1">
                  <c:v>Total BD Cost</c:v>
                </c:pt>
                <c:pt idx="2">
                  <c:v>Total CC expenses</c:v>
                </c:pt>
                <c:pt idx="3">
                  <c:v>Total Infra Cost</c:v>
                </c:pt>
                <c:pt idx="4">
                  <c:v>Total Marketing Cost</c:v>
                </c:pt>
                <c:pt idx="5">
                  <c:v>Total Tech Cost</c:v>
                </c:pt>
                <c:pt idx="6">
                  <c:v>Website Development Cost</c:v>
                </c:pt>
              </c:strCache>
            </c:strRef>
          </c:cat>
          <c:val>
            <c:numRef>
              <c:f>Sheet2!$F$98:$F$105</c:f>
              <c:numCache>
                <c:formatCode>General</c:formatCode>
                <c:ptCount val="7"/>
                <c:pt idx="0">
                  <c:v>5972900</c:v>
                </c:pt>
                <c:pt idx="1">
                  <c:v>12971200</c:v>
                </c:pt>
                <c:pt idx="2">
                  <c:v>1680000</c:v>
                </c:pt>
                <c:pt idx="3">
                  <c:v>6916000</c:v>
                </c:pt>
                <c:pt idx="4">
                  <c:v>13318050</c:v>
                </c:pt>
                <c:pt idx="5">
                  <c:v>3767200</c:v>
                </c:pt>
                <c:pt idx="6">
                  <c:v>50000</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0"/>
        <c:smooth val="0"/>
        <c:axId val="403135899"/>
        <c:axId val="561258619"/>
      </c:lineChart>
      <c:catAx>
        <c:axId val="403135899"/>
        <c:scaling>
          <c:orientation val="minMax"/>
        </c:scaling>
        <c:delete val="0"/>
        <c:axPos val="b"/>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US" sz="900" b="0" i="0" u="none" strike="noStrike" kern="1200" spc="20" baseline="0">
                <a:solidFill>
                  <a:schemeClr val="dk1">
                    <a:lumMod val="65000"/>
                    <a:lumOff val="35000"/>
                  </a:schemeClr>
                </a:solidFill>
                <a:latin typeface="+mn-lt"/>
                <a:ea typeface="+mn-ea"/>
                <a:cs typeface="+mn-cs"/>
              </a:defRPr>
            </a:pPr>
          </a:p>
        </c:txPr>
        <c:crossAx val="561258619"/>
        <c:crosses val="autoZero"/>
        <c:auto val="1"/>
        <c:lblAlgn val="ctr"/>
        <c:lblOffset val="100"/>
        <c:noMultiLvlLbl val="0"/>
      </c:catAx>
      <c:valAx>
        <c:axId val="561258619"/>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spc="20" baseline="0">
                <a:solidFill>
                  <a:schemeClr val="dk1">
                    <a:lumMod val="65000"/>
                    <a:lumOff val="35000"/>
                  </a:schemeClr>
                </a:solidFill>
                <a:latin typeface="+mn-lt"/>
                <a:ea typeface="+mn-ea"/>
                <a:cs typeface="+mn-cs"/>
              </a:defRPr>
            </a:pPr>
          </a:p>
        </c:txPr>
        <c:crossAx val="403135899"/>
        <c:crosses val="autoZero"/>
        <c:crossBetween val="between"/>
        <c:dispUnits>
          <c:builtInUnit val="thousands"/>
          <c:dispUnitsLbl>
            <c:layout/>
            <c:spPr>
              <a:noFill/>
              <a:ln>
                <a:noFill/>
              </a:ln>
              <a:effectLst/>
            </c:spPr>
            <c:txPr>
              <a:bodyPr rot="-5400000" spcFirstLastPara="0" vertOverflow="ellipsis" vert="horz" wrap="square" anchor="ctr" anchorCtr="1">
                <a:spAutoFit/>
              </a:bodyPr>
              <a:lstStyle/>
              <a:p>
                <a:pPr>
                  <a:defRPr lang="en-US" sz="900" b="0" i="0" u="none" strike="noStrike" kern="1200" cap="all" baseline="0">
                    <a:solidFill>
                      <a:schemeClr val="dk1">
                        <a:lumMod val="65000"/>
                        <a:lumOff val="35000"/>
                      </a:schemeClr>
                    </a:solidFill>
                    <a:latin typeface="+mn-lt"/>
                    <a:ea typeface="+mn-ea"/>
                    <a:cs typeface="+mn-cs"/>
                  </a:defRPr>
                </a:pPr>
              </a:p>
            </c:txPr>
          </c:dispUnitsLbl>
        </c:dispUnits>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[MedTourEasy Financials.xlsx]Sheet2!PivotTable8</c:name>
    <c:fmtId val="0"/>
  </c:pivotSource>
  <c:chart>
    <c:autoTitleDeleted val="1"/>
    <c:plotArea>
      <c:layout/>
      <c:barChart>
        <c:barDir val="col"/>
        <c:grouping val="clustered"/>
        <c:varyColors val="0"/>
        <c:ser>
          <c:idx val="0"/>
          <c:order val="0"/>
          <c:tx>
            <c:strRef>
              <c:f>Sheet2!$D$118</c:f>
              <c:strCache>
                <c:ptCount val="1"/>
                <c:pt idx="0">
                  <c:v>Sum of Year 2018</c:v>
                </c:pt>
              </c:strCache>
            </c:strRef>
          </c:tx>
          <c:spPr>
            <a:gradFill rotWithShape="1">
              <a:gsLst>
                <a:gs pos="0">
                  <a:schemeClr val="accent1">
                    <a:tint val="92000"/>
                    <a:satMod val="170000"/>
                  </a:schemeClr>
                </a:gs>
                <a:gs pos="15000">
                  <a:schemeClr val="accent1">
                    <a:tint val="92000"/>
                    <a:shade val="99000"/>
                    <a:satMod val="170000"/>
                  </a:schemeClr>
                </a:gs>
                <a:gs pos="62000">
                  <a:schemeClr val="accent1">
                    <a:tint val="96000"/>
                    <a:shade val="80000"/>
                    <a:satMod val="170000"/>
                  </a:schemeClr>
                </a:gs>
                <a:gs pos="97000">
                  <a:schemeClr val="accent1">
                    <a:tint val="98000"/>
                    <a:shade val="63000"/>
                    <a:satMod val="170000"/>
                  </a:schemeClr>
                </a:gs>
                <a:gs pos="100000">
                  <a:schemeClr val="accent1">
                    <a:shade val="62000"/>
                    <a:satMod val="170000"/>
                  </a:schemeClr>
                </a:gs>
              </a:gsLst>
              <a:path path="circle">
                <a:fillToRect l="50000" t="50000" r="50000" b="50000"/>
              </a:path>
            </a:gradFill>
            <a:ln>
              <a:noFill/>
            </a:ln>
            <a:effectLst/>
          </c:spPr>
          <c:invertIfNegative val="0"/>
          <c:dLbls>
            <c:delete val="1"/>
          </c:dLbls>
          <c:cat>
            <c:strRef>
              <c:f>Sheet2!$C$119:$C$122</c:f>
              <c:strCache>
                <c:ptCount val="3"/>
                <c:pt idx="0">
                  <c:v>Total Gross Profit</c:v>
                </c:pt>
                <c:pt idx="1">
                  <c:v>Total Net Income</c:v>
                </c:pt>
                <c:pt idx="2">
                  <c:v>Total Revenue (5% of total tarnsaction amount)</c:v>
                </c:pt>
              </c:strCache>
            </c:strRef>
          </c:cat>
          <c:val>
            <c:numRef>
              <c:f>Sheet2!$D$119:$D$122</c:f>
              <c:numCache>
                <c:formatCode>General</c:formatCode>
                <c:ptCount val="3"/>
                <c:pt idx="0">
                  <c:v>90745000</c:v>
                </c:pt>
                <c:pt idx="1">
                  <c:v>84595000</c:v>
                </c:pt>
                <c:pt idx="2">
                  <c:v>105000000</c:v>
                </c:pt>
              </c:numCache>
            </c:numRef>
          </c:val>
        </c:ser>
        <c:ser>
          <c:idx val="1"/>
          <c:order val="1"/>
          <c:tx>
            <c:strRef>
              <c:f>Sheet2!$E$118</c:f>
              <c:strCache>
                <c:ptCount val="1"/>
                <c:pt idx="0">
                  <c:v>Sum of Year 2019</c:v>
                </c:pt>
              </c:strCache>
            </c:strRef>
          </c:tx>
          <c:spPr>
            <a:gradFill rotWithShape="1">
              <a:gsLst>
                <a:gs pos="0">
                  <a:schemeClr val="accent2">
                    <a:tint val="92000"/>
                    <a:satMod val="170000"/>
                  </a:schemeClr>
                </a:gs>
                <a:gs pos="15000">
                  <a:schemeClr val="accent2">
                    <a:tint val="92000"/>
                    <a:shade val="99000"/>
                    <a:satMod val="170000"/>
                  </a:schemeClr>
                </a:gs>
                <a:gs pos="62000">
                  <a:schemeClr val="accent2">
                    <a:tint val="96000"/>
                    <a:shade val="80000"/>
                    <a:satMod val="170000"/>
                  </a:schemeClr>
                </a:gs>
                <a:gs pos="97000">
                  <a:schemeClr val="accent2">
                    <a:tint val="98000"/>
                    <a:shade val="63000"/>
                    <a:satMod val="170000"/>
                  </a:schemeClr>
                </a:gs>
                <a:gs pos="100000">
                  <a:schemeClr val="accent2">
                    <a:shade val="62000"/>
                    <a:satMod val="170000"/>
                  </a:schemeClr>
                </a:gs>
              </a:gsLst>
              <a:path path="circle">
                <a:fillToRect l="50000" t="50000" r="50000" b="50000"/>
              </a:path>
            </a:gradFill>
            <a:ln>
              <a:noFill/>
            </a:ln>
            <a:effectLst/>
          </c:spPr>
          <c:invertIfNegative val="0"/>
          <c:dLbls>
            <c:delete val="1"/>
          </c:dLbls>
          <c:cat>
            <c:strRef>
              <c:f>Sheet2!$C$119:$C$122</c:f>
              <c:strCache>
                <c:ptCount val="3"/>
                <c:pt idx="0">
                  <c:v>Total Gross Profit</c:v>
                </c:pt>
                <c:pt idx="1">
                  <c:v>Total Net Income</c:v>
                </c:pt>
                <c:pt idx="2">
                  <c:v>Total Revenue (5% of total tarnsaction amount)</c:v>
                </c:pt>
              </c:strCache>
            </c:strRef>
          </c:cat>
          <c:val>
            <c:numRef>
              <c:f>Sheet2!$E$119:$E$122</c:f>
              <c:numCache>
                <c:formatCode>General</c:formatCode>
                <c:ptCount val="3"/>
                <c:pt idx="0">
                  <c:v>174877000</c:v>
                </c:pt>
                <c:pt idx="1">
                  <c:v>166267000</c:v>
                </c:pt>
                <c:pt idx="2">
                  <c:v>197750000</c:v>
                </c:pt>
              </c:numCache>
            </c:numRef>
          </c:val>
        </c:ser>
        <c:ser>
          <c:idx val="2"/>
          <c:order val="2"/>
          <c:tx>
            <c:strRef>
              <c:f>Sheet2!$F$118</c:f>
              <c:strCache>
                <c:ptCount val="1"/>
                <c:pt idx="0">
                  <c:v>Sum of Year 2020</c:v>
                </c:pt>
              </c:strCache>
            </c:strRef>
          </c:tx>
          <c:spPr>
            <a:gradFill rotWithShape="1">
              <a:gsLst>
                <a:gs pos="0">
                  <a:schemeClr val="accent3">
                    <a:tint val="92000"/>
                    <a:satMod val="170000"/>
                  </a:schemeClr>
                </a:gs>
                <a:gs pos="15000">
                  <a:schemeClr val="accent3">
                    <a:tint val="92000"/>
                    <a:shade val="99000"/>
                    <a:satMod val="170000"/>
                  </a:schemeClr>
                </a:gs>
                <a:gs pos="62000">
                  <a:schemeClr val="accent3">
                    <a:tint val="96000"/>
                    <a:shade val="80000"/>
                    <a:satMod val="170000"/>
                  </a:schemeClr>
                </a:gs>
                <a:gs pos="97000">
                  <a:schemeClr val="accent3">
                    <a:tint val="98000"/>
                    <a:shade val="63000"/>
                    <a:satMod val="170000"/>
                  </a:schemeClr>
                </a:gs>
                <a:gs pos="100000">
                  <a:schemeClr val="accent3">
                    <a:shade val="62000"/>
                    <a:satMod val="170000"/>
                  </a:schemeClr>
                </a:gs>
              </a:gsLst>
              <a:path path="circle">
                <a:fillToRect l="50000" t="50000" r="50000" b="50000"/>
              </a:path>
            </a:gradFill>
            <a:ln>
              <a:noFill/>
            </a:ln>
            <a:effectLst/>
          </c:spPr>
          <c:invertIfNegative val="0"/>
          <c:dLbls>
            <c:delete val="1"/>
          </c:dLbls>
          <c:cat>
            <c:strRef>
              <c:f>Sheet2!$C$119:$C$122</c:f>
              <c:strCache>
                <c:ptCount val="3"/>
                <c:pt idx="0">
                  <c:v>Total Gross Profit</c:v>
                </c:pt>
                <c:pt idx="1">
                  <c:v>Total Net Income</c:v>
                </c:pt>
                <c:pt idx="2">
                  <c:v>Total Revenue (5% of total tarnsaction amount)</c:v>
                </c:pt>
              </c:strCache>
            </c:strRef>
          </c:cat>
          <c:val>
            <c:numRef>
              <c:f>Sheet2!$F$119:$F$122</c:f>
              <c:numCache>
                <c:formatCode>General</c:formatCode>
                <c:ptCount val="3"/>
                <c:pt idx="0">
                  <c:v>370062700</c:v>
                </c:pt>
                <c:pt idx="1">
                  <c:v>356744650</c:v>
                </c:pt>
                <c:pt idx="2">
                  <c:v>401370000</c:v>
                </c:pt>
              </c:numCache>
            </c:numRef>
          </c:val>
        </c:ser>
        <c:dLbls>
          <c:showLegendKey val="0"/>
          <c:showVal val="0"/>
          <c:showCatName val="0"/>
          <c:showSerName val="0"/>
          <c:showPercent val="0"/>
          <c:showBubbleSize val="0"/>
        </c:dLbls>
        <c:gapWidth val="100"/>
        <c:overlap val="-24"/>
        <c:axId val="637118480"/>
        <c:axId val="652321746"/>
      </c:barChart>
      <c:catAx>
        <c:axId val="637118480"/>
        <c:scaling>
          <c:orientation val="minMax"/>
        </c:scaling>
        <c:delete val="0"/>
        <c:axPos val="b"/>
        <c:majorTickMark val="none"/>
        <c:minorTickMark val="none"/>
        <c:tickLblPos val="nextTo"/>
        <c:spPr>
          <a:noFill/>
          <a:ln w="9525" cap="flat" cmpd="sng" algn="ctr">
            <a:solidFill>
              <a:schemeClr val="tx2">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2"/>
                </a:solidFill>
                <a:latin typeface="+mn-lt"/>
                <a:ea typeface="+mn-ea"/>
                <a:cs typeface="+mn-cs"/>
              </a:defRPr>
            </a:pPr>
          </a:p>
        </c:txPr>
        <c:crossAx val="652321746"/>
        <c:crosses val="autoZero"/>
        <c:auto val="1"/>
        <c:lblAlgn val="ctr"/>
        <c:lblOffset val="100"/>
        <c:noMultiLvlLbl val="0"/>
      </c:catAx>
      <c:valAx>
        <c:axId val="652321746"/>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2"/>
                </a:solidFill>
                <a:latin typeface="+mn-lt"/>
                <a:ea typeface="+mn-ea"/>
                <a:cs typeface="+mn-cs"/>
              </a:defRPr>
            </a:pPr>
          </a:p>
        </c:txPr>
        <c:crossAx val="637118480"/>
        <c:crosses val="autoZero"/>
        <c:crossBetween val="between"/>
        <c:dispUnits>
          <c:builtInUnit val="thousands"/>
          <c:dispUnitsLbl>
            <c:layout/>
            <c:spPr>
              <a:noFill/>
              <a:ln>
                <a:noFill/>
              </a:ln>
              <a:effectLst/>
            </c:spPr>
            <c:txPr>
              <a:bodyPr rot="-5400000" spcFirstLastPara="0" vertOverflow="ellipsis" vert="horz" wrap="square" anchor="ctr" anchorCtr="1">
                <a:spAutoFit/>
              </a:bodyPr>
              <a:lstStyle/>
              <a:p>
                <a:pPr>
                  <a:defRPr lang="en-US" sz="900" b="1" i="0" u="none" strike="noStrike" kern="1200" baseline="0">
                    <a:solidFill>
                      <a:schemeClr val="tx2"/>
                    </a:solidFill>
                    <a:latin typeface="+mn-lt"/>
                    <a:ea typeface="+mn-ea"/>
                    <a:cs typeface="+mn-cs"/>
                  </a:defRPr>
                </a:pPr>
              </a:p>
            </c:txPr>
          </c:dispUnitsLbl>
        </c:dispUnits>
      </c:valAx>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2"/>
              </a:solidFill>
              <a:latin typeface="+mn-lt"/>
              <a:ea typeface="+mn-ea"/>
              <a:cs typeface="+mn-cs"/>
            </a:defRPr>
          </a:pP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800" b="0" i="0" u="none" strike="noStrike" kern="1200" baseline="0">
                <a:solidFill>
                  <a:schemeClr val="dk1">
                    <a:lumMod val="65000"/>
                    <a:lumOff val="35000"/>
                  </a:schemeClr>
                </a:solidFill>
                <a:effectLst/>
                <a:latin typeface="+mn-lt"/>
                <a:ea typeface="+mn-ea"/>
                <a:cs typeface="+mn-cs"/>
              </a:defRPr>
            </a:pPr>
            <a:r>
              <a:rPr lang="en-IN" altLang="en-US"/>
              <a:t>Growth rate for 2020</a:t>
            </a:r>
            <a:endParaRPr lang="en-IN" altLang="en-US"/>
          </a:p>
        </c:rich>
      </c:tx>
      <c:layout/>
      <c:overlay val="0"/>
      <c:spPr>
        <a:noFill/>
        <a:ln>
          <a:noFill/>
        </a:ln>
        <a:effectLst/>
      </c:spPr>
    </c:title>
    <c:autoTitleDeleted val="0"/>
    <c:plotArea>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chemeClr val="lt1"/>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'Growth rate'!$A$18:$A$20</c:f>
              <c:strCache>
                <c:ptCount val="3"/>
                <c:pt idx="0">
                  <c:v>Gross profit</c:v>
                </c:pt>
                <c:pt idx="1">
                  <c:v>Net income</c:v>
                </c:pt>
                <c:pt idx="2">
                  <c:v>Revenue</c:v>
                </c:pt>
              </c:strCache>
            </c:strRef>
          </c:cat>
          <c:val>
            <c:numRef>
              <c:f>'Growth rate'!$B$18:$B$20</c:f>
              <c:numCache>
                <c:formatCode>0.00_ </c:formatCode>
                <c:ptCount val="3"/>
                <c:pt idx="0">
                  <c:v>3.07805058129925</c:v>
                </c:pt>
                <c:pt idx="1">
                  <c:v>3.21708907145812</c:v>
                </c:pt>
                <c:pt idx="2">
                  <c:v>2.82257142857143</c:v>
                </c:pt>
              </c:numCache>
            </c:numRef>
          </c:val>
        </c:ser>
        <c:dLbls>
          <c:showLegendKey val="0"/>
          <c:showVal val="1"/>
          <c:showCatName val="0"/>
          <c:showSerName val="0"/>
          <c:showPercent val="0"/>
          <c:showBubbleSize val="0"/>
        </c:dLbls>
        <c:gapWidth val="41"/>
        <c:overlap val="0"/>
        <c:axId val="810046877"/>
        <c:axId val="480314240"/>
      </c:barChart>
      <c:catAx>
        <c:axId val="810046877"/>
        <c:scaling>
          <c:orientation val="minMax"/>
        </c:scaling>
        <c:delete val="0"/>
        <c:axPos val="b"/>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effectLst/>
                <a:latin typeface="+mn-lt"/>
                <a:ea typeface="+mn-ea"/>
                <a:cs typeface="+mn-cs"/>
              </a:defRPr>
            </a:pPr>
          </a:p>
        </c:txPr>
        <c:crossAx val="480314240"/>
        <c:crosses val="autoZero"/>
        <c:auto val="1"/>
        <c:lblAlgn val="ctr"/>
        <c:lblOffset val="100"/>
        <c:noMultiLvlLbl val="0"/>
      </c:catAx>
      <c:valAx>
        <c:axId val="480314240"/>
        <c:scaling>
          <c:orientation val="minMax"/>
        </c:scaling>
        <c:delete val="1"/>
        <c:axPos val="l"/>
        <c:numFmt formatCode="0.00_ "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810046877"/>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4" Type="http://schemas.openxmlformats.org/officeDocument/2006/relationships/chart" Target="../charts/chart12.xml"/><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4" Type="http://schemas.openxmlformats.org/officeDocument/2006/relationships/chart" Target="../charts/chart18.xml"/><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52705</xdr:colOff>
      <xdr:row>16</xdr:row>
      <xdr:rowOff>149860</xdr:rowOff>
    </xdr:from>
    <xdr:to>
      <xdr:col>6</xdr:col>
      <xdr:colOff>340995</xdr:colOff>
      <xdr:row>41</xdr:row>
      <xdr:rowOff>75565</xdr:rowOff>
    </xdr:to>
    <xdr:graphicFrame>
      <xdr:nvGraphicFramePr>
        <xdr:cNvPr id="10" name="Chart 9"/>
        <xdr:cNvGraphicFramePr/>
      </xdr:nvGraphicFramePr>
      <xdr:xfrm>
        <a:off x="52705" y="3350260"/>
        <a:ext cx="4250690" cy="437070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447675</xdr:colOff>
      <xdr:row>16</xdr:row>
      <xdr:rowOff>172720</xdr:rowOff>
    </xdr:from>
    <xdr:to>
      <xdr:col>19</xdr:col>
      <xdr:colOff>381635</xdr:colOff>
      <xdr:row>41</xdr:row>
      <xdr:rowOff>90170</xdr:rowOff>
    </xdr:to>
    <xdr:graphicFrame>
      <xdr:nvGraphicFramePr>
        <xdr:cNvPr id="12" name="Chart 11"/>
        <xdr:cNvGraphicFramePr/>
      </xdr:nvGraphicFramePr>
      <xdr:xfrm>
        <a:off x="4410075" y="3373120"/>
        <a:ext cx="8519160" cy="43624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501015</xdr:colOff>
      <xdr:row>1</xdr:row>
      <xdr:rowOff>116205</xdr:rowOff>
    </xdr:from>
    <xdr:to>
      <xdr:col>24</xdr:col>
      <xdr:colOff>422275</xdr:colOff>
      <xdr:row>14</xdr:row>
      <xdr:rowOff>92075</xdr:rowOff>
    </xdr:to>
    <xdr:graphicFrame>
      <xdr:nvGraphicFramePr>
        <xdr:cNvPr id="13" name="Chart 12"/>
        <xdr:cNvGraphicFramePr/>
      </xdr:nvGraphicFramePr>
      <xdr:xfrm>
        <a:off x="13048615" y="649605"/>
        <a:ext cx="3223260" cy="228727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393700</xdr:colOff>
      <xdr:row>0</xdr:row>
      <xdr:rowOff>242570</xdr:rowOff>
    </xdr:from>
    <xdr:to>
      <xdr:col>12</xdr:col>
      <xdr:colOff>257810</xdr:colOff>
      <xdr:row>0</xdr:row>
      <xdr:rowOff>318135</xdr:rowOff>
    </xdr:to>
    <xdr:sp>
      <xdr:nvSpPr>
        <xdr:cNvPr id="15" name="Rectangles 14"/>
        <xdr:cNvSpPr/>
      </xdr:nvSpPr>
      <xdr:spPr>
        <a:xfrm>
          <a:off x="7658100" y="242570"/>
          <a:ext cx="524510" cy="755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12</xdr:col>
      <xdr:colOff>332105</xdr:colOff>
      <xdr:row>0</xdr:row>
      <xdr:rowOff>151765</xdr:rowOff>
    </xdr:from>
    <xdr:to>
      <xdr:col>13</xdr:col>
      <xdr:colOff>648970</xdr:colOff>
      <xdr:row>0</xdr:row>
      <xdr:rowOff>368935</xdr:rowOff>
    </xdr:to>
    <xdr:sp>
      <xdr:nvSpPr>
        <xdr:cNvPr id="16" name="Text Box 15"/>
        <xdr:cNvSpPr txBox="1"/>
      </xdr:nvSpPr>
      <xdr:spPr>
        <a:xfrm>
          <a:off x="8256905" y="151765"/>
          <a:ext cx="977265" cy="21717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IN" altLang="en-US" sz="1200" b="1"/>
            <a:t>Year 2018</a:t>
          </a:r>
          <a:endParaRPr lang="en-IN" altLang="en-US" sz="1200" b="1"/>
        </a:p>
      </xdr:txBody>
    </xdr:sp>
    <xdr:clientData/>
  </xdr:twoCellAnchor>
  <xdr:twoCellAnchor>
    <xdr:from>
      <xdr:col>14</xdr:col>
      <xdr:colOff>101600</xdr:colOff>
      <xdr:row>0</xdr:row>
      <xdr:rowOff>151130</xdr:rowOff>
    </xdr:from>
    <xdr:to>
      <xdr:col>16</xdr:col>
      <xdr:colOff>281305</xdr:colOff>
      <xdr:row>0</xdr:row>
      <xdr:rowOff>368300</xdr:rowOff>
    </xdr:to>
    <xdr:grpSp>
      <xdr:nvGrpSpPr>
        <xdr:cNvPr id="19" name="Group 18"/>
        <xdr:cNvGrpSpPr/>
      </xdr:nvGrpSpPr>
      <xdr:grpSpPr>
        <a:xfrm>
          <a:off x="9347200" y="151130"/>
          <a:ext cx="1500505" cy="217170"/>
          <a:chOff x="12138" y="229"/>
          <a:chExt cx="2369" cy="342"/>
        </a:xfrm>
      </xdr:grpSpPr>
      <xdr:sp>
        <xdr:nvSpPr>
          <xdr:cNvPr id="17" name="Rectangles 16"/>
          <xdr:cNvSpPr/>
        </xdr:nvSpPr>
        <xdr:spPr>
          <a:xfrm>
            <a:off x="12138" y="385"/>
            <a:ext cx="829" cy="119"/>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sp>
        <xdr:nvSpPr>
          <xdr:cNvPr id="18" name="Text Box 17"/>
          <xdr:cNvSpPr txBox="1"/>
        </xdr:nvSpPr>
        <xdr:spPr>
          <a:xfrm>
            <a:off x="13037" y="229"/>
            <a:ext cx="1470" cy="342"/>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IN" altLang="en-US" sz="1200" b="1"/>
              <a:t>Year 2019</a:t>
            </a:r>
            <a:endParaRPr lang="en-IN" altLang="en-US" sz="1200" b="1"/>
          </a:p>
        </xdr:txBody>
      </xdr:sp>
    </xdr:grpSp>
    <xdr:clientData/>
  </xdr:twoCellAnchor>
  <xdr:twoCellAnchor>
    <xdr:from>
      <xdr:col>16</xdr:col>
      <xdr:colOff>590550</xdr:colOff>
      <xdr:row>0</xdr:row>
      <xdr:rowOff>169545</xdr:rowOff>
    </xdr:from>
    <xdr:to>
      <xdr:col>19</xdr:col>
      <xdr:colOff>48260</xdr:colOff>
      <xdr:row>0</xdr:row>
      <xdr:rowOff>386715</xdr:rowOff>
    </xdr:to>
    <xdr:grpSp>
      <xdr:nvGrpSpPr>
        <xdr:cNvPr id="20" name="Group 19"/>
        <xdr:cNvGrpSpPr/>
      </xdr:nvGrpSpPr>
      <xdr:grpSpPr>
        <a:xfrm>
          <a:off x="11156950" y="169545"/>
          <a:ext cx="1438910" cy="217170"/>
          <a:chOff x="12194" y="229"/>
          <a:chExt cx="2287" cy="342"/>
        </a:xfrm>
      </xdr:grpSpPr>
      <xdr:sp>
        <xdr:nvSpPr>
          <xdr:cNvPr id="21" name="Rectangles 20"/>
          <xdr:cNvSpPr/>
        </xdr:nvSpPr>
        <xdr:spPr>
          <a:xfrm>
            <a:off x="12194" y="357"/>
            <a:ext cx="829" cy="119"/>
          </a:xfrm>
          <a:prstGeom prst="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sp>
        <xdr:nvSpPr>
          <xdr:cNvPr id="22" name="Text Box 21"/>
          <xdr:cNvSpPr txBox="1"/>
        </xdr:nvSpPr>
        <xdr:spPr>
          <a:xfrm>
            <a:off x="13037" y="229"/>
            <a:ext cx="1444" cy="342"/>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IN" altLang="en-US" sz="1200" b="1"/>
              <a:t>Year 2020</a:t>
            </a:r>
            <a:endParaRPr lang="en-IN" altLang="en-US" sz="1200" b="1"/>
          </a:p>
        </xdr:txBody>
      </xdr:sp>
    </xdr:grpSp>
    <xdr:clientData/>
  </xdr:twoCellAnchor>
  <xdr:twoCellAnchor>
    <xdr:from>
      <xdr:col>3</xdr:col>
      <xdr:colOff>492760</xdr:colOff>
      <xdr:row>1</xdr:row>
      <xdr:rowOff>130175</xdr:rowOff>
    </xdr:from>
    <xdr:to>
      <xdr:col>19</xdr:col>
      <xdr:colOff>380365</xdr:colOff>
      <xdr:row>16</xdr:row>
      <xdr:rowOff>97155</xdr:rowOff>
    </xdr:to>
    <xdr:graphicFrame>
      <xdr:nvGraphicFramePr>
        <xdr:cNvPr id="26" name="Chart 25"/>
        <xdr:cNvGraphicFramePr/>
      </xdr:nvGraphicFramePr>
      <xdr:xfrm>
        <a:off x="2473960" y="663575"/>
        <a:ext cx="10454005" cy="26339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499110</xdr:colOff>
      <xdr:row>15</xdr:row>
      <xdr:rowOff>9525</xdr:rowOff>
    </xdr:from>
    <xdr:to>
      <xdr:col>24</xdr:col>
      <xdr:colOff>421005</xdr:colOff>
      <xdr:row>29</xdr:row>
      <xdr:rowOff>27305</xdr:rowOff>
    </xdr:to>
    <xdr:graphicFrame>
      <xdr:nvGraphicFramePr>
        <xdr:cNvPr id="28" name="Chart 27"/>
        <xdr:cNvGraphicFramePr/>
      </xdr:nvGraphicFramePr>
      <xdr:xfrm>
        <a:off x="13046710" y="3032125"/>
        <a:ext cx="3223895" cy="25069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506095</xdr:colOff>
      <xdr:row>29</xdr:row>
      <xdr:rowOff>100330</xdr:rowOff>
    </xdr:from>
    <xdr:to>
      <xdr:col>24</xdr:col>
      <xdr:colOff>432435</xdr:colOff>
      <xdr:row>41</xdr:row>
      <xdr:rowOff>93345</xdr:rowOff>
    </xdr:to>
    <xdr:graphicFrame>
      <xdr:nvGraphicFramePr>
        <xdr:cNvPr id="29" name="Chart 28"/>
        <xdr:cNvGraphicFramePr/>
      </xdr:nvGraphicFramePr>
      <xdr:xfrm>
        <a:off x="13053695" y="5612130"/>
        <a:ext cx="3228340" cy="212661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101600</xdr:colOff>
      <xdr:row>1</xdr:row>
      <xdr:rowOff>134620</xdr:rowOff>
    </xdr:from>
    <xdr:to>
      <xdr:col>3</xdr:col>
      <xdr:colOff>336550</xdr:colOff>
      <xdr:row>16</xdr:row>
      <xdr:rowOff>55245</xdr:rowOff>
    </xdr:to>
    <mc:AlternateContent xmlns:mc="http://schemas.openxmlformats.org/markup-compatibility/2006">
      <mc:Choice xmlns:a14="http://schemas.microsoft.com/office/drawing/2010/main" Requires="a14">
        <xdr:graphicFrame>
          <xdr:nvGraphicFramePr>
            <xdr:cNvPr id="3" name="Marketing Cost"/>
            <xdr:cNvGraphicFramePr/>
          </xdr:nvGraphicFramePr>
          <xdr:xfrm>
            <a:off x="0" y="0"/>
            <a:ext cx="0" cy="0"/>
          </xdr:xfrm>
          <a:graphic>
            <a:graphicData uri="http://schemas.microsoft.com/office/drawing/2010/slicer">
              <sle:slicer xmlns:sle="http://schemas.microsoft.com/office/drawing/2010/slicer" name="Marketing Cost"/>
            </a:graphicData>
          </a:graphic>
        </xdr:graphicFrame>
      </mc:Choice>
      <mc:Fallback xmlns="">
        <xdr:sp macro="" textlink="">
          <xdr:nvSpPr>
            <xdr:cNvPr id="0" name=""/>
            <xdr:cNvSpPr>
              <a:spLocks noTextEdit="1"/>
            </xdr:cNvSpPr>
          </xdr:nvSpPr>
          <xdr:spPr>
            <a:xfrm>
              <a:off x="101600" y="668020"/>
              <a:ext cx="2216150" cy="258762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182880</xdr:colOff>
      <xdr:row>105</xdr:row>
      <xdr:rowOff>149225</xdr:rowOff>
    </xdr:from>
    <xdr:to>
      <xdr:col>9</xdr:col>
      <xdr:colOff>49530</xdr:colOff>
      <xdr:row>115</xdr:row>
      <xdr:rowOff>170180</xdr:rowOff>
    </xdr:to>
    <xdr:graphicFrame>
      <xdr:nvGraphicFramePr>
        <xdr:cNvPr id="2" name="Chart 1"/>
        <xdr:cNvGraphicFramePr/>
      </xdr:nvGraphicFramePr>
      <xdr:xfrm>
        <a:off x="764540" y="20913725"/>
        <a:ext cx="10626090" cy="202120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xdr:colOff>
      <xdr:row>122</xdr:row>
      <xdr:rowOff>184150</xdr:rowOff>
    </xdr:from>
    <xdr:to>
      <xdr:col>9</xdr:col>
      <xdr:colOff>18415</xdr:colOff>
      <xdr:row>130</xdr:row>
      <xdr:rowOff>42545</xdr:rowOff>
    </xdr:to>
    <xdr:graphicFrame>
      <xdr:nvGraphicFramePr>
        <xdr:cNvPr id="3" name="Chart 2"/>
        <xdr:cNvGraphicFramePr/>
      </xdr:nvGraphicFramePr>
      <xdr:xfrm>
        <a:off x="1170940" y="24504650"/>
        <a:ext cx="10188575" cy="145859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4</xdr:col>
      <xdr:colOff>114300</xdr:colOff>
      <xdr:row>11</xdr:row>
      <xdr:rowOff>25400</xdr:rowOff>
    </xdr:from>
    <xdr:to>
      <xdr:col>9</xdr:col>
      <xdr:colOff>571500</xdr:colOff>
      <xdr:row>19</xdr:row>
      <xdr:rowOff>152400</xdr:rowOff>
    </xdr:to>
    <xdr:graphicFrame>
      <xdr:nvGraphicFramePr>
        <xdr:cNvPr id="5" name="Chart 4"/>
        <xdr:cNvGraphicFramePr/>
      </xdr:nvGraphicFramePr>
      <xdr:xfrm>
        <a:off x="4025900" y="2101850"/>
        <a:ext cx="3759200" cy="226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107950</xdr:colOff>
      <xdr:row>22</xdr:row>
      <xdr:rowOff>24765</xdr:rowOff>
    </xdr:from>
    <xdr:to>
      <xdr:col>9</xdr:col>
      <xdr:colOff>590550</xdr:colOff>
      <xdr:row>32</xdr:row>
      <xdr:rowOff>82550</xdr:rowOff>
    </xdr:to>
    <xdr:graphicFrame>
      <xdr:nvGraphicFramePr>
        <xdr:cNvPr id="7" name="Chart 6"/>
        <xdr:cNvGraphicFramePr/>
      </xdr:nvGraphicFramePr>
      <xdr:xfrm>
        <a:off x="4019550" y="4768215"/>
        <a:ext cx="3784600" cy="201358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146050</xdr:colOff>
      <xdr:row>35</xdr:row>
      <xdr:rowOff>38100</xdr:rowOff>
    </xdr:from>
    <xdr:to>
      <xdr:col>9</xdr:col>
      <xdr:colOff>551815</xdr:colOff>
      <xdr:row>41</xdr:row>
      <xdr:rowOff>43180</xdr:rowOff>
    </xdr:to>
    <xdr:graphicFrame>
      <xdr:nvGraphicFramePr>
        <xdr:cNvPr id="10" name="Chart 9"/>
        <xdr:cNvGraphicFramePr/>
      </xdr:nvGraphicFramePr>
      <xdr:xfrm>
        <a:off x="4057650" y="7270750"/>
        <a:ext cx="3707765" cy="17830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152400</xdr:colOff>
      <xdr:row>42</xdr:row>
      <xdr:rowOff>19050</xdr:rowOff>
    </xdr:from>
    <xdr:to>
      <xdr:col>8</xdr:col>
      <xdr:colOff>591185</xdr:colOff>
      <xdr:row>50</xdr:row>
      <xdr:rowOff>170815</xdr:rowOff>
    </xdr:to>
    <xdr:graphicFrame>
      <xdr:nvGraphicFramePr>
        <xdr:cNvPr id="11" name="Chart 10"/>
        <xdr:cNvGraphicFramePr/>
      </xdr:nvGraphicFramePr>
      <xdr:xfrm>
        <a:off x="4064000" y="9207500"/>
        <a:ext cx="3080385" cy="192976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74930</xdr:colOff>
      <xdr:row>25</xdr:row>
      <xdr:rowOff>133350</xdr:rowOff>
    </xdr:from>
    <xdr:to>
      <xdr:col>3</xdr:col>
      <xdr:colOff>1212215</xdr:colOff>
      <xdr:row>48</xdr:row>
      <xdr:rowOff>140970</xdr:rowOff>
    </xdr:to>
    <xdr:graphicFrame>
      <xdr:nvGraphicFramePr>
        <xdr:cNvPr id="2" name="Chart 1"/>
        <xdr:cNvGraphicFramePr/>
      </xdr:nvGraphicFramePr>
      <xdr:xfrm>
        <a:off x="74930" y="4648200"/>
        <a:ext cx="7055485" cy="40970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139700</xdr:colOff>
      <xdr:row>58</xdr:row>
      <xdr:rowOff>136525</xdr:rowOff>
    </xdr:from>
    <xdr:to>
      <xdr:col>2</xdr:col>
      <xdr:colOff>972820</xdr:colOff>
      <xdr:row>74</xdr:row>
      <xdr:rowOff>49530</xdr:rowOff>
    </xdr:to>
    <xdr:graphicFrame>
      <xdr:nvGraphicFramePr>
        <xdr:cNvPr id="3" name="Chart 2"/>
        <xdr:cNvGraphicFramePr/>
      </xdr:nvGraphicFramePr>
      <xdr:xfrm>
        <a:off x="139700" y="10518775"/>
        <a:ext cx="5474970" cy="27578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57150</xdr:colOff>
      <xdr:row>20</xdr:row>
      <xdr:rowOff>93980</xdr:rowOff>
    </xdr:from>
    <xdr:to>
      <xdr:col>3</xdr:col>
      <xdr:colOff>22860</xdr:colOff>
      <xdr:row>28</xdr:row>
      <xdr:rowOff>170180</xdr:rowOff>
    </xdr:to>
    <xdr:graphicFrame>
      <xdr:nvGraphicFramePr>
        <xdr:cNvPr id="6" name="Chart 5"/>
        <xdr:cNvGraphicFramePr/>
      </xdr:nvGraphicFramePr>
      <xdr:xfrm>
        <a:off x="57150" y="4329430"/>
        <a:ext cx="5585460" cy="1498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35</xdr:row>
      <xdr:rowOff>78105</xdr:rowOff>
    </xdr:from>
    <xdr:to>
      <xdr:col>2</xdr:col>
      <xdr:colOff>673735</xdr:colOff>
      <xdr:row>47</xdr:row>
      <xdr:rowOff>46355</xdr:rowOff>
    </xdr:to>
    <xdr:graphicFrame>
      <xdr:nvGraphicFramePr>
        <xdr:cNvPr id="7" name="Chart 6"/>
        <xdr:cNvGraphicFramePr/>
      </xdr:nvGraphicFramePr>
      <xdr:xfrm>
        <a:off x="99060" y="6980555"/>
        <a:ext cx="4918075" cy="21018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108585</xdr:colOff>
      <xdr:row>54</xdr:row>
      <xdr:rowOff>63500</xdr:rowOff>
    </xdr:from>
    <xdr:to>
      <xdr:col>4</xdr:col>
      <xdr:colOff>225425</xdr:colOff>
      <xdr:row>74</xdr:row>
      <xdr:rowOff>60960</xdr:rowOff>
    </xdr:to>
    <xdr:graphicFrame>
      <xdr:nvGraphicFramePr>
        <xdr:cNvPr id="8" name="Chart 7"/>
        <xdr:cNvGraphicFramePr/>
      </xdr:nvGraphicFramePr>
      <xdr:xfrm>
        <a:off x="108585" y="10344150"/>
        <a:ext cx="7012940" cy="35534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88900</xdr:colOff>
      <xdr:row>78</xdr:row>
      <xdr:rowOff>170815</xdr:rowOff>
    </xdr:from>
    <xdr:to>
      <xdr:col>3</xdr:col>
      <xdr:colOff>768350</xdr:colOff>
      <xdr:row>94</xdr:row>
      <xdr:rowOff>69215</xdr:rowOff>
    </xdr:to>
    <xdr:graphicFrame>
      <xdr:nvGraphicFramePr>
        <xdr:cNvPr id="2" name="Chart 1"/>
        <xdr:cNvGraphicFramePr/>
      </xdr:nvGraphicFramePr>
      <xdr:xfrm>
        <a:off x="88900" y="14718665"/>
        <a:ext cx="6299200" cy="274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0</xdr:col>
      <xdr:colOff>88900</xdr:colOff>
      <xdr:row>21</xdr:row>
      <xdr:rowOff>152400</xdr:rowOff>
    </xdr:from>
    <xdr:to>
      <xdr:col>2</xdr:col>
      <xdr:colOff>698500</xdr:colOff>
      <xdr:row>34</xdr:row>
      <xdr:rowOff>120015</xdr:rowOff>
    </xdr:to>
    <xdr:graphicFrame>
      <xdr:nvGraphicFramePr>
        <xdr:cNvPr id="4" name="Chart 3"/>
        <xdr:cNvGraphicFramePr/>
      </xdr:nvGraphicFramePr>
      <xdr:xfrm>
        <a:off x="88900" y="5041900"/>
        <a:ext cx="3022600" cy="22790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0</xdr:col>
      <xdr:colOff>95250</xdr:colOff>
      <xdr:row>15</xdr:row>
      <xdr:rowOff>158750</xdr:rowOff>
    </xdr:from>
    <xdr:to>
      <xdr:col>0</xdr:col>
      <xdr:colOff>3441700</xdr:colOff>
      <xdr:row>29</xdr:row>
      <xdr:rowOff>152400</xdr:rowOff>
    </xdr:to>
    <xdr:graphicFrame>
      <xdr:nvGraphicFramePr>
        <xdr:cNvPr id="2" name="Chart 1"/>
        <xdr:cNvGraphicFramePr/>
      </xdr:nvGraphicFramePr>
      <xdr:xfrm>
        <a:off x="95250" y="3073400"/>
        <a:ext cx="3346450" cy="24828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144.805787037" refreshedBy="KIIT" recordCount="9">
  <cacheSource type="worksheet">
    <worksheetSource ref="A1:J10" sheet="Marketing Cost"/>
  </cacheSource>
  <cacheFields count="10">
    <cacheField name="Marketing Cost" numFmtId="0">
      <sharedItems count="9">
        <s v="SME salary (Rs 20,000)"/>
        <s v="SMM salary (Rs 30,000)"/>
        <s v="SEO manager salary (Rs 25000)"/>
        <s v="Email Marketing"/>
        <s v="SMM Cost (CPC - Rs 10, total clicks - 50000)"/>
        <s v="Adwords Cost (CPC - Rs 30, total clicks - 25000)"/>
        <s v="Video Production (1min video)"/>
        <s v="Video Marketing"/>
        <s v="Content Marketing"/>
      </sharedItems>
    </cacheField>
    <cacheField name="H1 2018" numFmtId="0">
      <sharedItems containsSemiMixedTypes="0" containsString="0" containsNumber="1" containsInteger="1" minValue="0" maxValue="750000" count="8">
        <n v="120000"/>
        <n v="180000"/>
        <n v="150000"/>
        <n v="200000"/>
        <n v="500000"/>
        <n v="750000"/>
        <n v="600000"/>
        <n v="100000"/>
      </sharedItems>
    </cacheField>
    <cacheField name="H2 2018" numFmtId="0">
      <sharedItems containsSemiMixedTypes="0" containsString="0" containsNumber="1" containsInteger="1" minValue="0" maxValue="1200000" count="8">
        <n v="120000"/>
        <n v="180000"/>
        <n v="150000"/>
        <n v="200000"/>
        <n v="500000"/>
        <n v="1200000"/>
        <n v="700000"/>
        <n v="100000"/>
      </sharedItems>
    </cacheField>
    <cacheField name="Year 2018" numFmtId="3">
      <sharedItems containsSemiMixedTypes="0" containsString="0" containsNumber="1" containsInteger="1" minValue="0" maxValue="1950000" count="8">
        <n v="240000"/>
        <n v="360000"/>
        <n v="300000"/>
        <n v="400000"/>
        <n v="1000000"/>
        <n v="1950000"/>
        <n v="1300000"/>
        <n v="200000"/>
      </sharedItems>
    </cacheField>
    <cacheField name="H1 2019" numFmtId="0">
      <sharedItems containsSemiMixedTypes="0" containsString="0" containsNumber="1" containsInteger="1" minValue="0" maxValue="1200000" count="8">
        <n v="300000"/>
        <n v="210000"/>
        <n v="180000"/>
        <n v="200000"/>
        <n v="600000"/>
        <n v="1200000"/>
        <n v="1000000"/>
        <n v="100000"/>
      </sharedItems>
    </cacheField>
    <cacheField name="H2 2019" numFmtId="0">
      <sharedItems containsSemiMixedTypes="0" containsString="0" containsNumber="1" containsInteger="1" minValue="0" maxValue="1950000" count="9">
        <n v="300000"/>
        <n v="210000"/>
        <n v="180000"/>
        <n v="200000"/>
        <n v="700000"/>
        <n v="1950000"/>
        <n v="1500000"/>
        <n v="400000"/>
        <n v="100000"/>
      </sharedItems>
    </cacheField>
    <cacheField name="Year 2019" numFmtId="0">
      <sharedItems containsSemiMixedTypes="0" containsString="0" containsNumber="1" containsInteger="1" minValue="0" maxValue="3150000" count="9">
        <n v="600000"/>
        <n v="420000"/>
        <n v="360000"/>
        <n v="400000"/>
        <n v="1300000"/>
        <n v="3150000"/>
        <n v="2500000"/>
        <n v="700000"/>
        <n v="200000"/>
      </sharedItems>
    </cacheField>
    <cacheField name="H1 2020" numFmtId="0">
      <sharedItems containsSemiMixedTypes="0" containsString="0" containsNumber="1" containsInteger="1" minValue="0" maxValue="1950000" count="9">
        <n v="345600"/>
        <n v="238050"/>
        <n v="216000"/>
        <n v="200000"/>
        <n v="800000"/>
        <n v="1950000"/>
        <n v="1500000"/>
        <n v="400000"/>
        <n v="100000"/>
      </sharedItems>
    </cacheField>
    <cacheField name="H2 2020" numFmtId="0">
      <sharedItems containsSemiMixedTypes="0" containsString="0" containsNumber="1" containsInteger="1" minValue="0" maxValue="3168750" count="9">
        <n v="345600"/>
        <n v="238050"/>
        <n v="216000"/>
        <n v="200000"/>
        <n v="800000"/>
        <n v="3168750"/>
        <n v="2000000"/>
        <n v="500000"/>
        <n v="100000"/>
      </sharedItems>
    </cacheField>
    <cacheField name="Year 2020" numFmtId="0">
      <sharedItems containsSemiMixedTypes="0" containsString="0" containsNumber="1" containsInteger="1" minValue="0" maxValue="5118750" count="9">
        <n v="691200"/>
        <n v="476100"/>
        <n v="432000"/>
        <n v="400000"/>
        <n v="1600000"/>
        <n v="5118750"/>
        <n v="3500000"/>
        <n v="900000"/>
        <n v="20000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createdVersion="5" refreshedVersion="5" minRefreshableVersion="3" refreshedDate="44144.8449305556" refreshedBy="KIIT" recordCount="8">
  <cacheSource type="worksheet">
    <worksheetSource ref="A1:J9" sheet="CC expenses"/>
  </cacheSource>
  <cacheFields count="10">
    <cacheField name="CC Expenses" numFmtId="0">
      <sharedItems count="8">
        <s v="Total Prospects per day"/>
        <s v="CC Efficiency to handle prospects per day"/>
        <s v="Total Mapower to handle prospects (2 shifts)"/>
        <s v="Total no of Prospects (20%)"/>
        <s v="Total no of queries (30%)"/>
        <s v="Total Queries per day"/>
        <s v="CC Efficiency to handle Queries per day"/>
        <s v="Total Manpower to handle queries (2 shift)"/>
      </sharedItems>
    </cacheField>
    <cacheField name="H1 2018" numFmtId="0">
      <sharedItems containsSemiMixedTypes="0" containsString="0" containsNumber="1" containsInteger="1" minValue="0" maxValue="25000" count="7">
        <n v="42"/>
        <n v="20"/>
        <n v="3"/>
        <n v="7500"/>
        <n v="25000"/>
        <n v="140"/>
        <n v="7"/>
      </sharedItems>
    </cacheField>
    <cacheField name="H2 2018" numFmtId="0">
      <sharedItems containsSemiMixedTypes="0" containsString="0" containsNumber="1" containsInteger="1" minValue="0" maxValue="31500" count="7">
        <n v="60"/>
        <n v="20"/>
        <n v="3"/>
        <n v="10500"/>
        <n v="31500"/>
        <n v="175"/>
        <n v="9"/>
      </sharedItems>
    </cacheField>
    <cacheField name="Year 2018" numFmtId="0">
      <sharedItems containsSemiMixedTypes="0" containsString="0" containsNumber="1" containsInteger="1" minValue="0" maxValue="56500" count="7">
        <n v="102"/>
        <n v="40"/>
        <n v="6"/>
        <n v="18000"/>
        <n v="56500"/>
        <n v="315"/>
        <n v="16"/>
      </sharedItems>
    </cacheField>
    <cacheField name="H1 2019" numFmtId="0">
      <sharedItems containsSemiMixedTypes="0" containsString="0" containsNumber="1" containsInteger="1" minValue="0" maxValue="34950" count="7">
        <n v="65"/>
        <n v="20"/>
        <n v="4"/>
        <n v="11650"/>
        <n v="34950"/>
        <n v="195"/>
        <n v="10"/>
      </sharedItems>
    </cacheField>
    <cacheField name="H2 2019" numFmtId="0">
      <sharedItems containsSemiMixedTypes="0" containsString="0" containsNumber="1" containsInteger="1" minValue="0" maxValue="43500" count="7">
        <n v="80"/>
        <n v="20"/>
        <n v="5"/>
        <n v="14500"/>
        <n v="43500"/>
        <n v="240"/>
        <n v="12"/>
      </sharedItems>
    </cacheField>
    <cacheField name="Year 2019" numFmtId="0">
      <sharedItems containsSemiMixedTypes="0" containsString="0" containsNumber="1" containsInteger="1" minValue="0" maxValue="78450" count="7">
        <n v="145"/>
        <n v="40"/>
        <n v="9"/>
        <n v="26150"/>
        <n v="78450"/>
        <n v="435"/>
        <n v="22"/>
      </sharedItems>
    </cacheField>
    <cacheField name="H1 2020" numFmtId="0">
      <sharedItems containsSemiMixedTypes="0" containsString="0" containsNumber="1" containsInteger="1" minValue="0" maxValue="69750" count="6">
        <n v="130"/>
        <n v="20"/>
        <n v="8"/>
        <n v="23250"/>
        <n v="69750"/>
        <n v="388"/>
      </sharedItems>
    </cacheField>
    <cacheField name="H2 2020" numFmtId="0">
      <sharedItems containsSemiMixedTypes="0" containsString="0" containsNumber="1" containsInteger="1" minValue="0" maxValue="60000" count="6">
        <n v="112"/>
        <n v="20"/>
        <n v="8"/>
        <n v="20000"/>
        <n v="60000"/>
        <n v="334"/>
      </sharedItems>
    </cacheField>
    <cacheField name="Year 2020" numFmtId="0">
      <sharedItems containsSemiMixedTypes="0" containsString="0" containsNumber="1" containsInteger="1" minValue="0" maxValue="129750" count="6">
        <n v="242"/>
        <n v="40"/>
        <n v="16"/>
        <n v="43250"/>
        <n v="129750"/>
        <n v="722"/>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createdVersion="5" refreshedVersion="5" minRefreshableVersion="3" refreshedDate="44144.8484027778" refreshedBy="KIIT" recordCount="11">
  <cacheSource type="worksheet">
    <worksheetSource name="Table3"/>
  </cacheSource>
  <cacheFields count="10">
    <cacheField name="CC Expenses" numFmtId="0">
      <sharedItems count="11">
        <s v="Total Prospects per day"/>
        <s v="CC Efficiency to handle prospects per day"/>
        <s v="Total Mapower to handle prospects (2 shifts)"/>
        <s v="Total no of Prospects (20%)"/>
        <s v="Total no of queries (30%)"/>
        <s v="Total Queries per day"/>
        <s v="CC Efficiency to handle Queries per day"/>
        <s v="Total Manpower to handle queries (2 shift)"/>
        <s v="Total CC Manpower"/>
        <s v="Avg Salary per month per employee(Rs)"/>
        <s v="Total CC expenses"/>
      </sharedItems>
    </cacheField>
    <cacheField name="H1 2018" numFmtId="0">
      <sharedItems containsSemiMixedTypes="0" containsString="0" containsNumber="1" containsInteger="1" minValue="0" maxValue="200000" count="10">
        <n v="42"/>
        <n v="20"/>
        <n v="3"/>
        <n v="7500"/>
        <n v="25000"/>
        <n v="140"/>
        <n v="7"/>
        <n v="10"/>
        <n v="20000"/>
        <n v="200000"/>
      </sharedItems>
    </cacheField>
    <cacheField name="H2 2018" numFmtId="0">
      <sharedItems containsSemiMixedTypes="0" containsString="0" containsNumber="1" containsInteger="1" minValue="0" maxValue="240000" count="10">
        <n v="60"/>
        <n v="20"/>
        <n v="3"/>
        <n v="10500"/>
        <n v="31500"/>
        <n v="175"/>
        <n v="9"/>
        <n v="12"/>
        <n v="20000"/>
        <n v="240000"/>
      </sharedItems>
    </cacheField>
    <cacheField name="Year 2018" numFmtId="0">
      <sharedItems containsSemiMixedTypes="0" containsString="0" containsNumber="1" containsInteger="1" minValue="0" maxValue="480000" count="10">
        <n v="102"/>
        <n v="40"/>
        <n v="6"/>
        <n v="18000"/>
        <n v="56500"/>
        <n v="315"/>
        <n v="16"/>
        <n v="22"/>
        <n v="40000"/>
        <n v="480000"/>
      </sharedItems>
    </cacheField>
    <cacheField name="H1 2019" numFmtId="0">
      <sharedItems containsSemiMixedTypes="0" containsString="0" containsNumber="1" containsInteger="1" minValue="0" maxValue="350000" count="10">
        <n v="65"/>
        <n v="20"/>
        <n v="4"/>
        <n v="11650"/>
        <n v="34950"/>
        <n v="195"/>
        <n v="10"/>
        <n v="14"/>
        <n v="25000"/>
        <n v="350000"/>
      </sharedItems>
    </cacheField>
    <cacheField name="H2 2019" numFmtId="0">
      <sharedItems containsSemiMixedTypes="0" containsString="0" containsNumber="1" containsInteger="1" minValue="0" maxValue="425000" count="10">
        <n v="80"/>
        <n v="20"/>
        <n v="5"/>
        <n v="14500"/>
        <n v="43500"/>
        <n v="240"/>
        <n v="12"/>
        <n v="17"/>
        <n v="25000"/>
        <n v="425000"/>
      </sharedItems>
    </cacheField>
    <cacheField name="Year 2019" numFmtId="0">
      <sharedItems containsSemiMixedTypes="0" containsString="0" containsNumber="1" containsInteger="1" minValue="0" maxValue="775000" count="10">
        <n v="145"/>
        <n v="40"/>
        <n v="9"/>
        <n v="26150"/>
        <n v="78450"/>
        <n v="435"/>
        <n v="22"/>
        <n v="31"/>
        <n v="50000"/>
        <n v="775000"/>
      </sharedItems>
    </cacheField>
    <cacheField name="H1 2020" numFmtId="0">
      <sharedItems containsSemiMixedTypes="0" containsString="0" containsNumber="1" containsInteger="1" minValue="0" maxValue="840000" count="9">
        <n v="130"/>
        <n v="20"/>
        <n v="8"/>
        <n v="23250"/>
        <n v="69750"/>
        <n v="388"/>
        <n v="28"/>
        <n v="30000"/>
        <n v="840000"/>
      </sharedItems>
    </cacheField>
    <cacheField name="H2 2020" numFmtId="0">
      <sharedItems containsSemiMixedTypes="0" containsString="0" containsNumber="1" containsInteger="1" minValue="0" maxValue="840000" count="9">
        <n v="112"/>
        <n v="20"/>
        <n v="8"/>
        <n v="20000"/>
        <n v="60000"/>
        <n v="334"/>
        <n v="28"/>
        <n v="30000"/>
        <n v="840000"/>
      </sharedItems>
    </cacheField>
    <cacheField name="Year 2020" numFmtId="0">
      <sharedItems containsSemiMixedTypes="0" containsString="0" containsNumber="1" containsInteger="1" minValue="0" maxValue="1680000" count="9">
        <n v="242"/>
        <n v="40"/>
        <n v="16"/>
        <n v="43250"/>
        <n v="129750"/>
        <n v="722"/>
        <n v="56"/>
        <n v="60000"/>
        <n v="1680000"/>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createdVersion="5" refreshedVersion="5" minRefreshableVersion="3" refreshedDate="44144.8513541667" refreshedBy="KIIT" recordCount="11">
  <cacheSource type="worksheet">
    <worksheetSource ref="A1:J12" sheet="CC expenses"/>
  </cacheSource>
  <cacheFields count="10">
    <cacheField name="CC Expenses" numFmtId="0">
      <sharedItems count="11">
        <s v="Total Prospects per day"/>
        <s v="CC Efficiency to handle prospects per day"/>
        <s v="Total Mapower to handle prospects (2 shifts)"/>
        <s v="Total no of Prospects (20%)"/>
        <s v="Total no of queries (30%)"/>
        <s v="Total Queries per day"/>
        <s v="CC Efficiency to handle Queries per day"/>
        <s v="Total Manpower to handle queries (2 shift)"/>
        <s v="Total CC Manpower"/>
        <s v="Avg Salary per month per employee(Rs)"/>
        <s v="Total CC expenses"/>
      </sharedItems>
    </cacheField>
    <cacheField name="H1 2018" numFmtId="0">
      <sharedItems containsSemiMixedTypes="0" containsString="0" containsNumber="1" containsInteger="1" minValue="0" maxValue="200000" count="10">
        <n v="42"/>
        <n v="20"/>
        <n v="3"/>
        <n v="7500"/>
        <n v="25000"/>
        <n v="140"/>
        <n v="7"/>
        <n v="10"/>
        <n v="20000"/>
        <n v="200000"/>
      </sharedItems>
    </cacheField>
    <cacheField name="H2 2018" numFmtId="0">
      <sharedItems containsSemiMixedTypes="0" containsString="0" containsNumber="1" containsInteger="1" minValue="0" maxValue="240000" count="10">
        <n v="60"/>
        <n v="20"/>
        <n v="3"/>
        <n v="10500"/>
        <n v="31500"/>
        <n v="175"/>
        <n v="9"/>
        <n v="12"/>
        <n v="20000"/>
        <n v="240000"/>
      </sharedItems>
    </cacheField>
    <cacheField name="Year 2018" numFmtId="0">
      <sharedItems containsSemiMixedTypes="0" containsString="0" containsNumber="1" containsInteger="1" minValue="0" maxValue="480000" count="10">
        <n v="102"/>
        <n v="40"/>
        <n v="6"/>
        <n v="18000"/>
        <n v="56500"/>
        <n v="315"/>
        <n v="16"/>
        <n v="22"/>
        <n v="40000"/>
        <n v="480000"/>
      </sharedItems>
    </cacheField>
    <cacheField name="H1 2019" numFmtId="0">
      <sharedItems containsSemiMixedTypes="0" containsString="0" containsNumber="1" containsInteger="1" minValue="0" maxValue="350000" count="10">
        <n v="65"/>
        <n v="20"/>
        <n v="4"/>
        <n v="11650"/>
        <n v="34950"/>
        <n v="195"/>
        <n v="10"/>
        <n v="14"/>
        <n v="25000"/>
        <n v="350000"/>
      </sharedItems>
    </cacheField>
    <cacheField name="H2 2019" numFmtId="0">
      <sharedItems containsSemiMixedTypes="0" containsString="0" containsNumber="1" containsInteger="1" minValue="0" maxValue="425000" count="10">
        <n v="80"/>
        <n v="20"/>
        <n v="5"/>
        <n v="14500"/>
        <n v="43500"/>
        <n v="240"/>
        <n v="12"/>
        <n v="17"/>
        <n v="25000"/>
        <n v="425000"/>
      </sharedItems>
    </cacheField>
    <cacheField name="Year 2019" numFmtId="0">
      <sharedItems containsSemiMixedTypes="0" containsString="0" containsNumber="1" containsInteger="1" minValue="0" maxValue="775000" count="10">
        <n v="145"/>
        <n v="40"/>
        <n v="9"/>
        <n v="26150"/>
        <n v="78450"/>
        <n v="435"/>
        <n v="22"/>
        <n v="31"/>
        <n v="50000"/>
        <n v="775000"/>
      </sharedItems>
    </cacheField>
    <cacheField name="H1 2020" numFmtId="0">
      <sharedItems containsSemiMixedTypes="0" containsString="0" containsNumber="1" containsInteger="1" minValue="0" maxValue="840000" count="9">
        <n v="130"/>
        <n v="20"/>
        <n v="8"/>
        <n v="23250"/>
        <n v="69750"/>
        <n v="388"/>
        <n v="28"/>
        <n v="30000"/>
        <n v="840000"/>
      </sharedItems>
    </cacheField>
    <cacheField name="H2 2020" numFmtId="0">
      <sharedItems containsSemiMixedTypes="0" containsString="0" containsNumber="1" containsInteger="1" minValue="0" maxValue="840000" count="9">
        <n v="112"/>
        <n v="20"/>
        <n v="8"/>
        <n v="20000"/>
        <n v="60000"/>
        <n v="334"/>
        <n v="28"/>
        <n v="30000"/>
        <n v="840000"/>
      </sharedItems>
    </cacheField>
    <cacheField name="Year 2020" numFmtId="0">
      <sharedItems containsSemiMixedTypes="0" containsString="0" containsNumber="1" containsInteger="1" minValue="0" maxValue="1680000" count="9">
        <n v="242"/>
        <n v="40"/>
        <n v="16"/>
        <n v="43250"/>
        <n v="129750"/>
        <n v="722"/>
        <n v="56"/>
        <n v="60000"/>
        <n v="1680000"/>
      </sharedItems>
    </cacheField>
  </cacheFields>
</pivotCacheDefinition>
</file>

<file path=xl/pivotCache/pivotCacheDefinition5.xml><?xml version="1.0" encoding="utf-8"?>
<pivotCacheDefinition xmlns="http://schemas.openxmlformats.org/spreadsheetml/2006/main" xmlns:r="http://schemas.openxmlformats.org/officeDocument/2006/relationships" r:id="rId1" createdVersion="5" refreshedVersion="5" minRefreshableVersion="3" refreshedDate="44146.5193055556" refreshedBy="KIIT" recordCount="9">
  <cacheSource type="worksheet">
    <worksheetSource ref="A1:J10" sheet="BD Expenses"/>
  </cacheSource>
  <cacheFields count="10">
    <cacheField name="Business Development/CRM/Operations Cost" numFmtId="0">
      <sharedItems count="9">
        <s v="Total no of cities"/>
        <s v="BD/Operation executive"/>
        <s v="BD manager"/>
        <s v="BD Executive Salary (Rs 20000)"/>
        <s v="BD manager Salary (Rs 35000)"/>
        <s v="BD executive travel expenses (Rs 300 per day)"/>
        <s v="BD manager travel expenses (Rs 500 per day)"/>
        <s v="BD manager stay expenses (Rs 3500 per stay, 4 stays/month)"/>
        <s v="Total BD Cost"/>
      </sharedItems>
    </cacheField>
    <cacheField name="H1 2018" numFmtId="0">
      <sharedItems containsSemiMixedTypes="0" containsString="0" containsNumber="1" containsInteger="1" minValue="0" maxValue="2172000" count="7">
        <n v="8"/>
        <n v="2"/>
        <n v="960000"/>
        <n v="420000"/>
        <n v="432000"/>
        <n v="180000"/>
        <n v="2172000"/>
      </sharedItems>
    </cacheField>
    <cacheField name="H2 2018" numFmtId="0">
      <sharedItems containsSemiMixedTypes="0" containsString="0" containsNumber="1" containsInteger="1" minValue="0" maxValue="2520000" count="7">
        <n v="10"/>
        <n v="2"/>
        <n v="1200000"/>
        <n v="420000"/>
        <n v="540000"/>
        <n v="180000"/>
        <n v="2520000"/>
      </sharedItems>
    </cacheField>
    <cacheField name="Year 2018" numFmtId="0">
      <sharedItems containsSemiMixedTypes="0" containsString="0" containsNumber="1" containsInteger="1" minValue="0" maxValue="4692000" count="7">
        <n v="10"/>
        <n v="2"/>
        <n v="2160000"/>
        <n v="840000"/>
        <n v="972000"/>
        <n v="360000"/>
        <n v="4692000"/>
      </sharedItems>
    </cacheField>
    <cacheField name="H1 2019" numFmtId="0">
      <sharedItems containsSemiMixedTypes="0" containsString="0" containsNumber="1" containsInteger="1" minValue="0" maxValue="4392000" count="7">
        <n v="15"/>
        <n v="3"/>
        <n v="2250000"/>
        <n v="810000"/>
        <n v="270000"/>
        <n v="252000"/>
        <n v="4392000"/>
      </sharedItems>
    </cacheField>
    <cacheField name="H2 2019" numFmtId="0">
      <sharedItems containsSemiMixedTypes="0" containsString="0" containsNumber="1" containsInteger="1" minValue="0" maxValue="5856000" count="7">
        <n v="20"/>
        <n v="4"/>
        <n v="3000000"/>
        <n v="1080000"/>
        <n v="360000"/>
        <n v="336000"/>
        <n v="5856000"/>
      </sharedItems>
    </cacheField>
    <cacheField name="Year 2019" numFmtId="0">
      <sharedItems containsSemiMixedTypes="0" containsString="0" containsNumber="1" containsInteger="1" minValue="0" maxValue="8547000" count="8">
        <n v="20"/>
        <n v="4"/>
        <n v="5250000"/>
        <n v="189000"/>
        <n v="1890000"/>
        <n v="630000"/>
        <n v="588000"/>
        <n v="8547000"/>
      </sharedItems>
    </cacheField>
    <cacheField name="H1 2020" numFmtId="0">
      <sharedItems containsSemiMixedTypes="0" containsString="0" containsNumber="1" containsInteger="1" minValue="0" maxValue="6485600" count="9">
        <n v="15"/>
        <n v="20"/>
        <n v="4"/>
        <n v="3456000"/>
        <n v="1209600"/>
        <n v="1095000"/>
        <n v="365000"/>
        <n v="360000"/>
        <n v="6485600"/>
      </sharedItems>
    </cacheField>
    <cacheField name="H2 2020" numFmtId="0">
      <sharedItems containsSemiMixedTypes="0" containsString="0" containsNumber="1" containsInteger="1" minValue="0" maxValue="6485600" count="8">
        <n v="20"/>
        <n v="4"/>
        <n v="3456000"/>
        <n v="1209600"/>
        <n v="1095000"/>
        <n v="365000"/>
        <n v="360000"/>
        <n v="6485600"/>
      </sharedItems>
    </cacheField>
    <cacheField name="Year 2020" numFmtId="0">
      <sharedItems containsSemiMixedTypes="0" containsString="0" containsNumber="1" containsInteger="1" minValue="0" maxValue="12971200" count="8">
        <n v="20"/>
        <n v="4"/>
        <n v="6912000"/>
        <n v="2419200"/>
        <n v="2190000"/>
        <n v="730000"/>
        <n v="720000"/>
        <n v="12971200"/>
      </sharedItems>
    </cacheField>
  </cacheFields>
</pivotCacheDefinition>
</file>

<file path=xl/pivotCache/pivotCacheDefinition6.xml><?xml version="1.0" encoding="utf-8"?>
<pivotCacheDefinition xmlns="http://schemas.openxmlformats.org/spreadsheetml/2006/main" xmlns:r="http://schemas.openxmlformats.org/officeDocument/2006/relationships" r:id="rId1" createdVersion="5" refreshedVersion="5" minRefreshableVersion="3" refreshedDate="44146.5293518519" refreshedBy="KIIT" recordCount="15">
  <cacheSource type="worksheet">
    <worksheetSource name="Table4"/>
  </cacheSource>
  <cacheFields count="10">
    <cacheField name="Tech Cost" numFmtId="0">
      <sharedItems count="15">
        <s v="Website Development Cost"/>
        <s v="Website Maintenance Cost (Rs 5000/month)"/>
        <s v="Front end engineer (nos)"/>
        <s v="Front end Salary expenses (Rs 25,000/month)"/>
        <s v="Back end engineer (nos)"/>
        <s v="Back end Salary expenses (Rs 30,000/month)"/>
        <s v="UI/UX designer (nos)"/>
        <s v="UI/UX designer Salary Expenses (Rs 30,000/month)"/>
        <s v="Product Manager (nos)"/>
        <s v="Product Manager Salary Expenses (Rs 40,000/month)"/>
        <s v="Testing Service Engineer"/>
        <s v="Testing SE salary expenses (Rs 20,000)"/>
        <s v="Salesforce System Cost (HRMS, CRM, Operations, Sales)"/>
        <s v="SMS Gateway Cost (Rs "/>
        <s v="Total Tech Cost"/>
      </sharedItems>
    </cacheField>
    <cacheField name="H1 2018" numFmtId="0">
      <sharedItems containsString="0" containsBlank="1" containsNumber="1" containsInteger="1" minValue="0" maxValue="1550000" count="12">
        <n v="50000"/>
        <n v="30000"/>
        <n v="1"/>
        <n v="150000"/>
        <n v="2"/>
        <n v="360000"/>
        <n v="180000"/>
        <n v="240000"/>
        <n v="120000"/>
        <n v="420000"/>
        <m/>
        <n v="1550000"/>
      </sharedItems>
    </cacheField>
    <cacheField name="H2 2018" numFmtId="0">
      <sharedItems containsString="0" containsBlank="1" containsNumber="1" containsInteger="1" minValue="0" maxValue="1540000" count="11">
        <n v="30000"/>
        <n v="1"/>
        <n v="150000"/>
        <n v="2"/>
        <n v="360000"/>
        <n v="180000"/>
        <n v="240000"/>
        <n v="120000"/>
        <n v="430000"/>
        <m/>
        <n v="1540000"/>
      </sharedItems>
    </cacheField>
    <cacheField name="Year 2018" numFmtId="0">
      <sharedItems containsString="0" containsBlank="1" containsNumber="1" containsInteger="1" minValue="0" maxValue="3090000" count="12">
        <n v="80000"/>
        <n v="60000"/>
        <n v="1"/>
        <n v="300000"/>
        <n v="2"/>
        <n v="720000"/>
        <n v="360000"/>
        <n v="480000"/>
        <n v="240000"/>
        <n v="850000"/>
        <m/>
        <n v="3090000"/>
      </sharedItems>
    </cacheField>
    <cacheField name="H1 2019" numFmtId="0">
      <sharedItems containsString="0" containsBlank="1" containsNumber="1" containsInteger="1" minValue="0" maxValue="1700000" count="10">
        <n v="30000"/>
        <n v="1"/>
        <n v="180000"/>
        <n v="2"/>
        <n v="420000"/>
        <n v="210000"/>
        <n v="270000"/>
        <n v="140000"/>
        <m/>
        <n v="1700000"/>
      </sharedItems>
    </cacheField>
    <cacheField name="H2 2019" numFmtId="0">
      <sharedItems containsString="0" containsBlank="1" containsNumber="1" containsInteger="1" minValue="0" maxValue="1700000" count="12">
        <n v="20000"/>
        <n v="30000"/>
        <n v="1"/>
        <n v="180000"/>
        <n v="2"/>
        <n v="420000"/>
        <n v="210000"/>
        <n v="270000"/>
        <n v="140000"/>
        <n v="430000"/>
        <m/>
        <n v="1700000"/>
      </sharedItems>
    </cacheField>
    <cacheField name="Year 2019" numFmtId="0">
      <sharedItems containsString="0" containsBlank="1" containsNumber="1" containsInteger="1" minValue="0" maxValue="3400000" count="12">
        <n v="50000"/>
        <n v="60000"/>
        <n v="1"/>
        <n v="360000"/>
        <n v="2"/>
        <n v="840000"/>
        <n v="420000"/>
        <n v="540000"/>
        <n v="240000"/>
        <n v="850000"/>
        <m/>
        <n v="3400000"/>
      </sharedItems>
    </cacheField>
    <cacheField name="H1 2020" numFmtId="0">
      <sharedItems containsString="0" containsBlank="1" containsNumber="1" containsInteger="1" minValue="0" maxValue="1883600" count="11">
        <n v="30000"/>
        <n v="1"/>
        <n v="216000"/>
        <n v="2"/>
        <n v="482100"/>
        <n v="241050"/>
        <n v="303750"/>
        <n v="160700"/>
        <n v="420000"/>
        <m/>
        <n v="1883600"/>
      </sharedItems>
    </cacheField>
    <cacheField name="H2 2020" numFmtId="0">
      <sharedItems containsString="0" containsBlank="1" containsNumber="1" containsInteger="1" minValue="0" maxValue="1883600" count="12">
        <n v="20000"/>
        <n v="30000"/>
        <n v="1"/>
        <n v="216000"/>
        <n v="2"/>
        <n v="482100"/>
        <n v="241050"/>
        <n v="303750"/>
        <n v="160700"/>
        <n v="430000"/>
        <m/>
        <n v="1883600"/>
      </sharedItems>
    </cacheField>
    <cacheField name="Year 2020" numFmtId="0">
      <sharedItems containsString="0" containsBlank="1" containsNumber="1" containsInteger="1" minValue="0" maxValue="3767200" count="12">
        <n v="50000"/>
        <n v="60000"/>
        <n v="1"/>
        <n v="432000"/>
        <n v="2"/>
        <n v="964200"/>
        <n v="482100"/>
        <n v="607500"/>
        <n v="321400"/>
        <n v="850000"/>
        <m/>
        <n v="3767200"/>
      </sharedItems>
    </cacheField>
  </cacheFields>
</pivotCacheDefinition>
</file>

<file path=xl/pivotCache/pivotCacheDefinition7.xml><?xml version="1.0" encoding="utf-8"?>
<pivotCacheDefinition xmlns="http://schemas.openxmlformats.org/spreadsheetml/2006/main" xmlns:r="http://schemas.openxmlformats.org/officeDocument/2006/relationships" r:id="rId1" createdVersion="5" refreshedVersion="5" minRefreshableVersion="3" refreshedDate="44146.5348958333" refreshedBy="KIIT" recordCount="10">
  <cacheSource type="worksheet">
    <worksheetSource name="Table1"/>
  </cacheSource>
  <cacheFields count="10">
    <cacheField name="Marketing Cost" numFmtId="0">
      <sharedItems count="10">
        <s v="SME salary (Rs 20,000)"/>
        <s v="SMM salary (Rs 30,000)"/>
        <s v="SEO manager salary (Rs 25000)"/>
        <s v="Email Marketing"/>
        <s v="SMM Cost (CPC - Rs 10, total clicks - 50000)"/>
        <s v="Adwords Cost (CPC - Rs 30, total clicks - 25000)"/>
        <s v="Video Production (1min video)"/>
        <s v="Video Marketing"/>
        <s v="Content Marketing"/>
        <s v="Total Marketing Cost"/>
      </sharedItems>
    </cacheField>
    <cacheField name="H1 2018" numFmtId="0">
      <sharedItems containsSemiMixedTypes="0" containsString="0" containsNumber="1" containsInteger="1" minValue="0" maxValue="2800000" count="9">
        <n v="120000"/>
        <n v="180000"/>
        <n v="150000"/>
        <n v="200000"/>
        <n v="500000"/>
        <n v="750000"/>
        <n v="600000"/>
        <n v="100000"/>
        <n v="2800000"/>
      </sharedItems>
    </cacheField>
    <cacheField name="H2 2018" numFmtId="0">
      <sharedItems containsSemiMixedTypes="0" containsString="0" containsNumber="1" containsInteger="1" minValue="0" maxValue="3350000" count="9">
        <n v="120000"/>
        <n v="180000"/>
        <n v="150000"/>
        <n v="200000"/>
        <n v="500000"/>
        <n v="1200000"/>
        <n v="700000"/>
        <n v="100000"/>
        <n v="3350000"/>
      </sharedItems>
    </cacheField>
    <cacheField name="Year 2018" numFmtId="3">
      <sharedItems containsSemiMixedTypes="0" containsString="0" containsNumber="1" containsInteger="1" minValue="0" maxValue="6150000" count="9">
        <n v="240000"/>
        <n v="360000"/>
        <n v="300000"/>
        <n v="400000"/>
        <n v="1000000"/>
        <n v="1950000"/>
        <n v="1300000"/>
        <n v="200000"/>
        <n v="6150000"/>
      </sharedItems>
    </cacheField>
    <cacheField name="H1 2019" numFmtId="0">
      <sharedItems containsSemiMixedTypes="0" containsString="0" containsNumber="1" containsInteger="1" minValue="0" maxValue="3580000" count="9">
        <n v="300000"/>
        <n v="210000"/>
        <n v="180000"/>
        <n v="200000"/>
        <n v="600000"/>
        <n v="1200000"/>
        <n v="1000000"/>
        <n v="100000"/>
        <n v="3580000"/>
      </sharedItems>
    </cacheField>
    <cacheField name="H2 2019" numFmtId="0">
      <sharedItems containsSemiMixedTypes="0" containsString="0" containsNumber="1" containsInteger="1" minValue="0" maxValue="5030000" count="10">
        <n v="300000"/>
        <n v="210000"/>
        <n v="180000"/>
        <n v="200000"/>
        <n v="700000"/>
        <n v="1950000"/>
        <n v="1500000"/>
        <n v="400000"/>
        <n v="100000"/>
        <n v="5030000"/>
      </sharedItems>
    </cacheField>
    <cacheField name="Year 2019" numFmtId="0">
      <sharedItems containsSemiMixedTypes="0" containsString="0" containsNumber="1" containsInteger="1" minValue="0" maxValue="8610000" count="10">
        <n v="600000"/>
        <n v="420000"/>
        <n v="360000"/>
        <n v="400000"/>
        <n v="1300000"/>
        <n v="3150000"/>
        <n v="2500000"/>
        <n v="700000"/>
        <n v="200000"/>
        <n v="8610000"/>
      </sharedItems>
    </cacheField>
    <cacheField name="H1 2020" numFmtId="0">
      <sharedItems containsSemiMixedTypes="0" containsString="0" containsNumber="1" containsInteger="1" minValue="0" maxValue="5749650" count="10">
        <n v="345600"/>
        <n v="238050"/>
        <n v="216000"/>
        <n v="200000"/>
        <n v="800000"/>
        <n v="1950000"/>
        <n v="1500000"/>
        <n v="400000"/>
        <n v="100000"/>
        <n v="5749650"/>
      </sharedItems>
    </cacheField>
    <cacheField name="H2 2020" numFmtId="0">
      <sharedItems containsSemiMixedTypes="0" containsString="0" containsNumber="1" containsInteger="1" minValue="0" maxValue="7568400" count="10">
        <n v="345600"/>
        <n v="238050"/>
        <n v="216000"/>
        <n v="200000"/>
        <n v="800000"/>
        <n v="3168750"/>
        <n v="2000000"/>
        <n v="500000"/>
        <n v="100000"/>
        <n v="7568400"/>
      </sharedItems>
    </cacheField>
    <cacheField name="Year 2020" numFmtId="0">
      <sharedItems containsSemiMixedTypes="0" containsString="0" containsNumber="1" containsInteger="1" minValue="0" maxValue="13318050" count="10">
        <n v="691200"/>
        <n v="476100"/>
        <n v="432000"/>
        <n v="400000"/>
        <n v="1600000"/>
        <n v="5118750"/>
        <n v="3500000"/>
        <n v="900000"/>
        <n v="200000"/>
        <n v="13318050"/>
      </sharedItems>
    </cacheField>
  </cacheFields>
</pivotCacheDefinition>
</file>

<file path=xl/pivotCache/pivotCacheDefinition8.xml><?xml version="1.0" encoding="utf-8"?>
<pivotCacheDefinition xmlns="http://schemas.openxmlformats.org/spreadsheetml/2006/main" xmlns:r="http://schemas.openxmlformats.org/officeDocument/2006/relationships" r:id="rId1" createdVersion="5" refreshedVersion="5" minRefreshableVersion="3" refreshedDate="44146.5412962963" refreshedBy="KIIT" recordCount="93">
  <cacheSource type="worksheet">
    <worksheetSource ref="C1:L94" sheet="Sheet2"/>
  </cacheSource>
  <cacheFields count="10">
    <cacheField name="Expenses" numFmtId="0">
      <sharedItems containsBlank="1" count="87">
        <s v="Targeted  Market Share(%)"/>
        <s v="Targeted Transcation Revenue"/>
        <s v="Estimated Avg Spent per patient"/>
        <s v="Total # of Patients to be converted"/>
        <m/>
        <s v="CC Expenses"/>
        <s v="Total no of Prospects (20%)"/>
        <s v="Total Prospects per day"/>
        <s v="CC Efficiency to handle prospects per day"/>
        <s v="Total Mapower to handle prospects (2 shifts)"/>
        <s v="Total no of queries (30%)"/>
        <s v="Total Queries per day"/>
        <s v="CC Efficiency to handle Queries per day"/>
        <s v="Total Manpower to handle queries (2 shift)"/>
        <s v="Total CC Manpower"/>
        <s v="Avg Salary per month per employee(Rs)"/>
        <s v="Total CC expenses"/>
        <s v="Tech Cost"/>
        <s v="Website Development Cost"/>
        <s v="Website Maintenance Cost (Rs 5000/month)"/>
        <s v="Front end engineer (nos)"/>
        <s v="Front end Salary expenses (Rs 25,000/month)"/>
        <s v="Back end engineer (nos)"/>
        <s v="Back end Salary expenses (Rs 30,000/month)"/>
        <s v="UI/UX designer (nos)"/>
        <s v="UI/UX designer Salary Expenses (Rs 30,000/month)"/>
        <s v="Product Manager (nos)"/>
        <s v="Product Manager Salary Expenses (Rs 40,000/month)"/>
        <s v="Testing Service Engineer"/>
        <s v="Testing SE salary expenses (Rs 20,000)"/>
        <s v="Salesforce System Cost (HRMS, CRM, Operations, Sales)"/>
        <s v="SMS Gateway Cost (Rs"/>
        <s v="Total Tech Cost"/>
        <s v="Business Development/CRM/Operations Cost"/>
        <s v="Total no of cities"/>
        <s v="BD/Operation executive"/>
        <s v="BD manager"/>
        <s v="BD Executive Salary (Rs 20000)"/>
        <s v="BD manager Salary (Rs 35000)"/>
        <s v="BD executive travel expenses (Rs 300 per day)"/>
        <s v="BD manager travel expenses (Rs 500 per day)"/>
        <s v="BD manager stay expenses (Rs 3500 per stay, 4 stays/month)"/>
        <s v="Total BD Cost"/>
        <s v="Marketing Cost"/>
        <s v="Social Media Executive"/>
        <s v="SME salary (Rs 20,000)"/>
        <s v="Social Media Manager"/>
        <s v="SMM salary (Rs 30,000)"/>
        <s v="SEO manager"/>
        <s v="SEO manager salary (Rs 25000)"/>
        <s v="Email Marketing"/>
        <s v="SMM Cost (CPC - Rs 10, total clicks - 50000)"/>
        <s v="Adwords Cost (CPC - Rs 30, total clicks - 25000)"/>
        <s v="Video Production (1min video)"/>
        <s v="Video Marketing"/>
        <s v="Content Marketing"/>
        <s v="Total Marketing Cost"/>
        <s v="Infra Cost"/>
        <s v="Total PCs (CC + Admin/HR)"/>
        <s v="Cost per PCs (Rs 30,000)"/>
        <s v="Total Laptop"/>
        <s v="Cost per Laptop (Rs 30,000)"/>
        <s v="Total Office Space Cost"/>
        <s v="Total Landline cost (Rs 5000 headset for 10)"/>
        <s v="Total Mobile cost (Rs 7000 for 10)"/>
        <s v="Total Calling Plan Cost (Rs 10000 per month)"/>
        <s v="Total Infra Cost"/>
        <s v="Admin/HR cost/Account"/>
        <s v="Admin Executive"/>
        <s v="Admin Executive Salary (Rs 25000/month)"/>
        <s v="HR Executive"/>
        <s v="HR Executive Salary (Rs 20000/month)"/>
        <s v="HR Manager"/>
        <s v="HR manager salary (Rs 30000/month)"/>
        <s v="Admin/Business Expenses"/>
        <s v="Total Account Head"/>
        <s v="Total Account Head Salary (Rs 40,000/month)"/>
        <s v="Total Acocunt Executive"/>
        <s v="Total AE salary (Rs 20000/month)"/>
        <s v="Total Admin/HR Cost"/>
        <s v="Total Transaction Revenue Amount"/>
        <s v="Total Revenue (5% of total tarnsaction amount)"/>
        <s v="Total COGS"/>
        <s v="Total Gross Profit"/>
        <s v="Total Marketing Expenses"/>
        <s v="Total Net Income"/>
        <s v="Customer Acquisition Cost"/>
      </sharedItems>
    </cacheField>
    <cacheField name="H1 2018" numFmtId="0">
      <sharedItems containsBlank="1" containsNumber="1" containsMixedTypes="1" count="49">
        <n v="0.005"/>
        <s v="$15mn"/>
        <s v="$10k"/>
        <n v="1500"/>
        <m/>
        <n v="7500"/>
        <n v="42"/>
        <n v="20"/>
        <n v="3"/>
        <n v="25000"/>
        <n v="140"/>
        <n v="7"/>
        <n v="10"/>
        <n v="20000"/>
        <n v="200000"/>
        <n v="50000"/>
        <n v="30000"/>
        <n v="1"/>
        <n v="150000"/>
        <n v="2"/>
        <n v="360000"/>
        <n v="180000"/>
        <n v="240000"/>
        <n v="120000"/>
        <n v="420000"/>
        <n v="1550000"/>
        <n v="8"/>
        <n v="960000"/>
        <n v="432000"/>
        <n v="2172000"/>
        <n v="500000"/>
        <n v="750000"/>
        <n v="600000"/>
        <n v="100000"/>
        <n v="2800000"/>
        <n v="9"/>
        <n v="270000"/>
        <n v="19"/>
        <n v="570000"/>
        <n v="1080000"/>
        <n v="70000"/>
        <n v="60000"/>
        <n v="2100000"/>
        <n v="1310000"/>
        <n v="45000000"/>
        <n v="7332000"/>
        <n v="37668000"/>
        <n v="34868000"/>
        <n v="6800"/>
      </sharedItems>
    </cacheField>
    <cacheField name="H2 2018" numFmtId="0">
      <sharedItems containsBlank="1" containsNumber="1" containsMixedTypes="1" count="47">
        <n v="0.007"/>
        <s v="$21mn"/>
        <s v="$10k"/>
        <n v="2100"/>
        <m/>
        <n v="10500"/>
        <n v="60"/>
        <n v="20"/>
        <n v="3"/>
        <n v="31500"/>
        <n v="175"/>
        <n v="9"/>
        <n v="12"/>
        <n v="20000"/>
        <n v="240000"/>
        <n v="30000"/>
        <n v="1"/>
        <n v="150000"/>
        <n v="2"/>
        <n v="360000"/>
        <n v="180000"/>
        <n v="120000"/>
        <n v="430000"/>
        <n v="1540000"/>
        <n v="10"/>
        <n v="1200000"/>
        <n v="420000"/>
        <n v="540000"/>
        <n v="2520000"/>
        <n v="200000"/>
        <n v="500000"/>
        <n v="700000"/>
        <n v="100000"/>
        <n v="3350000"/>
        <n v="0"/>
        <s v="NA"/>
        <n v="63000"/>
        <n v="1080000"/>
        <n v="70000"/>
        <n v="1213000"/>
        <n v="600000"/>
        <n v="1410000"/>
        <n v="60000000"/>
        <n v="6923000"/>
        <n v="53077000"/>
        <n v="49727000"/>
        <n v="5000"/>
      </sharedItems>
    </cacheField>
    <cacheField name="Year 2018" numFmtId="0">
      <sharedItems containsBlank="1" containsNumber="1" containsMixedTypes="1" count="43">
        <n v="0.006"/>
        <s v="$36mn"/>
        <s v="$10k"/>
        <n v="3600"/>
        <m/>
        <n v="480000"/>
        <n v="80000"/>
        <n v="60000"/>
        <n v="1"/>
        <n v="300000"/>
        <n v="2"/>
        <n v="720000"/>
        <n v="360000"/>
        <n v="240000"/>
        <n v="850000"/>
        <n v="3090000"/>
        <n v="10"/>
        <n v="2160000"/>
        <n v="840000"/>
        <n v="972000"/>
        <n v="4692000"/>
        <n v="400000"/>
        <n v="1000000"/>
        <n v="1950000"/>
        <n v="1300000"/>
        <n v="200000"/>
        <n v="6150000"/>
        <n v="9"/>
        <n v="270000"/>
        <n v="21"/>
        <n v="633000"/>
        <n v="50000"/>
        <n v="70000"/>
        <n v="130000"/>
        <n v="3313000"/>
        <n v="600000"/>
        <n v="1100000"/>
        <n v="2720000"/>
        <n v="105000000"/>
        <n v="14255000"/>
        <n v="90745000"/>
        <n v="84595000"/>
        <n v="5900"/>
      </sharedItems>
    </cacheField>
    <cacheField name="H1 2019" numFmtId="0">
      <sharedItems containsBlank="1" containsNumber="1" containsMixedTypes="1" count="50">
        <n v="0.008"/>
        <s v="$28mn"/>
        <s v="$12k"/>
        <n v="2330"/>
        <m/>
        <n v="11650"/>
        <n v="65"/>
        <n v="20"/>
        <n v="4"/>
        <n v="34950"/>
        <n v="195"/>
        <n v="10"/>
        <n v="14"/>
        <n v="25000"/>
        <n v="350000"/>
        <n v="30000"/>
        <n v="1"/>
        <n v="180000"/>
        <n v="2"/>
        <n v="420000"/>
        <n v="210000"/>
        <n v="270000"/>
        <n v="140000"/>
        <n v="1700000"/>
        <n v="15"/>
        <n v="3"/>
        <n v="2250000"/>
        <n v="810000"/>
        <n v="252000"/>
        <n v="4392000"/>
        <n v="300000"/>
        <n v="200000"/>
        <n v="600000"/>
        <n v="1200000"/>
        <n v="1000000"/>
        <n v="100000"/>
        <n v="3580000"/>
        <n v="90000"/>
        <s v="6(BD+SME)"/>
        <n v="1440000"/>
        <n v="60000"/>
        <n v="45000"/>
        <n v="1905000"/>
        <n v="150000"/>
        <n v="2110000"/>
        <n v="84000000"/>
        <n v="10457000"/>
        <n v="73543000"/>
        <n v="69963000"/>
        <n v="6030"/>
      </sharedItems>
    </cacheField>
    <cacheField name="H2 2019" numFmtId="0">
      <sharedItems containsBlank="1" containsNumber="1" containsMixedTypes="1" count="54">
        <n v="0.01"/>
        <s v="$35mn"/>
        <s v="$12k"/>
        <n v="2900"/>
        <m/>
        <n v="14500"/>
        <n v="80"/>
        <n v="20"/>
        <n v="5"/>
        <n v="43500"/>
        <n v="240"/>
        <n v="12"/>
        <n v="17"/>
        <n v="25000"/>
        <n v="425000"/>
        <n v="20000"/>
        <n v="30000"/>
        <n v="1"/>
        <n v="180000"/>
        <n v="2"/>
        <n v="420000"/>
        <n v="210000"/>
        <n v="270000"/>
        <n v="140000"/>
        <n v="430000"/>
        <n v="1700000"/>
        <n v="4"/>
        <n v="3000000"/>
        <n v="1080000"/>
        <n v="360000"/>
        <n v="336000"/>
        <n v="5856000"/>
        <n v="300000"/>
        <n v="200000"/>
        <n v="700000"/>
        <n v="1950000"/>
        <n v="1500000"/>
        <n v="400000"/>
        <n v="100000"/>
        <n v="5030000"/>
        <n v="60000"/>
        <s v="5(BD)"/>
        <n v="150000"/>
        <n v="1440000"/>
        <n v="50000"/>
        <n v="35000"/>
        <n v="90000"/>
        <n v="1825000"/>
        <n v="2610000"/>
        <n v="113750000"/>
        <n v="12416000"/>
        <n v="101334000"/>
        <n v="96304000"/>
        <n v="6015"/>
      </sharedItems>
    </cacheField>
    <cacheField name="Year 2019" numFmtId="0">
      <sharedItems containsBlank="1" containsNumber="1" containsMixedTypes="1" count="50">
        <n v="0.009"/>
        <s v="$63mn"/>
        <s v="$12k"/>
        <n v="5230"/>
        <m/>
        <n v="775000"/>
        <n v="50000"/>
        <n v="60000"/>
        <n v="1"/>
        <n v="360000"/>
        <n v="2"/>
        <n v="840000"/>
        <n v="420000"/>
        <n v="540000"/>
        <n v="240000"/>
        <n v="850000"/>
        <n v="3400000"/>
        <n v="20"/>
        <n v="4"/>
        <n v="5250000"/>
        <n v="189000"/>
        <n v="1890000"/>
        <n v="630000"/>
        <n v="588000"/>
        <n v="8547000"/>
        <n v="600000"/>
        <n v="400000"/>
        <n v="1300000"/>
        <n v="3150000"/>
        <s v="2500000(4 videos)"/>
        <n v="700000"/>
        <n v="200000"/>
        <n v="8610000"/>
        <n v="14"/>
        <n v="150000"/>
        <n v="32"/>
        <n v="333000"/>
        <n v="2880000"/>
        <n v="110000"/>
        <n v="90000"/>
        <n v="180000"/>
        <n v="373000"/>
        <n v="300000"/>
        <n v="2500000"/>
        <n v="4720000"/>
        <n v="197750000"/>
        <n v="22873000"/>
        <n v="174877000"/>
        <n v="166267000"/>
        <n v="6020"/>
      </sharedItems>
    </cacheField>
    <cacheField name="H1 2020" numFmtId="0">
      <sharedItems containsBlank="1" containsNumber="1" containsMixedTypes="1" count="56">
        <n v="0.015"/>
        <s v="$65mn"/>
        <s v="$14k"/>
        <n v="4650"/>
        <m/>
        <n v="23250"/>
        <n v="130"/>
        <n v="20"/>
        <n v="8"/>
        <n v="69750"/>
        <n v="388"/>
        <n v="28"/>
        <n v="30000"/>
        <n v="840000"/>
        <n v="1"/>
        <n v="216000"/>
        <n v="2"/>
        <n v="482100"/>
        <n v="241050"/>
        <n v="303750"/>
        <n v="160700"/>
        <n v="420000"/>
        <n v="1883600"/>
        <n v="15"/>
        <n v="4"/>
        <n v="3456000"/>
        <n v="1209600"/>
        <n v="1095000"/>
        <n v="365000"/>
        <n v="360000"/>
        <n v="6485600"/>
        <n v="345600"/>
        <n v="238050"/>
        <n v="200000"/>
        <n v="800000"/>
        <n v="1950000"/>
        <n v="1500000"/>
        <n v="400000"/>
        <n v="100000"/>
        <n v="5749650"/>
        <n v="34"/>
        <n v="870000"/>
        <n v="2160000"/>
        <n v="140000"/>
        <n v="168000"/>
        <n v="120000"/>
        <n v="4328000"/>
        <n v="300000"/>
        <n v="180000"/>
        <n v="172800"/>
        <n v="2736450"/>
        <n v="217408750"/>
        <n v="16273650"/>
        <n v="201135100"/>
        <n v="195385450"/>
        <n v="1240"/>
      </sharedItems>
    </cacheField>
    <cacheField name="H2 2020" numFmtId="0">
      <sharedItems containsBlank="1" containsNumber="1" containsMixedTypes="1" count="55">
        <n v="0.015"/>
        <s v="$55mn"/>
        <s v="$14k"/>
        <n v="4000"/>
        <m/>
        <n v="20000"/>
        <n v="112"/>
        <n v="20"/>
        <n v="8"/>
        <n v="60000"/>
        <n v="334"/>
        <n v="28"/>
        <n v="30000"/>
        <n v="840000"/>
        <n v="1"/>
        <n v="216000"/>
        <n v="2"/>
        <n v="482100"/>
        <n v="241050"/>
        <n v="303750"/>
        <n v="160700"/>
        <n v="430000"/>
        <n v="1883600"/>
        <n v="4"/>
        <n v="3456000"/>
        <n v="1209600"/>
        <n v="1095000"/>
        <n v="365000"/>
        <n v="360000"/>
        <n v="6485600"/>
        <n v="345600"/>
        <n v="238050"/>
        <n v="200000"/>
        <n v="800000"/>
        <n v="3168750"/>
        <n v="2000000"/>
        <n v="500000"/>
        <n v="100000"/>
        <n v="7568400"/>
        <n v="34"/>
        <n v="0"/>
        <n v="2160000"/>
        <n v="140000"/>
        <n v="168000"/>
        <n v="120000"/>
        <n v="2588000"/>
        <n v="300000"/>
        <n v="180000"/>
        <n v="172800"/>
        <n v="3236450"/>
        <n v="183961250"/>
        <n v="15033650"/>
        <n v="168927600"/>
        <n v="161359200"/>
        <n v="1900"/>
      </sharedItems>
    </cacheField>
    <cacheField name="Year 2020" numFmtId="0">
      <sharedItems containsBlank="1" containsNumber="1" containsMixedTypes="1" count="50">
        <n v="0.015"/>
        <s v="$120mn"/>
        <s v="$14k"/>
        <n v="8650"/>
        <m/>
        <n v="1680000"/>
        <n v="50000"/>
        <n v="60000"/>
        <n v="1"/>
        <n v="432000"/>
        <n v="2"/>
        <n v="964200"/>
        <n v="482100"/>
        <n v="607500"/>
        <n v="321400"/>
        <n v="850000"/>
        <n v="3767200"/>
        <n v="20"/>
        <n v="4"/>
        <n v="6912000"/>
        <n v="2419200"/>
        <n v="2190000"/>
        <n v="730000"/>
        <n v="720000"/>
        <n v="12971200"/>
        <n v="691200"/>
        <n v="476100"/>
        <n v="400000"/>
        <n v="1600000"/>
        <n v="5118750"/>
        <n v="3500000"/>
        <n v="900000"/>
        <n v="200000"/>
        <n v="13318050"/>
        <n v="34"/>
        <n v="870000"/>
        <n v="4320000"/>
        <n v="280000"/>
        <n v="336000"/>
        <n v="240000"/>
        <n v="6916000"/>
        <n v="600000"/>
        <n v="360000"/>
        <n v="345600"/>
        <n v="5972900"/>
        <n v="401370000"/>
        <n v="31307300"/>
        <n v="370062700"/>
        <n v="356744650"/>
        <n v="1570"/>
      </sharedItems>
    </cacheField>
  </cacheFields>
</pivotCacheDefinition>
</file>

<file path=xl/pivotCache/pivotCacheRecords1.xml><?xml version="1.0" encoding="utf-8"?>
<pivotCacheRecords xmlns="http://schemas.openxmlformats.org/spreadsheetml/2006/main" xmlns:r="http://schemas.openxmlformats.org/officeDocument/2006/relationships" count="9">
  <r>
    <x v="0"/>
    <x v="0"/>
    <x v="0"/>
    <x v="0"/>
    <x v="0"/>
    <x v="0"/>
    <x v="0"/>
    <x v="0"/>
    <x v="0"/>
    <x v="0"/>
  </r>
  <r>
    <x v="1"/>
    <x v="1"/>
    <x v="1"/>
    <x v="1"/>
    <x v="1"/>
    <x v="1"/>
    <x v="1"/>
    <x v="1"/>
    <x v="1"/>
    <x v="1"/>
  </r>
  <r>
    <x v="2"/>
    <x v="2"/>
    <x v="2"/>
    <x v="2"/>
    <x v="2"/>
    <x v="2"/>
    <x v="2"/>
    <x v="2"/>
    <x v="2"/>
    <x v="2"/>
  </r>
  <r>
    <x v="3"/>
    <x v="3"/>
    <x v="3"/>
    <x v="3"/>
    <x v="3"/>
    <x v="3"/>
    <x v="3"/>
    <x v="3"/>
    <x v="3"/>
    <x v="3"/>
  </r>
  <r>
    <x v="4"/>
    <x v="4"/>
    <x v="4"/>
    <x v="4"/>
    <x v="4"/>
    <x v="4"/>
    <x v="4"/>
    <x v="4"/>
    <x v="4"/>
    <x v="4"/>
  </r>
  <r>
    <x v="5"/>
    <x v="5"/>
    <x v="5"/>
    <x v="5"/>
    <x v="5"/>
    <x v="5"/>
    <x v="5"/>
    <x v="5"/>
    <x v="5"/>
    <x v="5"/>
  </r>
  <r>
    <x v="6"/>
    <x v="6"/>
    <x v="6"/>
    <x v="6"/>
    <x v="6"/>
    <x v="6"/>
    <x v="6"/>
    <x v="6"/>
    <x v="6"/>
    <x v="6"/>
  </r>
  <r>
    <x v="7"/>
    <x v="3"/>
    <x v="3"/>
    <x v="3"/>
    <x v="0"/>
    <x v="7"/>
    <x v="7"/>
    <x v="7"/>
    <x v="7"/>
    <x v="7"/>
  </r>
  <r>
    <x v="8"/>
    <x v="7"/>
    <x v="7"/>
    <x v="7"/>
    <x v="7"/>
    <x v="8"/>
    <x v="8"/>
    <x v="8"/>
    <x v="8"/>
    <x v="8"/>
  </r>
</pivotCacheRecords>
</file>

<file path=xl/pivotCache/pivotCacheRecords2.xml><?xml version="1.0" encoding="utf-8"?>
<pivotCacheRecords xmlns="http://schemas.openxmlformats.org/spreadsheetml/2006/main" xmlns:r="http://schemas.openxmlformats.org/officeDocument/2006/relationships" count="9">
  <r>
    <x v="0"/>
    <x v="0"/>
    <x v="0"/>
    <x v="0"/>
    <x v="0"/>
    <x v="0"/>
    <x v="0"/>
    <x v="0"/>
    <x v="0"/>
    <x v="0"/>
  </r>
  <r>
    <x v="1"/>
    <x v="1"/>
    <x v="1"/>
    <x v="1"/>
    <x v="1"/>
    <x v="1"/>
    <x v="1"/>
    <x v="1"/>
    <x v="1"/>
    <x v="1"/>
  </r>
  <r>
    <x v="2"/>
    <x v="2"/>
    <x v="2"/>
    <x v="2"/>
    <x v="2"/>
    <x v="2"/>
    <x v="2"/>
    <x v="2"/>
    <x v="2"/>
    <x v="2"/>
  </r>
  <r>
    <x v="3"/>
    <x v="3"/>
    <x v="3"/>
    <x v="3"/>
    <x v="3"/>
    <x v="3"/>
    <x v="3"/>
    <x v="3"/>
    <x v="3"/>
    <x v="3"/>
  </r>
  <r>
    <x v="4"/>
    <x v="4"/>
    <x v="4"/>
    <x v="4"/>
    <x v="4"/>
    <x v="4"/>
    <x v="4"/>
    <x v="4"/>
    <x v="4"/>
    <x v="4"/>
  </r>
  <r>
    <x v="5"/>
    <x v="5"/>
    <x v="5"/>
    <x v="5"/>
    <x v="5"/>
    <x v="5"/>
    <x v="5"/>
    <x v="5"/>
    <x v="5"/>
    <x v="5"/>
  </r>
  <r>
    <x v="6"/>
    <x v="6"/>
    <x v="6"/>
    <x v="6"/>
    <x v="6"/>
    <x v="6"/>
    <x v="6"/>
    <x v="6"/>
    <x v="6"/>
    <x v="6"/>
  </r>
  <r>
    <x v="7"/>
    <x v="3"/>
    <x v="3"/>
    <x v="3"/>
    <x v="0"/>
    <x v="7"/>
    <x v="7"/>
    <x v="7"/>
    <x v="7"/>
    <x v="7"/>
  </r>
  <r>
    <x v="8"/>
    <x v="7"/>
    <x v="7"/>
    <x v="7"/>
    <x v="7"/>
    <x v="8"/>
    <x v="8"/>
    <x v="8"/>
    <x v="8"/>
    <x v="8"/>
  </r>
</pivotCacheRecords>
</file>

<file path=xl/pivotCache/pivotCacheRecords3.xml><?xml version="1.0" encoding="utf-8"?>
<pivotCacheRecords xmlns="http://schemas.openxmlformats.org/spreadsheetml/2006/main" xmlns:r="http://schemas.openxmlformats.org/officeDocument/2006/relationships" count="9">
  <r>
    <x v="0"/>
    <x v="0"/>
    <x v="0"/>
    <x v="0"/>
    <x v="0"/>
    <x v="0"/>
    <x v="0"/>
    <x v="0"/>
    <x v="0"/>
    <x v="0"/>
  </r>
  <r>
    <x v="1"/>
    <x v="1"/>
    <x v="1"/>
    <x v="1"/>
    <x v="1"/>
    <x v="1"/>
    <x v="1"/>
    <x v="1"/>
    <x v="1"/>
    <x v="1"/>
  </r>
  <r>
    <x v="2"/>
    <x v="2"/>
    <x v="2"/>
    <x v="2"/>
    <x v="2"/>
    <x v="2"/>
    <x v="2"/>
    <x v="2"/>
    <x v="2"/>
    <x v="2"/>
  </r>
  <r>
    <x v="3"/>
    <x v="3"/>
    <x v="3"/>
    <x v="3"/>
    <x v="3"/>
    <x v="3"/>
    <x v="3"/>
    <x v="3"/>
    <x v="3"/>
    <x v="3"/>
  </r>
  <r>
    <x v="4"/>
    <x v="4"/>
    <x v="4"/>
    <x v="4"/>
    <x v="4"/>
    <x v="4"/>
    <x v="4"/>
    <x v="4"/>
    <x v="4"/>
    <x v="4"/>
  </r>
  <r>
    <x v="5"/>
    <x v="5"/>
    <x v="5"/>
    <x v="5"/>
    <x v="5"/>
    <x v="5"/>
    <x v="5"/>
    <x v="5"/>
    <x v="5"/>
    <x v="5"/>
  </r>
  <r>
    <x v="6"/>
    <x v="6"/>
    <x v="6"/>
    <x v="6"/>
    <x v="6"/>
    <x v="6"/>
    <x v="6"/>
    <x v="6"/>
    <x v="6"/>
    <x v="6"/>
  </r>
  <r>
    <x v="7"/>
    <x v="3"/>
    <x v="3"/>
    <x v="3"/>
    <x v="0"/>
    <x v="7"/>
    <x v="7"/>
    <x v="7"/>
    <x v="7"/>
    <x v="7"/>
  </r>
  <r>
    <x v="8"/>
    <x v="7"/>
    <x v="7"/>
    <x v="7"/>
    <x v="7"/>
    <x v="8"/>
    <x v="8"/>
    <x v="8"/>
    <x v="8"/>
    <x v="8"/>
  </r>
</pivotCacheRecords>
</file>

<file path=xl/pivotCache/pivotCacheRecords4.xml><?xml version="1.0" encoding="utf-8"?>
<pivotCacheRecords xmlns="http://schemas.openxmlformats.org/spreadsheetml/2006/main" xmlns:r="http://schemas.openxmlformats.org/officeDocument/2006/relationships" count="9">
  <r>
    <x v="0"/>
    <x v="0"/>
    <x v="0"/>
    <x v="0"/>
    <x v="0"/>
    <x v="0"/>
    <x v="0"/>
    <x v="0"/>
    <x v="0"/>
    <x v="0"/>
  </r>
  <r>
    <x v="1"/>
    <x v="1"/>
    <x v="1"/>
    <x v="1"/>
    <x v="1"/>
    <x v="1"/>
    <x v="1"/>
    <x v="1"/>
    <x v="1"/>
    <x v="1"/>
  </r>
  <r>
    <x v="2"/>
    <x v="2"/>
    <x v="2"/>
    <x v="2"/>
    <x v="2"/>
    <x v="2"/>
    <x v="2"/>
    <x v="2"/>
    <x v="2"/>
    <x v="2"/>
  </r>
  <r>
    <x v="3"/>
    <x v="3"/>
    <x v="3"/>
    <x v="3"/>
    <x v="3"/>
    <x v="3"/>
    <x v="3"/>
    <x v="3"/>
    <x v="3"/>
    <x v="3"/>
  </r>
  <r>
    <x v="4"/>
    <x v="4"/>
    <x v="4"/>
    <x v="4"/>
    <x v="4"/>
    <x v="4"/>
    <x v="4"/>
    <x v="4"/>
    <x v="4"/>
    <x v="4"/>
  </r>
  <r>
    <x v="5"/>
    <x v="5"/>
    <x v="5"/>
    <x v="5"/>
    <x v="5"/>
    <x v="5"/>
    <x v="5"/>
    <x v="5"/>
    <x v="5"/>
    <x v="5"/>
  </r>
  <r>
    <x v="6"/>
    <x v="6"/>
    <x v="6"/>
    <x v="6"/>
    <x v="6"/>
    <x v="6"/>
    <x v="6"/>
    <x v="6"/>
    <x v="6"/>
    <x v="6"/>
  </r>
  <r>
    <x v="7"/>
    <x v="3"/>
    <x v="3"/>
    <x v="3"/>
    <x v="0"/>
    <x v="7"/>
    <x v="7"/>
    <x v="7"/>
    <x v="7"/>
    <x v="7"/>
  </r>
  <r>
    <x v="8"/>
    <x v="7"/>
    <x v="7"/>
    <x v="7"/>
    <x v="7"/>
    <x v="8"/>
    <x v="8"/>
    <x v="8"/>
    <x v="8"/>
    <x v="8"/>
  </r>
</pivotCacheRecords>
</file>

<file path=xl/pivotCache/pivotCacheRecords5.xml><?xml version="1.0" encoding="utf-8"?>
<pivotCacheRecords xmlns="http://schemas.openxmlformats.org/spreadsheetml/2006/main" xmlns:r="http://schemas.openxmlformats.org/officeDocument/2006/relationships" count="8">
  <r>
    <x v="0"/>
    <x v="0"/>
    <x v="0"/>
    <x v="0"/>
    <x v="0"/>
    <x v="0"/>
    <x v="0"/>
    <x v="0"/>
    <x v="0"/>
    <x v="0"/>
  </r>
  <r>
    <x v="1"/>
    <x v="1"/>
    <x v="1"/>
    <x v="1"/>
    <x v="1"/>
    <x v="1"/>
    <x v="1"/>
    <x v="1"/>
    <x v="1"/>
    <x v="1"/>
  </r>
  <r>
    <x v="2"/>
    <x v="2"/>
    <x v="2"/>
    <x v="2"/>
    <x v="2"/>
    <x v="2"/>
    <x v="2"/>
    <x v="2"/>
    <x v="2"/>
    <x v="2"/>
  </r>
  <r>
    <x v="3"/>
    <x v="3"/>
    <x v="3"/>
    <x v="3"/>
    <x v="3"/>
    <x v="3"/>
    <x v="3"/>
    <x v="3"/>
    <x v="3"/>
    <x v="3"/>
  </r>
  <r>
    <x v="4"/>
    <x v="4"/>
    <x v="4"/>
    <x v="4"/>
    <x v="4"/>
    <x v="4"/>
    <x v="4"/>
    <x v="4"/>
    <x v="4"/>
    <x v="4"/>
  </r>
  <r>
    <x v="5"/>
    <x v="5"/>
    <x v="5"/>
    <x v="5"/>
    <x v="5"/>
    <x v="5"/>
    <x v="5"/>
    <x v="5"/>
    <x v="5"/>
    <x v="5"/>
  </r>
  <r>
    <x v="6"/>
    <x v="1"/>
    <x v="1"/>
    <x v="1"/>
    <x v="1"/>
    <x v="1"/>
    <x v="1"/>
    <x v="1"/>
    <x v="1"/>
    <x v="1"/>
  </r>
  <r>
    <x v="7"/>
    <x v="6"/>
    <x v="6"/>
    <x v="6"/>
    <x v="6"/>
    <x v="6"/>
    <x v="6"/>
    <x v="1"/>
    <x v="1"/>
    <x v="1"/>
  </r>
</pivotCacheRecords>
</file>

<file path=xl/pivotCache/pivotCacheRecords6.xml><?xml version="1.0" encoding="utf-8"?>
<pivotCacheRecords xmlns="http://schemas.openxmlformats.org/spreadsheetml/2006/main" xmlns:r="http://schemas.openxmlformats.org/officeDocument/2006/relationships" count="8">
  <r>
    <x v="0"/>
    <x v="0"/>
    <x v="0"/>
    <x v="0"/>
    <x v="0"/>
    <x v="0"/>
    <x v="0"/>
    <x v="0"/>
    <x v="0"/>
    <x v="0"/>
  </r>
  <r>
    <x v="1"/>
    <x v="1"/>
    <x v="1"/>
    <x v="1"/>
    <x v="1"/>
    <x v="1"/>
    <x v="1"/>
    <x v="1"/>
    <x v="1"/>
    <x v="1"/>
  </r>
  <r>
    <x v="2"/>
    <x v="2"/>
    <x v="2"/>
    <x v="2"/>
    <x v="2"/>
    <x v="2"/>
    <x v="2"/>
    <x v="2"/>
    <x v="2"/>
    <x v="2"/>
  </r>
  <r>
    <x v="3"/>
    <x v="3"/>
    <x v="3"/>
    <x v="3"/>
    <x v="3"/>
    <x v="3"/>
    <x v="3"/>
    <x v="3"/>
    <x v="3"/>
    <x v="3"/>
  </r>
  <r>
    <x v="4"/>
    <x v="4"/>
    <x v="4"/>
    <x v="4"/>
    <x v="4"/>
    <x v="4"/>
    <x v="4"/>
    <x v="4"/>
    <x v="4"/>
    <x v="4"/>
  </r>
  <r>
    <x v="5"/>
    <x v="5"/>
    <x v="5"/>
    <x v="5"/>
    <x v="5"/>
    <x v="5"/>
    <x v="5"/>
    <x v="5"/>
    <x v="5"/>
    <x v="5"/>
  </r>
  <r>
    <x v="6"/>
    <x v="1"/>
    <x v="1"/>
    <x v="1"/>
    <x v="1"/>
    <x v="1"/>
    <x v="1"/>
    <x v="1"/>
    <x v="1"/>
    <x v="1"/>
  </r>
  <r>
    <x v="7"/>
    <x v="6"/>
    <x v="6"/>
    <x v="6"/>
    <x v="6"/>
    <x v="6"/>
    <x v="6"/>
    <x v="1"/>
    <x v="1"/>
    <x v="1"/>
  </r>
</pivotCacheRecords>
</file>

<file path=xl/pivotCache/pivotCacheRecords7.xml><?xml version="1.0" encoding="utf-8"?>
<pivotCacheRecords xmlns="http://schemas.openxmlformats.org/spreadsheetml/2006/main" xmlns:r="http://schemas.openxmlformats.org/officeDocument/2006/relationships" count="8">
  <r>
    <x v="0"/>
    <x v="0"/>
    <x v="0"/>
    <x v="0"/>
    <x v="0"/>
    <x v="0"/>
    <x v="0"/>
    <x v="0"/>
    <x v="0"/>
    <x v="0"/>
  </r>
  <r>
    <x v="1"/>
    <x v="1"/>
    <x v="1"/>
    <x v="1"/>
    <x v="1"/>
    <x v="1"/>
    <x v="1"/>
    <x v="1"/>
    <x v="1"/>
    <x v="1"/>
  </r>
  <r>
    <x v="2"/>
    <x v="2"/>
    <x v="2"/>
    <x v="2"/>
    <x v="2"/>
    <x v="2"/>
    <x v="2"/>
    <x v="2"/>
    <x v="2"/>
    <x v="2"/>
  </r>
  <r>
    <x v="3"/>
    <x v="3"/>
    <x v="3"/>
    <x v="3"/>
    <x v="3"/>
    <x v="3"/>
    <x v="3"/>
    <x v="3"/>
    <x v="3"/>
    <x v="3"/>
  </r>
  <r>
    <x v="4"/>
    <x v="4"/>
    <x v="4"/>
    <x v="4"/>
    <x v="4"/>
    <x v="4"/>
    <x v="4"/>
    <x v="4"/>
    <x v="4"/>
    <x v="4"/>
  </r>
  <r>
    <x v="5"/>
    <x v="5"/>
    <x v="5"/>
    <x v="5"/>
    <x v="5"/>
    <x v="5"/>
    <x v="5"/>
    <x v="5"/>
    <x v="5"/>
    <x v="5"/>
  </r>
  <r>
    <x v="6"/>
    <x v="1"/>
    <x v="1"/>
    <x v="1"/>
    <x v="1"/>
    <x v="1"/>
    <x v="1"/>
    <x v="1"/>
    <x v="1"/>
    <x v="1"/>
  </r>
  <r>
    <x v="7"/>
    <x v="6"/>
    <x v="6"/>
    <x v="6"/>
    <x v="6"/>
    <x v="6"/>
    <x v="6"/>
    <x v="1"/>
    <x v="1"/>
    <x v="1"/>
  </r>
</pivotCacheRecords>
</file>

<file path=xl/pivotCache/pivotCacheRecords8.xml><?xml version="1.0" encoding="utf-8"?>
<pivotCacheRecords xmlns="http://schemas.openxmlformats.org/spreadsheetml/2006/main" xmlns:r="http://schemas.openxmlformats.org/officeDocument/2006/relationships" count="11">
  <r>
    <x v="0"/>
    <x v="0"/>
    <x v="0"/>
    <x v="0"/>
    <x v="0"/>
    <x v="0"/>
    <x v="0"/>
    <x v="0"/>
    <x v="0"/>
    <x v="0"/>
  </r>
  <r>
    <x v="1"/>
    <x v="1"/>
    <x v="1"/>
    <x v="1"/>
    <x v="1"/>
    <x v="1"/>
    <x v="1"/>
    <x v="1"/>
    <x v="1"/>
    <x v="1"/>
  </r>
  <r>
    <x v="2"/>
    <x v="2"/>
    <x v="2"/>
    <x v="2"/>
    <x v="2"/>
    <x v="2"/>
    <x v="2"/>
    <x v="2"/>
    <x v="2"/>
    <x v="2"/>
  </r>
  <r>
    <x v="3"/>
    <x v="3"/>
    <x v="3"/>
    <x v="3"/>
    <x v="3"/>
    <x v="3"/>
    <x v="3"/>
    <x v="3"/>
    <x v="3"/>
    <x v="3"/>
  </r>
  <r>
    <x v="4"/>
    <x v="4"/>
    <x v="4"/>
    <x v="4"/>
    <x v="4"/>
    <x v="4"/>
    <x v="4"/>
    <x v="4"/>
    <x v="4"/>
    <x v="4"/>
  </r>
  <r>
    <x v="5"/>
    <x v="5"/>
    <x v="5"/>
    <x v="5"/>
    <x v="5"/>
    <x v="5"/>
    <x v="5"/>
    <x v="5"/>
    <x v="5"/>
    <x v="5"/>
  </r>
  <r>
    <x v="6"/>
    <x v="1"/>
    <x v="1"/>
    <x v="1"/>
    <x v="1"/>
    <x v="1"/>
    <x v="1"/>
    <x v="1"/>
    <x v="1"/>
    <x v="1"/>
  </r>
  <r>
    <x v="7"/>
    <x v="6"/>
    <x v="6"/>
    <x v="6"/>
    <x v="6"/>
    <x v="6"/>
    <x v="6"/>
    <x v="1"/>
    <x v="1"/>
    <x v="1"/>
  </r>
  <r>
    <x v="8"/>
    <x v="7"/>
    <x v="7"/>
    <x v="7"/>
    <x v="7"/>
    <x v="7"/>
    <x v="7"/>
    <x v="6"/>
    <x v="6"/>
    <x v="6"/>
  </r>
  <r>
    <x v="9"/>
    <x v="8"/>
    <x v="8"/>
    <x v="8"/>
    <x v="8"/>
    <x v="8"/>
    <x v="8"/>
    <x v="7"/>
    <x v="7"/>
    <x v="7"/>
  </r>
  <r>
    <x v="10"/>
    <x v="9"/>
    <x v="9"/>
    <x v="9"/>
    <x v="9"/>
    <x v="9"/>
    <x v="9"/>
    <x v="8"/>
    <x v="8"/>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7" cacheId="7"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8">
  <location ref="C97:F105" firstHeaderRow="0" firstDataRow="1" firstDataCol="1"/>
  <pivotFields count="10">
    <pivotField axis="axisRow" compact="0" multipleItemSelectionAllowed="1" showAll="0">
      <items count="88">
        <item h="1" x="68"/>
        <item h="1" x="69"/>
        <item h="1" x="74"/>
        <item h="1" x="67"/>
        <item h="1" x="52"/>
        <item h="1" x="15"/>
        <item h="1" x="22"/>
        <item h="1" x="23"/>
        <item h="1" x="37"/>
        <item h="1" x="39"/>
        <item h="1" x="36"/>
        <item h="1" x="38"/>
        <item h="1" x="41"/>
        <item h="1" x="40"/>
        <item h="1" x="35"/>
        <item h="1" x="33"/>
        <item h="1" x="8"/>
        <item h="1" x="12"/>
        <item h="1" x="5"/>
        <item h="1" x="55"/>
        <item h="1" x="61"/>
        <item h="1" x="59"/>
        <item h="1" x="86"/>
        <item h="1" x="50"/>
        <item h="1" x="2"/>
        <item h="1" x="20"/>
        <item h="1" x="21"/>
        <item h="1" x="70"/>
        <item h="1" x="71"/>
        <item h="1" x="72"/>
        <item h="1" x="73"/>
        <item h="1" x="57"/>
        <item h="1" x="43"/>
        <item h="1" x="26"/>
        <item h="1" x="27"/>
        <item h="1" x="30"/>
        <item h="1" x="48"/>
        <item h="1" x="49"/>
        <item h="1" x="45"/>
        <item h="1" x="51"/>
        <item h="1" x="47"/>
        <item h="1" x="31"/>
        <item h="1" x="44"/>
        <item h="1" x="46"/>
        <item h="1" x="0"/>
        <item h="1" x="1"/>
        <item h="1" x="17"/>
        <item h="1" x="29"/>
        <item h="1" x="28"/>
        <item h="1" x="3"/>
        <item h="1" x="75"/>
        <item h="1" x="76"/>
        <item h="1" x="77"/>
        <item x="79"/>
        <item h="1" x="78"/>
        <item x="42"/>
        <item h="1" x="65"/>
        <item x="16"/>
        <item h="1" x="14"/>
        <item h="1" x="82"/>
        <item h="1" x="83"/>
        <item x="66"/>
        <item h="1" x="63"/>
        <item h="1" x="60"/>
        <item h="1" x="13"/>
        <item h="1" x="9"/>
        <item x="56"/>
        <item h="1" x="84"/>
        <item h="1" x="64"/>
        <item h="1" x="85"/>
        <item h="1" x="34"/>
        <item h="1" x="6"/>
        <item h="1" x="10"/>
        <item h="1" x="62"/>
        <item h="1" x="58"/>
        <item h="1" x="7"/>
        <item h="1" x="11"/>
        <item h="1" x="81"/>
        <item x="32"/>
        <item h="1" x="80"/>
        <item h="1" x="24"/>
        <item h="1" x="25"/>
        <item h="1" x="54"/>
        <item h="1" x="53"/>
        <item x="18"/>
        <item h="1" x="19"/>
        <item h="1" x="4"/>
        <item t="default"/>
      </items>
    </pivotField>
    <pivotField compact="0" showAll="0">
      <items count="50">
        <item x="0"/>
        <item x="17"/>
        <item x="19"/>
        <item x="8"/>
        <item x="11"/>
        <item x="26"/>
        <item x="35"/>
        <item x="12"/>
        <item x="37"/>
        <item x="7"/>
        <item x="6"/>
        <item x="10"/>
        <item x="3"/>
        <item x="48"/>
        <item x="5"/>
        <item x="13"/>
        <item x="9"/>
        <item x="16"/>
        <item x="15"/>
        <item x="41"/>
        <item x="40"/>
        <item x="33"/>
        <item x="23"/>
        <item x="18"/>
        <item x="21"/>
        <item x="14"/>
        <item x="22"/>
        <item x="36"/>
        <item x="20"/>
        <item x="24"/>
        <item x="28"/>
        <item x="30"/>
        <item x="38"/>
        <item x="32"/>
        <item x="31"/>
        <item x="27"/>
        <item x="39"/>
        <item x="43"/>
        <item x="25"/>
        <item x="42"/>
        <item x="29"/>
        <item x="34"/>
        <item x="45"/>
        <item x="47"/>
        <item x="46"/>
        <item x="44"/>
        <item x="2"/>
        <item x="1"/>
        <item x="4"/>
        <item t="default"/>
      </items>
    </pivotField>
    <pivotField compact="0" showAll="0">
      <items count="48">
        <item x="34"/>
        <item x="0"/>
        <item x="16"/>
        <item x="18"/>
        <item x="8"/>
        <item x="11"/>
        <item x="24"/>
        <item x="12"/>
        <item x="7"/>
        <item x="6"/>
        <item x="10"/>
        <item x="3"/>
        <item x="46"/>
        <item x="5"/>
        <item x="13"/>
        <item x="15"/>
        <item x="9"/>
        <item x="36"/>
        <item x="38"/>
        <item x="32"/>
        <item x="21"/>
        <item x="17"/>
        <item x="20"/>
        <item x="29"/>
        <item x="14"/>
        <item x="19"/>
        <item x="26"/>
        <item x="22"/>
        <item x="30"/>
        <item x="27"/>
        <item x="40"/>
        <item x="31"/>
        <item x="37"/>
        <item x="25"/>
        <item x="39"/>
        <item x="41"/>
        <item x="23"/>
        <item x="28"/>
        <item x="33"/>
        <item x="43"/>
        <item x="45"/>
        <item x="44"/>
        <item x="42"/>
        <item x="2"/>
        <item x="1"/>
        <item x="35"/>
        <item x="4"/>
        <item t="default"/>
      </items>
    </pivotField>
    <pivotField dataField="1" compact="0" showAll="0">
      <items count="44">
        <item x="0"/>
        <item x="8"/>
        <item x="10"/>
        <item x="27"/>
        <item x="16"/>
        <item x="29"/>
        <item x="3"/>
        <item x="42"/>
        <item x="31"/>
        <item x="7"/>
        <item x="32"/>
        <item x="6"/>
        <item x="33"/>
        <item x="25"/>
        <item x="13"/>
        <item x="28"/>
        <item x="9"/>
        <item x="12"/>
        <item x="21"/>
        <item x="5"/>
        <item x="35"/>
        <item x="30"/>
        <item x="11"/>
        <item x="18"/>
        <item x="14"/>
        <item x="19"/>
        <item x="22"/>
        <item x="36"/>
        <item x="24"/>
        <item x="23"/>
        <item x="17"/>
        <item x="37"/>
        <item x="15"/>
        <item x="34"/>
        <item x="20"/>
        <item x="26"/>
        <item x="39"/>
        <item x="41"/>
        <item x="40"/>
        <item x="38"/>
        <item x="2"/>
        <item x="1"/>
        <item x="4"/>
        <item t="default"/>
      </items>
    </pivotField>
    <pivotField compact="0" showAll="0">
      <items count="51">
        <item x="0"/>
        <item x="16"/>
        <item x="18"/>
        <item x="25"/>
        <item x="8"/>
        <item x="11"/>
        <item x="12"/>
        <item x="24"/>
        <item x="7"/>
        <item x="6"/>
        <item x="10"/>
        <item x="3"/>
        <item x="49"/>
        <item x="5"/>
        <item x="13"/>
        <item x="15"/>
        <item x="9"/>
        <item x="41"/>
        <item x="40"/>
        <item x="37"/>
        <item x="35"/>
        <item x="22"/>
        <item x="43"/>
        <item x="17"/>
        <item x="31"/>
        <item x="20"/>
        <item x="28"/>
        <item x="21"/>
        <item x="30"/>
        <item x="14"/>
        <item x="19"/>
        <item x="32"/>
        <item x="27"/>
        <item x="34"/>
        <item x="33"/>
        <item x="39"/>
        <item x="23"/>
        <item x="42"/>
        <item x="44"/>
        <item x="26"/>
        <item x="36"/>
        <item x="29"/>
        <item x="46"/>
        <item x="48"/>
        <item x="47"/>
        <item x="45"/>
        <item x="2"/>
        <item x="1"/>
        <item x="38"/>
        <item x="4"/>
        <item t="default"/>
      </items>
    </pivotField>
    <pivotField compact="0" showAll="0">
      <items count="55">
        <item x="0"/>
        <item x="17"/>
        <item x="19"/>
        <item x="26"/>
        <item x="8"/>
        <item x="11"/>
        <item x="12"/>
        <item x="7"/>
        <item x="6"/>
        <item x="10"/>
        <item x="3"/>
        <item x="53"/>
        <item x="5"/>
        <item x="15"/>
        <item x="13"/>
        <item x="16"/>
        <item x="45"/>
        <item x="9"/>
        <item x="44"/>
        <item x="40"/>
        <item x="46"/>
        <item x="38"/>
        <item x="23"/>
        <item x="42"/>
        <item x="18"/>
        <item x="33"/>
        <item x="21"/>
        <item x="22"/>
        <item x="32"/>
        <item x="30"/>
        <item x="29"/>
        <item x="37"/>
        <item x="20"/>
        <item x="14"/>
        <item x="24"/>
        <item x="34"/>
        <item x="28"/>
        <item x="43"/>
        <item x="36"/>
        <item x="25"/>
        <item x="47"/>
        <item x="35"/>
        <item x="48"/>
        <item x="27"/>
        <item x="39"/>
        <item x="31"/>
        <item x="50"/>
        <item x="52"/>
        <item x="51"/>
        <item x="49"/>
        <item x="2"/>
        <item x="1"/>
        <item x="41"/>
        <item x="4"/>
        <item t="default"/>
      </items>
    </pivotField>
    <pivotField dataField="1" compact="0" showAll="0">
      <items count="51">
        <item x="0"/>
        <item x="8"/>
        <item x="10"/>
        <item x="18"/>
        <item x="33"/>
        <item x="17"/>
        <item x="35"/>
        <item x="3"/>
        <item x="49"/>
        <item x="6"/>
        <item x="7"/>
        <item x="39"/>
        <item x="38"/>
        <item x="34"/>
        <item x="40"/>
        <item x="20"/>
        <item x="31"/>
        <item x="14"/>
        <item x="42"/>
        <item x="36"/>
        <item x="9"/>
        <item x="41"/>
        <item x="26"/>
        <item x="12"/>
        <item x="13"/>
        <item x="23"/>
        <item x="25"/>
        <item x="22"/>
        <item x="30"/>
        <item x="5"/>
        <item x="11"/>
        <item x="15"/>
        <item x="27"/>
        <item x="21"/>
        <item x="43"/>
        <item x="37"/>
        <item x="28"/>
        <item x="16"/>
        <item x="44"/>
        <item x="19"/>
        <item x="24"/>
        <item x="32"/>
        <item x="46"/>
        <item x="48"/>
        <item x="47"/>
        <item x="45"/>
        <item x="2"/>
        <item x="1"/>
        <item x="29"/>
        <item x="4"/>
        <item t="default"/>
      </items>
    </pivotField>
    <pivotField compact="0" showAll="0">
      <items count="57">
        <item x="0"/>
        <item x="14"/>
        <item x="16"/>
        <item x="24"/>
        <item x="8"/>
        <item x="23"/>
        <item x="7"/>
        <item x="11"/>
        <item x="40"/>
        <item x="6"/>
        <item x="10"/>
        <item x="55"/>
        <item x="3"/>
        <item x="5"/>
        <item x="12"/>
        <item x="9"/>
        <item x="38"/>
        <item x="45"/>
        <item x="43"/>
        <item x="20"/>
        <item x="44"/>
        <item x="49"/>
        <item x="48"/>
        <item x="33"/>
        <item x="15"/>
        <item x="32"/>
        <item x="18"/>
        <item x="47"/>
        <item x="19"/>
        <item x="31"/>
        <item x="29"/>
        <item x="28"/>
        <item x="37"/>
        <item x="21"/>
        <item x="17"/>
        <item x="34"/>
        <item x="13"/>
        <item x="41"/>
        <item x="27"/>
        <item x="26"/>
        <item x="36"/>
        <item x="22"/>
        <item x="35"/>
        <item x="42"/>
        <item x="50"/>
        <item x="25"/>
        <item x="46"/>
        <item x="39"/>
        <item x="30"/>
        <item x="52"/>
        <item x="54"/>
        <item x="53"/>
        <item x="51"/>
        <item x="2"/>
        <item x="1"/>
        <item x="4"/>
        <item t="default"/>
      </items>
    </pivotField>
    <pivotField compact="0" showAll="0">
      <items count="56">
        <item x="40"/>
        <item x="0"/>
        <item x="14"/>
        <item x="16"/>
        <item x="23"/>
        <item x="8"/>
        <item x="7"/>
        <item x="11"/>
        <item x="39"/>
        <item x="6"/>
        <item x="10"/>
        <item x="54"/>
        <item x="3"/>
        <item x="5"/>
        <item x="12"/>
        <item x="9"/>
        <item x="37"/>
        <item x="44"/>
        <item x="42"/>
        <item x="20"/>
        <item x="43"/>
        <item x="48"/>
        <item x="47"/>
        <item x="32"/>
        <item x="15"/>
        <item x="31"/>
        <item x="18"/>
        <item x="46"/>
        <item x="19"/>
        <item x="30"/>
        <item x="28"/>
        <item x="27"/>
        <item x="21"/>
        <item x="17"/>
        <item x="36"/>
        <item x="33"/>
        <item x="13"/>
        <item x="26"/>
        <item x="25"/>
        <item x="22"/>
        <item x="35"/>
        <item x="41"/>
        <item x="45"/>
        <item x="34"/>
        <item x="49"/>
        <item x="24"/>
        <item x="29"/>
        <item x="38"/>
        <item x="51"/>
        <item x="53"/>
        <item x="52"/>
        <item x="50"/>
        <item x="2"/>
        <item x="1"/>
        <item x="4"/>
        <item t="default"/>
      </items>
    </pivotField>
    <pivotField dataField="1" compact="0" showAll="0">
      <items count="51">
        <item x="0"/>
        <item x="8"/>
        <item x="10"/>
        <item x="18"/>
        <item x="17"/>
        <item x="34"/>
        <item x="49"/>
        <item x="3"/>
        <item x="6"/>
        <item x="7"/>
        <item x="32"/>
        <item x="39"/>
        <item x="37"/>
        <item x="14"/>
        <item x="38"/>
        <item x="43"/>
        <item x="42"/>
        <item x="27"/>
        <item x="9"/>
        <item x="26"/>
        <item x="12"/>
        <item x="41"/>
        <item x="13"/>
        <item x="25"/>
        <item x="23"/>
        <item x="22"/>
        <item x="15"/>
        <item x="35"/>
        <item x="31"/>
        <item x="11"/>
        <item x="28"/>
        <item x="5"/>
        <item x="21"/>
        <item x="20"/>
        <item x="30"/>
        <item x="16"/>
        <item x="36"/>
        <item x="29"/>
        <item x="44"/>
        <item x="19"/>
        <item x="40"/>
        <item x="24"/>
        <item x="33"/>
        <item x="46"/>
        <item x="48"/>
        <item x="47"/>
        <item x="45"/>
        <item x="1"/>
        <item x="2"/>
        <item x="4"/>
        <item t="default"/>
      </items>
    </pivotField>
  </pivotFields>
  <rowFields count="1">
    <field x="0"/>
  </rowFields>
  <rowItems count="8">
    <i>
      <x v="53"/>
    </i>
    <i>
      <x v="55"/>
    </i>
    <i>
      <x v="57"/>
    </i>
    <i>
      <x v="61"/>
    </i>
    <i>
      <x v="66"/>
    </i>
    <i>
      <x v="78"/>
    </i>
    <i>
      <x v="84"/>
    </i>
    <i t="grand">
      <x/>
    </i>
  </rowItems>
  <colFields count="1">
    <field x="-2"/>
  </colFields>
  <colItems count="3">
    <i>
      <x/>
    </i>
    <i i="1">
      <x v="1"/>
    </i>
    <i i="2">
      <x v="2"/>
    </i>
  </colItems>
  <dataFields count="3">
    <dataField name="Sum of Year 2018" fld="3" baseField="0" baseItem="0"/>
    <dataField name="Sum of Year 2019" fld="6" baseField="0" baseItem="0"/>
    <dataField name="Sum of Year 2020" fld="9"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4"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6">
  <location ref="A13:D15" firstHeaderRow="0" firstDataRow="1" firstDataCol="1"/>
  <pivotFields count="10">
    <pivotField axis="axisRow" compact="0" sortType="descending" multipleItemSelectionAllowed="1" showAll="0">
      <items count="10">
        <item h="1" x="0"/>
        <item x="8"/>
        <item h="1" x="1"/>
        <item h="1" x="6"/>
        <item h="1" x="7"/>
        <item h="1" x="4"/>
        <item h="1" x="2"/>
        <item h="1" x="5"/>
        <item h="1" x="3"/>
        <item t="default"/>
      </items>
    </pivotField>
    <pivotField compact="0" showAll="0"/>
    <pivotField compact="0" showAll="0"/>
    <pivotField dataField="1" compact="0" showAll="0">
      <items count="8">
        <item x="1"/>
        <item x="0"/>
        <item x="5"/>
        <item x="3"/>
        <item x="4"/>
        <item x="2"/>
        <item x="6"/>
        <item t="default"/>
      </items>
    </pivotField>
    <pivotField compact="0" showAll="0"/>
    <pivotField compact="0" showAll="0"/>
    <pivotField dataField="1" compact="0" showAll="0">
      <items count="9">
        <item x="1"/>
        <item x="0"/>
        <item x="3"/>
        <item x="6"/>
        <item x="5"/>
        <item x="4"/>
        <item x="2"/>
        <item x="7"/>
        <item t="default"/>
      </items>
    </pivotField>
    <pivotField compact="0" showAll="0"/>
    <pivotField compact="0" showAll="0"/>
    <pivotField dataField="1" compact="0" showAll="0">
      <items count="9">
        <item x="1"/>
        <item x="0"/>
        <item x="6"/>
        <item x="5"/>
        <item x="4"/>
        <item x="3"/>
        <item x="2"/>
        <item x="7"/>
        <item t="default"/>
      </items>
    </pivotField>
  </pivotFields>
  <rowFields count="1">
    <field x="0"/>
  </rowFields>
  <rowItems count="2">
    <i>
      <x v="1"/>
    </i>
    <i t="grand">
      <x/>
    </i>
  </rowItems>
  <colFields count="1">
    <field x="-2"/>
  </colFields>
  <colItems count="3">
    <i>
      <x/>
    </i>
    <i i="1">
      <x v="1"/>
    </i>
    <i i="2">
      <x v="2"/>
    </i>
  </colItems>
  <dataFields count="3">
    <dataField name="Sum of Year 2018" fld="3" baseField="0" baseItem="0"/>
    <dataField name="Sum of Year 2019" fld="6" baseField="0" baseItem="0"/>
    <dataField name="Sum of Year 2020" fld="9"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7"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8">
  <location ref="C118:F122" firstHeaderRow="0" firstDataRow="1" firstDataCol="1"/>
  <pivotFields count="10">
    <pivotField axis="axisRow" compact="0" multipleItemSelectionAllowed="1" showAll="0">
      <items count="88">
        <item h="1" x="68"/>
        <item h="1" x="69"/>
        <item h="1" x="74"/>
        <item h="1" x="67"/>
        <item h="1" x="52"/>
        <item h="1" x="15"/>
        <item h="1" x="22"/>
        <item h="1" x="23"/>
        <item h="1" x="37"/>
        <item h="1" x="39"/>
        <item h="1" x="36"/>
        <item h="1" x="38"/>
        <item h="1" x="41"/>
        <item h="1" x="40"/>
        <item h="1" x="35"/>
        <item h="1" x="33"/>
        <item h="1" x="8"/>
        <item h="1" x="12"/>
        <item h="1" x="5"/>
        <item h="1" x="55"/>
        <item h="1" x="61"/>
        <item h="1" x="59"/>
        <item h="1" x="86"/>
        <item h="1" x="50"/>
        <item h="1" x="2"/>
        <item h="1" x="20"/>
        <item h="1" x="21"/>
        <item h="1" x="70"/>
        <item h="1" x="71"/>
        <item h="1" x="72"/>
        <item h="1" x="73"/>
        <item h="1" x="57"/>
        <item h="1" x="43"/>
        <item h="1" x="26"/>
        <item h="1" x="27"/>
        <item h="1" x="30"/>
        <item h="1" x="48"/>
        <item h="1" x="49"/>
        <item h="1" x="45"/>
        <item h="1" x="51"/>
        <item h="1" x="47"/>
        <item h="1" x="31"/>
        <item h="1" x="44"/>
        <item h="1" x="46"/>
        <item h="1" x="0"/>
        <item h="1" x="1"/>
        <item h="1" x="17"/>
        <item h="1" x="29"/>
        <item h="1" x="28"/>
        <item h="1" x="3"/>
        <item h="1" x="75"/>
        <item h="1" x="76"/>
        <item h="1" x="77"/>
        <item h="1" x="79"/>
        <item h="1" x="78"/>
        <item h="1" x="42"/>
        <item h="1" x="65"/>
        <item h="1" x="16"/>
        <item h="1" x="14"/>
        <item h="1" x="82"/>
        <item x="83"/>
        <item h="1" x="66"/>
        <item h="1" x="63"/>
        <item h="1" x="60"/>
        <item h="1" x="13"/>
        <item h="1" x="9"/>
        <item h="1" x="56"/>
        <item h="1" x="84"/>
        <item h="1" x="64"/>
        <item x="85"/>
        <item h="1" x="34"/>
        <item h="1" x="6"/>
        <item h="1" x="10"/>
        <item h="1" x="62"/>
        <item h="1" x="58"/>
        <item h="1" x="7"/>
        <item h="1" x="11"/>
        <item x="81"/>
        <item h="1" x="32"/>
        <item h="1" x="80"/>
        <item h="1" x="24"/>
        <item h="1" x="25"/>
        <item h="1" x="54"/>
        <item h="1" x="53"/>
        <item h="1" x="18"/>
        <item h="1" x="19"/>
        <item h="1" x="4"/>
        <item t="default"/>
      </items>
    </pivotField>
    <pivotField compact="0" showAll="0">
      <items count="50">
        <item x="0"/>
        <item x="17"/>
        <item x="19"/>
        <item x="8"/>
        <item x="11"/>
        <item x="26"/>
        <item x="35"/>
        <item x="12"/>
        <item x="37"/>
        <item x="7"/>
        <item x="6"/>
        <item x="10"/>
        <item x="3"/>
        <item x="48"/>
        <item x="5"/>
        <item x="13"/>
        <item x="9"/>
        <item x="16"/>
        <item x="15"/>
        <item x="41"/>
        <item x="40"/>
        <item x="33"/>
        <item x="23"/>
        <item x="18"/>
        <item x="21"/>
        <item x="14"/>
        <item x="22"/>
        <item x="36"/>
        <item x="20"/>
        <item x="24"/>
        <item x="28"/>
        <item x="30"/>
        <item x="38"/>
        <item x="32"/>
        <item x="31"/>
        <item x="27"/>
        <item x="39"/>
        <item x="43"/>
        <item x="25"/>
        <item x="42"/>
        <item x="29"/>
        <item x="34"/>
        <item x="45"/>
        <item x="47"/>
        <item x="46"/>
        <item x="44"/>
        <item x="2"/>
        <item x="1"/>
        <item x="4"/>
        <item t="default"/>
      </items>
    </pivotField>
    <pivotField compact="0" showAll="0">
      <items count="48">
        <item x="34"/>
        <item x="0"/>
        <item x="16"/>
        <item x="18"/>
        <item x="8"/>
        <item x="11"/>
        <item x="24"/>
        <item x="12"/>
        <item x="7"/>
        <item x="6"/>
        <item x="10"/>
        <item x="3"/>
        <item x="46"/>
        <item x="5"/>
        <item x="13"/>
        <item x="15"/>
        <item x="9"/>
        <item x="36"/>
        <item x="38"/>
        <item x="32"/>
        <item x="21"/>
        <item x="17"/>
        <item x="20"/>
        <item x="29"/>
        <item x="14"/>
        <item x="19"/>
        <item x="26"/>
        <item x="22"/>
        <item x="30"/>
        <item x="27"/>
        <item x="40"/>
        <item x="31"/>
        <item x="37"/>
        <item x="25"/>
        <item x="39"/>
        <item x="41"/>
        <item x="23"/>
        <item x="28"/>
        <item x="33"/>
        <item x="43"/>
        <item x="45"/>
        <item x="44"/>
        <item x="42"/>
        <item x="2"/>
        <item x="1"/>
        <item x="35"/>
        <item x="4"/>
        <item t="default"/>
      </items>
    </pivotField>
    <pivotField dataField="1" compact="0" showAll="0">
      <items count="44">
        <item x="0"/>
        <item x="8"/>
        <item x="10"/>
        <item x="27"/>
        <item x="16"/>
        <item x="29"/>
        <item x="3"/>
        <item x="42"/>
        <item x="31"/>
        <item x="7"/>
        <item x="32"/>
        <item x="6"/>
        <item x="33"/>
        <item x="25"/>
        <item x="13"/>
        <item x="28"/>
        <item x="9"/>
        <item x="12"/>
        <item x="21"/>
        <item x="5"/>
        <item x="35"/>
        <item x="30"/>
        <item x="11"/>
        <item x="18"/>
        <item x="14"/>
        <item x="19"/>
        <item x="22"/>
        <item x="36"/>
        <item x="24"/>
        <item x="23"/>
        <item x="17"/>
        <item x="37"/>
        <item x="15"/>
        <item x="34"/>
        <item x="20"/>
        <item x="26"/>
        <item x="39"/>
        <item x="41"/>
        <item x="40"/>
        <item x="38"/>
        <item x="2"/>
        <item x="1"/>
        <item x="4"/>
        <item t="default"/>
      </items>
    </pivotField>
    <pivotField compact="0" showAll="0">
      <items count="51">
        <item x="0"/>
        <item x="16"/>
        <item x="18"/>
        <item x="25"/>
        <item x="8"/>
        <item x="11"/>
        <item x="12"/>
        <item x="24"/>
        <item x="7"/>
        <item x="6"/>
        <item x="10"/>
        <item x="3"/>
        <item x="49"/>
        <item x="5"/>
        <item x="13"/>
        <item x="15"/>
        <item x="9"/>
        <item x="41"/>
        <item x="40"/>
        <item x="37"/>
        <item x="35"/>
        <item x="22"/>
        <item x="43"/>
        <item x="17"/>
        <item x="31"/>
        <item x="20"/>
        <item x="28"/>
        <item x="21"/>
        <item x="30"/>
        <item x="14"/>
        <item x="19"/>
        <item x="32"/>
        <item x="27"/>
        <item x="34"/>
        <item x="33"/>
        <item x="39"/>
        <item x="23"/>
        <item x="42"/>
        <item x="44"/>
        <item x="26"/>
        <item x="36"/>
        <item x="29"/>
        <item x="46"/>
        <item x="48"/>
        <item x="47"/>
        <item x="45"/>
        <item x="2"/>
        <item x="1"/>
        <item x="38"/>
        <item x="4"/>
        <item t="default"/>
      </items>
    </pivotField>
    <pivotField compact="0" showAll="0">
      <items count="55">
        <item x="0"/>
        <item x="17"/>
        <item x="19"/>
        <item x="26"/>
        <item x="8"/>
        <item x="11"/>
        <item x="12"/>
        <item x="7"/>
        <item x="6"/>
        <item x="10"/>
        <item x="3"/>
        <item x="53"/>
        <item x="5"/>
        <item x="15"/>
        <item x="13"/>
        <item x="16"/>
        <item x="45"/>
        <item x="9"/>
        <item x="44"/>
        <item x="40"/>
        <item x="46"/>
        <item x="38"/>
        <item x="23"/>
        <item x="42"/>
        <item x="18"/>
        <item x="33"/>
        <item x="21"/>
        <item x="22"/>
        <item x="32"/>
        <item x="30"/>
        <item x="29"/>
        <item x="37"/>
        <item x="20"/>
        <item x="14"/>
        <item x="24"/>
        <item x="34"/>
        <item x="28"/>
        <item x="43"/>
        <item x="36"/>
        <item x="25"/>
        <item x="47"/>
        <item x="35"/>
        <item x="48"/>
        <item x="27"/>
        <item x="39"/>
        <item x="31"/>
        <item x="50"/>
        <item x="52"/>
        <item x="51"/>
        <item x="49"/>
        <item x="2"/>
        <item x="1"/>
        <item x="41"/>
        <item x="4"/>
        <item t="default"/>
      </items>
    </pivotField>
    <pivotField dataField="1" compact="0" showAll="0">
      <items count="51">
        <item x="0"/>
        <item x="8"/>
        <item x="10"/>
        <item x="18"/>
        <item x="33"/>
        <item x="17"/>
        <item x="35"/>
        <item x="3"/>
        <item x="49"/>
        <item x="6"/>
        <item x="7"/>
        <item x="39"/>
        <item x="38"/>
        <item x="34"/>
        <item x="40"/>
        <item x="20"/>
        <item x="31"/>
        <item x="14"/>
        <item x="42"/>
        <item x="36"/>
        <item x="9"/>
        <item x="41"/>
        <item x="26"/>
        <item x="12"/>
        <item x="13"/>
        <item x="23"/>
        <item x="25"/>
        <item x="22"/>
        <item x="30"/>
        <item x="5"/>
        <item x="11"/>
        <item x="15"/>
        <item x="27"/>
        <item x="21"/>
        <item x="43"/>
        <item x="37"/>
        <item x="28"/>
        <item x="16"/>
        <item x="44"/>
        <item x="19"/>
        <item x="24"/>
        <item x="32"/>
        <item x="46"/>
        <item x="48"/>
        <item x="47"/>
        <item x="45"/>
        <item x="2"/>
        <item x="1"/>
        <item x="29"/>
        <item x="4"/>
        <item t="default"/>
      </items>
    </pivotField>
    <pivotField compact="0" showAll="0">
      <items count="57">
        <item x="0"/>
        <item x="14"/>
        <item x="16"/>
        <item x="24"/>
        <item x="8"/>
        <item x="23"/>
        <item x="7"/>
        <item x="11"/>
        <item x="40"/>
        <item x="6"/>
        <item x="10"/>
        <item x="55"/>
        <item x="3"/>
        <item x="5"/>
        <item x="12"/>
        <item x="9"/>
        <item x="38"/>
        <item x="45"/>
        <item x="43"/>
        <item x="20"/>
        <item x="44"/>
        <item x="49"/>
        <item x="48"/>
        <item x="33"/>
        <item x="15"/>
        <item x="32"/>
        <item x="18"/>
        <item x="47"/>
        <item x="19"/>
        <item x="31"/>
        <item x="29"/>
        <item x="28"/>
        <item x="37"/>
        <item x="21"/>
        <item x="17"/>
        <item x="34"/>
        <item x="13"/>
        <item x="41"/>
        <item x="27"/>
        <item x="26"/>
        <item x="36"/>
        <item x="22"/>
        <item x="35"/>
        <item x="42"/>
        <item x="50"/>
        <item x="25"/>
        <item x="46"/>
        <item x="39"/>
        <item x="30"/>
        <item x="52"/>
        <item x="54"/>
        <item x="53"/>
        <item x="51"/>
        <item x="2"/>
        <item x="1"/>
        <item x="4"/>
        <item t="default"/>
      </items>
    </pivotField>
    <pivotField compact="0" showAll="0">
      <items count="56">
        <item x="40"/>
        <item x="0"/>
        <item x="14"/>
        <item x="16"/>
        <item x="23"/>
        <item x="8"/>
        <item x="7"/>
        <item x="11"/>
        <item x="39"/>
        <item x="6"/>
        <item x="10"/>
        <item x="54"/>
        <item x="3"/>
        <item x="5"/>
        <item x="12"/>
        <item x="9"/>
        <item x="37"/>
        <item x="44"/>
        <item x="42"/>
        <item x="20"/>
        <item x="43"/>
        <item x="48"/>
        <item x="47"/>
        <item x="32"/>
        <item x="15"/>
        <item x="31"/>
        <item x="18"/>
        <item x="46"/>
        <item x="19"/>
        <item x="30"/>
        <item x="28"/>
        <item x="27"/>
        <item x="21"/>
        <item x="17"/>
        <item x="36"/>
        <item x="33"/>
        <item x="13"/>
        <item x="26"/>
        <item x="25"/>
        <item x="22"/>
        <item x="35"/>
        <item x="41"/>
        <item x="45"/>
        <item x="34"/>
        <item x="49"/>
        <item x="24"/>
        <item x="29"/>
        <item x="38"/>
        <item x="51"/>
        <item x="53"/>
        <item x="52"/>
        <item x="50"/>
        <item x="2"/>
        <item x="1"/>
        <item x="4"/>
        <item t="default"/>
      </items>
    </pivotField>
    <pivotField dataField="1" compact="0" showAll="0">
      <items count="51">
        <item x="0"/>
        <item x="8"/>
        <item x="10"/>
        <item x="18"/>
        <item x="17"/>
        <item x="34"/>
        <item x="49"/>
        <item x="3"/>
        <item x="6"/>
        <item x="7"/>
        <item x="32"/>
        <item x="39"/>
        <item x="37"/>
        <item x="14"/>
        <item x="38"/>
        <item x="43"/>
        <item x="42"/>
        <item x="27"/>
        <item x="9"/>
        <item x="26"/>
        <item x="12"/>
        <item x="41"/>
        <item x="13"/>
        <item x="25"/>
        <item x="23"/>
        <item x="22"/>
        <item x="15"/>
        <item x="35"/>
        <item x="31"/>
        <item x="11"/>
        <item x="28"/>
        <item x="5"/>
        <item x="21"/>
        <item x="20"/>
        <item x="30"/>
        <item x="16"/>
        <item x="36"/>
        <item x="29"/>
        <item x="44"/>
        <item x="19"/>
        <item x="40"/>
        <item x="24"/>
        <item x="33"/>
        <item x="46"/>
        <item x="48"/>
        <item x="47"/>
        <item x="45"/>
        <item x="1"/>
        <item x="2"/>
        <item x="4"/>
        <item t="default"/>
      </items>
    </pivotField>
  </pivotFields>
  <rowFields count="1">
    <field x="0"/>
  </rowFields>
  <rowItems count="4">
    <i>
      <x v="60"/>
    </i>
    <i>
      <x v="69"/>
    </i>
    <i>
      <x v="77"/>
    </i>
    <i t="grand">
      <x/>
    </i>
  </rowItems>
  <colFields count="1">
    <field x="-2"/>
  </colFields>
  <colItems count="3">
    <i>
      <x/>
    </i>
    <i i="1">
      <x v="1"/>
    </i>
    <i i="2">
      <x v="2"/>
    </i>
  </colItems>
  <dataFields count="3">
    <dataField name="Sum of Year 2018" fld="3" baseField="0" baseItem="0"/>
    <dataField name="Sum of Year 2019" fld="6" baseField="0" baseItem="0"/>
    <dataField name="Sum of Year 2020" fld="9" baseField="0" baseItem="0"/>
  </dataFields>
  <formats count="5">
    <format dxfId="0">
      <pivotArea dataOnly="0" labelOnly="1" fieldPosition="0">
        <references count="1">
          <reference field="0" count="1">
            <x v="77"/>
          </reference>
        </references>
      </pivotArea>
    </format>
    <format dxfId="1">
      <pivotArea dataOnly="0" labelOnly="1" fieldPosition="0">
        <references count="1">
          <reference field="0" count="1">
            <x v="77"/>
          </reference>
        </references>
      </pivotArea>
    </format>
    <format dxfId="2">
      <pivotArea dataOnly="0" labelOnly="1" fieldPosition="0">
        <references count="1">
          <reference field="0" count="1">
            <x v="77"/>
          </reference>
        </references>
      </pivotArea>
    </format>
    <format dxfId="3">
      <pivotArea dataOnly="0" labelOnly="1" fieldPosition="0">
        <references count="1">
          <reference field="0" count="1">
            <x v="77"/>
          </reference>
        </references>
      </pivotArea>
    </format>
    <format dxfId="4">
      <pivotArea dataOnly="0" labelOnly="1" fieldPosition="0">
        <references count="1">
          <reference field="0" count="1">
            <x v="77"/>
          </reference>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6">
  <location ref="A14:D24" firstHeaderRow="0" firstDataRow="1" firstDataCol="1"/>
  <pivotFields count="10">
    <pivotField axis="axisRow" compact="0" showAll="0">
      <items count="10">
        <item x="5"/>
        <item x="8"/>
        <item x="3"/>
        <item x="2"/>
        <item x="0"/>
        <item x="4"/>
        <item x="1"/>
        <item x="7"/>
        <item x="6"/>
        <item t="default"/>
      </items>
    </pivotField>
    <pivotField compact="0" showAll="0">
      <items count="9">
        <item x="7"/>
        <item x="0"/>
        <item x="2"/>
        <item x="1"/>
        <item x="3"/>
        <item x="4"/>
        <item x="6"/>
        <item x="5"/>
        <item t="default"/>
      </items>
    </pivotField>
    <pivotField compact="0" showAll="0">
      <items count="9">
        <item x="7"/>
        <item x="0"/>
        <item x="2"/>
        <item x="1"/>
        <item x="3"/>
        <item x="4"/>
        <item x="6"/>
        <item x="5"/>
        <item t="default"/>
      </items>
    </pivotField>
    <pivotField dataField="1" compact="0" numFmtId="3" showAll="0">
      <items count="9">
        <item x="7"/>
        <item x="0"/>
        <item x="2"/>
        <item x="1"/>
        <item x="3"/>
        <item x="4"/>
        <item x="6"/>
        <item x="5"/>
        <item t="default"/>
      </items>
    </pivotField>
    <pivotField compact="0" showAll="0">
      <items count="9">
        <item x="7"/>
        <item x="2"/>
        <item x="3"/>
        <item x="1"/>
        <item x="0"/>
        <item x="4"/>
        <item x="6"/>
        <item x="5"/>
        <item t="default"/>
      </items>
    </pivotField>
    <pivotField compact="0" showAll="0">
      <items count="10">
        <item x="8"/>
        <item x="2"/>
        <item x="3"/>
        <item x="1"/>
        <item x="0"/>
        <item x="7"/>
        <item x="4"/>
        <item x="6"/>
        <item x="5"/>
        <item t="default"/>
      </items>
    </pivotField>
    <pivotField dataField="1" compact="0" showAll="0">
      <items count="10">
        <item x="8"/>
        <item x="2"/>
        <item x="3"/>
        <item x="1"/>
        <item x="0"/>
        <item x="7"/>
        <item x="4"/>
        <item x="6"/>
        <item x="5"/>
        <item t="default"/>
      </items>
    </pivotField>
    <pivotField compact="0" showAll="0">
      <items count="10">
        <item x="8"/>
        <item x="3"/>
        <item x="2"/>
        <item x="1"/>
        <item x="0"/>
        <item x="7"/>
        <item x="4"/>
        <item x="6"/>
        <item x="5"/>
        <item t="default"/>
      </items>
    </pivotField>
    <pivotField compact="0" showAll="0">
      <items count="10">
        <item x="8"/>
        <item x="3"/>
        <item x="2"/>
        <item x="1"/>
        <item x="0"/>
        <item x="7"/>
        <item x="4"/>
        <item x="6"/>
        <item x="5"/>
        <item t="default"/>
      </items>
    </pivotField>
    <pivotField dataField="1" compact="0" showAll="0">
      <items count="10">
        <item x="8"/>
        <item x="3"/>
        <item x="2"/>
        <item x="1"/>
        <item x="0"/>
        <item x="7"/>
        <item x="4"/>
        <item x="6"/>
        <item x="5"/>
        <item t="default"/>
      </items>
    </pivotField>
  </pivotFields>
  <rowFields count="1">
    <field x="0"/>
  </rowFields>
  <rowItems count="10">
    <i>
      <x/>
    </i>
    <i>
      <x v="1"/>
    </i>
    <i>
      <x v="2"/>
    </i>
    <i>
      <x v="3"/>
    </i>
    <i>
      <x v="4"/>
    </i>
    <i>
      <x v="5"/>
    </i>
    <i>
      <x v="6"/>
    </i>
    <i>
      <x v="7"/>
    </i>
    <i>
      <x v="8"/>
    </i>
    <i t="grand">
      <x/>
    </i>
  </rowItems>
  <colFields count="1">
    <field x="-2"/>
  </colFields>
  <colItems count="3">
    <i>
      <x/>
    </i>
    <i i="1">
      <x v="1"/>
    </i>
    <i i="2">
      <x v="2"/>
    </i>
  </colItems>
  <dataFields count="3">
    <dataField name="Sum of Year 2018" fld="3" baseField="0" baseItem="0"/>
    <dataField name="Sum of Year 2019" fld="6" baseField="0" baseItem="0"/>
    <dataField name="Sum of Year 2020" fld="9"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6"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56:D58" firstHeaderRow="0" firstDataRow="1" firstDataCol="1"/>
  <pivotFields count="10">
    <pivotField axis="axisRow" compact="0" multipleItemSelectionAllowed="1" showAll="0">
      <items count="11">
        <item h="1" x="5"/>
        <item h="1" x="8"/>
        <item h="1" x="3"/>
        <item h="1" x="2"/>
        <item h="1" x="0"/>
        <item h="1" x="4"/>
        <item h="1" x="1"/>
        <item x="9"/>
        <item h="1" x="7"/>
        <item h="1" x="6"/>
        <item t="default"/>
      </items>
    </pivotField>
    <pivotField compact="0" showAll="0"/>
    <pivotField compact="0" showAll="0"/>
    <pivotField dataField="1" compact="0" numFmtId="3" showAll="0">
      <items count="10">
        <item x="7"/>
        <item x="0"/>
        <item x="2"/>
        <item x="1"/>
        <item x="3"/>
        <item x="4"/>
        <item x="6"/>
        <item x="5"/>
        <item x="8"/>
        <item t="default"/>
      </items>
    </pivotField>
    <pivotField compact="0" showAll="0"/>
    <pivotField compact="0" showAll="0"/>
    <pivotField dataField="1" compact="0" showAll="0">
      <items count="11">
        <item x="8"/>
        <item x="2"/>
        <item x="3"/>
        <item x="1"/>
        <item x="0"/>
        <item x="7"/>
        <item x="4"/>
        <item x="6"/>
        <item x="5"/>
        <item x="9"/>
        <item t="default"/>
      </items>
    </pivotField>
    <pivotField compact="0" showAll="0"/>
    <pivotField compact="0" showAll="0"/>
    <pivotField dataField="1" compact="0" showAll="0">
      <items count="11">
        <item x="8"/>
        <item x="3"/>
        <item x="2"/>
        <item x="1"/>
        <item x="0"/>
        <item x="7"/>
        <item x="4"/>
        <item x="6"/>
        <item x="5"/>
        <item x="9"/>
        <item t="default"/>
      </items>
    </pivotField>
  </pivotFields>
  <rowFields count="1">
    <field x="0"/>
  </rowFields>
  <rowItems count="2">
    <i>
      <x v="7"/>
    </i>
    <i t="grand">
      <x/>
    </i>
  </rowItems>
  <colFields count="1">
    <field x="-2"/>
  </colFields>
  <colItems count="3">
    <i>
      <x/>
    </i>
    <i i="1">
      <x v="1"/>
    </i>
    <i i="2">
      <x v="2"/>
    </i>
  </colItems>
  <dataFields count="3">
    <dataField name="Sum of Year 2018" fld="3" baseField="0" baseItem="0"/>
    <dataField name="Sum of Year 2019" fld="6" baseField="0" baseItem="0"/>
    <dataField name="Sum of Year 2020" fld="9"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6">
  <location ref="A17:D20" firstHeaderRow="0" firstDataRow="1" firstDataCol="1"/>
  <pivotFields count="10">
    <pivotField axis="axisRow" compact="0" multipleItemSelectionAllowed="1" showAll="0">
      <items count="9">
        <item h="1" x="1"/>
        <item h="1" x="6"/>
        <item x="7"/>
        <item x="2"/>
        <item h="1" x="3"/>
        <item h="1" x="4"/>
        <item h="1" x="0"/>
        <item h="1" x="5"/>
        <item t="default"/>
      </items>
    </pivotField>
    <pivotField compact="0" showAll="0">
      <items count="8">
        <item x="2"/>
        <item x="6"/>
        <item x="1"/>
        <item x="0"/>
        <item x="5"/>
        <item x="3"/>
        <item x="4"/>
        <item t="default"/>
      </items>
    </pivotField>
    <pivotField compact="0" showAll="0">
      <items count="8">
        <item x="2"/>
        <item x="6"/>
        <item x="1"/>
        <item x="0"/>
        <item x="5"/>
        <item x="3"/>
        <item x="4"/>
        <item t="default"/>
      </items>
    </pivotField>
    <pivotField dataField="1" compact="0" showAll="0">
      <items count="8">
        <item x="2"/>
        <item x="6"/>
        <item x="1"/>
        <item x="0"/>
        <item x="5"/>
        <item x="3"/>
        <item x="4"/>
        <item t="default"/>
      </items>
    </pivotField>
    <pivotField compact="0" showAll="0">
      <items count="8">
        <item x="2"/>
        <item x="6"/>
        <item x="1"/>
        <item x="0"/>
        <item x="5"/>
        <item x="3"/>
        <item x="4"/>
        <item t="default"/>
      </items>
    </pivotField>
    <pivotField compact="0" showAll="0">
      <items count="8">
        <item x="2"/>
        <item x="6"/>
        <item x="1"/>
        <item x="0"/>
        <item x="5"/>
        <item x="3"/>
        <item x="4"/>
        <item t="default"/>
      </items>
    </pivotField>
    <pivotField dataField="1" compact="0" showAll="0">
      <items count="8">
        <item x="2"/>
        <item x="6"/>
        <item x="1"/>
        <item x="0"/>
        <item x="5"/>
        <item x="3"/>
        <item x="4"/>
        <item t="default"/>
      </items>
    </pivotField>
    <pivotField compact="0" showAll="0">
      <items count="7">
        <item x="2"/>
        <item x="1"/>
        <item x="0"/>
        <item x="5"/>
        <item x="3"/>
        <item x="4"/>
        <item t="default"/>
      </items>
    </pivotField>
    <pivotField compact="0" showAll="0">
      <items count="7">
        <item x="2"/>
        <item x="1"/>
        <item x="0"/>
        <item x="5"/>
        <item x="3"/>
        <item x="4"/>
        <item t="default"/>
      </items>
    </pivotField>
    <pivotField dataField="1" compact="0" showAll="0">
      <items count="7">
        <item x="2"/>
        <item x="1"/>
        <item x="0"/>
        <item x="5"/>
        <item x="3"/>
        <item x="4"/>
        <item t="default"/>
      </items>
    </pivotField>
  </pivotFields>
  <rowFields count="1">
    <field x="0"/>
  </rowFields>
  <rowItems count="3">
    <i>
      <x v="2"/>
    </i>
    <i>
      <x v="3"/>
    </i>
    <i t="grand">
      <x/>
    </i>
  </rowItems>
  <colFields count="1">
    <field x="-2"/>
  </colFields>
  <colItems count="3">
    <i>
      <x/>
    </i>
    <i i="1">
      <x v="1"/>
    </i>
    <i i="2">
      <x v="2"/>
    </i>
  </colItems>
  <dataFields count="3">
    <dataField name="Sum of Year 2018" fld="3" baseField="0" baseItem="0"/>
    <dataField name="Sum of Year 2019" fld="6" baseField="0" baseItem="0"/>
    <dataField name="Sum of Year 2020" fld="9"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2"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33:D35" firstHeaderRow="0" firstDataRow="1" firstDataCol="1"/>
  <pivotFields count="10">
    <pivotField axis="axisRow" compact="0" multipleItemSelectionAllowed="1" showAll="0">
      <items count="12">
        <item x="9"/>
        <item h="1" x="1"/>
        <item h="1" x="6"/>
        <item h="1" x="10"/>
        <item h="1" x="8"/>
        <item h="1" x="7"/>
        <item h="1" x="2"/>
        <item h="1" x="3"/>
        <item h="1" x="4"/>
        <item h="1" x="0"/>
        <item h="1" x="5"/>
        <item t="default"/>
      </items>
    </pivotField>
    <pivotField compact="0" showAll="0"/>
    <pivotField compact="0" showAll="0"/>
    <pivotField dataField="1" compact="0" showAll="0">
      <items count="11">
        <item x="2"/>
        <item x="6"/>
        <item x="7"/>
        <item x="1"/>
        <item x="0"/>
        <item x="5"/>
        <item x="3"/>
        <item x="8"/>
        <item x="4"/>
        <item x="9"/>
        <item t="default"/>
      </items>
    </pivotField>
    <pivotField compact="0" showAll="0"/>
    <pivotField compact="0" showAll="0"/>
    <pivotField dataField="1" compact="0" showAll="0">
      <items count="11">
        <item x="2"/>
        <item x="6"/>
        <item x="7"/>
        <item x="1"/>
        <item x="0"/>
        <item x="5"/>
        <item x="3"/>
        <item x="8"/>
        <item x="4"/>
        <item x="9"/>
        <item t="default"/>
      </items>
    </pivotField>
    <pivotField compact="0" showAll="0"/>
    <pivotField compact="0" showAll="0"/>
    <pivotField dataField="1" compact="0" showAll="0">
      <items count="10">
        <item x="2"/>
        <item x="1"/>
        <item x="6"/>
        <item x="0"/>
        <item x="5"/>
        <item x="3"/>
        <item x="7"/>
        <item x="4"/>
        <item x="8"/>
        <item t="default"/>
      </items>
    </pivotField>
  </pivotFields>
  <rowFields count="1">
    <field x="0"/>
  </rowFields>
  <rowItems count="2">
    <i>
      <x/>
    </i>
    <i t="grand">
      <x/>
    </i>
  </rowItems>
  <colFields count="1">
    <field x="-2"/>
  </colFields>
  <colItems count="3">
    <i>
      <x/>
    </i>
    <i i="1">
      <x v="1"/>
    </i>
    <i i="2">
      <x v="2"/>
    </i>
  </colItems>
  <dataFields count="3">
    <dataField name="Sum of Year 2018" fld="3" baseField="0" baseItem="0"/>
    <dataField name="Sum of Year 2019" fld="6" baseField="0" baseItem="0"/>
    <dataField name="Sum of Year 2020" fld="9"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3"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49:D54" firstHeaderRow="0" firstDataRow="1" firstDataCol="1"/>
  <pivotFields count="10">
    <pivotField axis="axisRow" compact="0" multipleItemSelectionAllowed="1" showAll="0">
      <items count="12">
        <item h="1" x="9"/>
        <item x="1"/>
        <item x="6"/>
        <item h="1" x="10"/>
        <item h="1" x="8"/>
        <item h="1" x="7"/>
        <item h="1" x="2"/>
        <item h="1" x="3"/>
        <item h="1" x="4"/>
        <item x="0"/>
        <item x="5"/>
        <item t="default"/>
      </items>
    </pivotField>
    <pivotField compact="0" showAll="0"/>
    <pivotField compact="0" showAll="0"/>
    <pivotField dataField="1" compact="0" showAll="0">
      <items count="11">
        <item x="2"/>
        <item x="6"/>
        <item x="7"/>
        <item x="1"/>
        <item x="0"/>
        <item x="5"/>
        <item x="3"/>
        <item x="8"/>
        <item x="4"/>
        <item x="9"/>
        <item t="default"/>
      </items>
    </pivotField>
    <pivotField compact="0" showAll="0"/>
    <pivotField compact="0" showAll="0"/>
    <pivotField dataField="1" compact="0" showAll="0">
      <items count="11">
        <item x="2"/>
        <item x="6"/>
        <item x="7"/>
        <item x="1"/>
        <item x="0"/>
        <item x="5"/>
        <item x="3"/>
        <item x="8"/>
        <item x="4"/>
        <item x="9"/>
        <item t="default"/>
      </items>
    </pivotField>
    <pivotField compact="0" showAll="0"/>
    <pivotField compact="0" showAll="0"/>
    <pivotField dataField="1" compact="0" showAll="0">
      <items count="10">
        <item x="2"/>
        <item x="1"/>
        <item x="6"/>
        <item x="0"/>
        <item x="5"/>
        <item x="3"/>
        <item x="7"/>
        <item x="4"/>
        <item x="8"/>
        <item t="default"/>
      </items>
    </pivotField>
  </pivotFields>
  <rowFields count="1">
    <field x="0"/>
  </rowFields>
  <rowItems count="5">
    <i>
      <x v="1"/>
    </i>
    <i>
      <x v="2"/>
    </i>
    <i>
      <x v="9"/>
    </i>
    <i>
      <x v="10"/>
    </i>
    <i t="grand">
      <x/>
    </i>
  </rowItems>
  <colFields count="1">
    <field x="-2"/>
  </colFields>
  <colItems count="3">
    <i>
      <x/>
    </i>
    <i i="1">
      <x v="1"/>
    </i>
    <i i="2">
      <x v="2"/>
    </i>
  </colItems>
  <dataFields count="3">
    <dataField name="Sum of Year 2018" fld="3" baseField="0" baseItem="0"/>
    <dataField name="Sum of Year 2019" fld="6" baseField="0" baseItem="0"/>
    <dataField name="Sum of Year 2020" fld="9"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3"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4">
  <location ref="A76:D78" firstHeaderRow="0" firstDataRow="1" firstDataCol="1"/>
  <pivotFields count="10">
    <pivotField axis="axisRow" compact="0" multipleItemSelectionAllowed="1" showAll="0">
      <items count="12">
        <item h="1" x="9"/>
        <item h="1" x="1"/>
        <item h="1" x="6"/>
        <item x="10"/>
        <item h="1" x="8"/>
        <item h="1" x="7"/>
        <item h="1" x="2"/>
        <item h="1" x="3"/>
        <item h="1" x="4"/>
        <item h="1" x="0"/>
        <item h="1" x="5"/>
        <item t="default"/>
      </items>
    </pivotField>
    <pivotField compact="0" showAll="0"/>
    <pivotField compact="0" showAll="0"/>
    <pivotField dataField="1" compact="0" showAll="0">
      <items count="11">
        <item x="2"/>
        <item x="6"/>
        <item x="7"/>
        <item x="1"/>
        <item x="0"/>
        <item x="5"/>
        <item x="3"/>
        <item x="8"/>
        <item x="4"/>
        <item x="9"/>
        <item t="default"/>
      </items>
    </pivotField>
    <pivotField compact="0" showAll="0"/>
    <pivotField compact="0" showAll="0"/>
    <pivotField dataField="1" compact="0" showAll="0">
      <items count="11">
        <item x="2"/>
        <item x="6"/>
        <item x="7"/>
        <item x="1"/>
        <item x="0"/>
        <item x="5"/>
        <item x="3"/>
        <item x="8"/>
        <item x="4"/>
        <item x="9"/>
        <item t="default"/>
      </items>
    </pivotField>
    <pivotField compact="0" showAll="0"/>
    <pivotField compact="0" showAll="0"/>
    <pivotField dataField="1" compact="0" showAll="0">
      <items count="10">
        <item x="2"/>
        <item x="1"/>
        <item x="6"/>
        <item x="0"/>
        <item x="5"/>
        <item x="3"/>
        <item x="7"/>
        <item x="4"/>
        <item x="8"/>
        <item t="default"/>
      </items>
    </pivotField>
  </pivotFields>
  <rowFields count="1">
    <field x="0"/>
  </rowFields>
  <rowItems count="2">
    <i>
      <x v="3"/>
    </i>
    <i t="grand">
      <x/>
    </i>
  </rowItems>
  <colFields count="1">
    <field x="-2"/>
  </colFields>
  <colItems count="3">
    <i>
      <x/>
    </i>
    <i i="1">
      <x v="1"/>
    </i>
    <i i="2">
      <x v="2"/>
    </i>
  </colItems>
  <dataFields count="3">
    <dataField name="Sum of Year 2018" fld="3" baseField="0" baseItem="0"/>
    <dataField name="Sum of Year 2019" fld="6" baseField="0" baseItem="0"/>
    <dataField name="Sum of Year 2020" fld="9"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5"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4">
  <location ref="A19:D21" firstHeaderRow="0" firstDataRow="1" firstDataCol="1"/>
  <pivotFields count="10">
    <pivotField axis="axisRow" compact="0" multipleItemSelectionAllowed="1" showAll="0">
      <items count="16">
        <item h="1" x="4"/>
        <item h="1" x="5"/>
        <item h="1" x="2"/>
        <item h="1" x="3"/>
        <item h="1" x="8"/>
        <item h="1" x="9"/>
        <item h="1" x="12"/>
        <item h="1" x="13"/>
        <item h="1" x="11"/>
        <item h="1" x="10"/>
        <item x="14"/>
        <item h="1" x="6"/>
        <item h="1" x="7"/>
        <item h="1" x="0"/>
        <item h="1" x="1"/>
        <item t="default"/>
      </items>
    </pivotField>
    <pivotField compact="0" showAll="0"/>
    <pivotField compact="0" showAll="0"/>
    <pivotField dataField="1" compact="0" showAll="0">
      <items count="13">
        <item x="2"/>
        <item x="4"/>
        <item x="1"/>
        <item x="0"/>
        <item x="8"/>
        <item x="3"/>
        <item x="6"/>
        <item x="7"/>
        <item x="5"/>
        <item x="9"/>
        <item x="11"/>
        <item x="10"/>
        <item t="default"/>
      </items>
    </pivotField>
    <pivotField compact="0" showAll="0"/>
    <pivotField compact="0" showAll="0"/>
    <pivotField dataField="1" compact="0" showAll="0">
      <items count="13">
        <item x="2"/>
        <item x="4"/>
        <item x="0"/>
        <item x="1"/>
        <item x="8"/>
        <item x="3"/>
        <item x="6"/>
        <item x="7"/>
        <item x="5"/>
        <item x="9"/>
        <item x="11"/>
        <item x="10"/>
        <item t="default"/>
      </items>
    </pivotField>
    <pivotField compact="0" showAll="0"/>
    <pivotField compact="0" showAll="0"/>
    <pivotField dataField="1" compact="0" showAll="0">
      <items count="13">
        <item x="2"/>
        <item x="4"/>
        <item x="0"/>
        <item x="1"/>
        <item x="8"/>
        <item x="3"/>
        <item x="6"/>
        <item x="7"/>
        <item x="9"/>
        <item x="5"/>
        <item x="11"/>
        <item x="10"/>
        <item t="default"/>
      </items>
    </pivotField>
  </pivotFields>
  <rowFields count="1">
    <field x="0"/>
  </rowFields>
  <rowItems count="2">
    <i>
      <x v="10"/>
    </i>
    <i t="grand">
      <x/>
    </i>
  </rowItems>
  <colFields count="1">
    <field x="-2"/>
  </colFields>
  <colItems count="3">
    <i>
      <x/>
    </i>
    <i i="1">
      <x v="1"/>
    </i>
    <i i="2">
      <x v="2"/>
    </i>
  </colItems>
  <dataFields count="3">
    <dataField name="Sum of Year 2018" fld="3" baseField="0" baseItem="0"/>
    <dataField name="Sum of Year 2019" fld="6" baseField="0" baseItem="0"/>
    <dataField name="Sum of Year 2020" fld="9"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keting_Cost" sourceName="Marketing Cost">
  <pivotTables>
    <pivotTable tabId="3" name="PivotTable2"/>
  </pivotTables>
  <data>
    <tabular pivotCacheId="1">
      <items count="9">
        <i x="5" s="1"/>
        <i x="8" s="1"/>
        <i x="3" s="1"/>
        <i x="2" s="1"/>
        <i x="0" s="1"/>
        <i x="4" s="1"/>
        <i x="1" s="1"/>
        <i x="7"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keting Cost" cache="Slicer_Marketing_Cost" caption="Marketing Cost" rowHeight="225425"/>
</slicers>
</file>

<file path=xl/tables/table1.xml><?xml version="1.0" encoding="utf-8"?>
<table xmlns="http://schemas.openxmlformats.org/spreadsheetml/2006/main" id="1" name="Table1" displayName="Table1" ref="A1:J11" totalsRowShown="0">
  <autoFilter ref="A1:J11"/>
  <tableColumns count="10">
    <tableColumn id="1" name="Marketing Cost" dataDxfId="5"/>
    <tableColumn id="2" name="H1 2018" dataDxfId="6"/>
    <tableColumn id="3" name="H2 2018" dataDxfId="7"/>
    <tableColumn id="4" name="Year 2018" dataDxfId="8"/>
    <tableColumn id="5" name="H1 2019" dataDxfId="9"/>
    <tableColumn id="6" name="H2 2019" dataDxfId="10"/>
    <tableColumn id="7" name="Year 2019" dataDxfId="11"/>
    <tableColumn id="8" name="H1 2020" dataDxfId="12"/>
    <tableColumn id="9" name="H2 2020" dataDxfId="13"/>
    <tableColumn id="10" name="Year 2020" dataDxfId="14"/>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J12" totalsRowShown="0">
  <autoFilter ref="A1:J12"/>
  <tableColumns count="10">
    <tableColumn id="1" name="CC Expenses" dataDxfId="15"/>
    <tableColumn id="2" name="H1 2018" dataDxfId="16"/>
    <tableColumn id="3" name="H2 2018" dataDxfId="17"/>
    <tableColumn id="4" name="Year 2018" dataDxfId="18"/>
    <tableColumn id="5" name="H1 2019" dataDxfId="19"/>
    <tableColumn id="6" name="H2 2019" dataDxfId="20"/>
    <tableColumn id="7" name="Year 2019" dataDxfId="21"/>
    <tableColumn id="8" name="H1 2020" dataDxfId="22"/>
    <tableColumn id="9" name="H2 2020" dataDxfId="23"/>
    <tableColumn id="10" name="Year 2020" dataDxfId="24"/>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A1:J16" totalsRowShown="0">
  <tableColumns count="10">
    <tableColumn id="1" name="Tech Cost" dataDxfId="25"/>
    <tableColumn id="2" name="H1 2018" dataDxfId="26"/>
    <tableColumn id="3" name="H2 2018" dataDxfId="27"/>
    <tableColumn id="4" name="Year 2018" dataDxfId="28"/>
    <tableColumn id="5" name="H1 2019" dataDxfId="29"/>
    <tableColumn id="6" name="H2 2019" dataDxfId="30"/>
    <tableColumn id="7" name="Year 2019" dataDxfId="31"/>
    <tableColumn id="8" name="H1 2020" dataDxfId="32"/>
    <tableColumn id="9" name="H2 2020" dataDxfId="33"/>
    <tableColumn id="10" name="Year 2020" dataDxfId="34"/>
  </tableColumns>
  <tableStyleInfo name="TableStyleMedium2" showFirstColumn="0" showLastColumn="0" showRowStripes="1" showColumnStripes="0"/>
</table>
</file>

<file path=xl/tables/table4.xml><?xml version="1.0" encoding="utf-8"?>
<table xmlns="http://schemas.openxmlformats.org/spreadsheetml/2006/main" id="5" name="Table5" displayName="Table5" ref="A1:J10" totalsRowShown="0">
  <autoFilter ref="A1:J10"/>
  <tableColumns count="10">
    <tableColumn id="1" name="Business Development/CRM/Operations Cost" dataDxfId="35"/>
    <tableColumn id="2" name="H1 2018" dataDxfId="36"/>
    <tableColumn id="3" name="H2 2018" dataDxfId="37"/>
    <tableColumn id="4" name="Year 2018" dataDxfId="38"/>
    <tableColumn id="5" name="H1 2019" dataDxfId="39"/>
    <tableColumn id="6" name="H2 2019" dataDxfId="40"/>
    <tableColumn id="7" name="Year 2019" dataDxfId="41"/>
    <tableColumn id="8" name="H1 2020" dataDxfId="42"/>
    <tableColumn id="9" name="H2 2020" dataDxfId="43"/>
    <tableColumn id="10" name="Year 2020" dataDxfId="44"/>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olstice">
  <a:themeElements>
    <a:clrScheme name="Solstice">
      <a:dk1>
        <a:sysClr val="windowText" lastClr="000000"/>
      </a:dk1>
      <a:lt1>
        <a:sysClr val="window" lastClr="FFFFFF"/>
      </a:lt1>
      <a:dk2>
        <a:srgbClr val="4F271C"/>
      </a:dk2>
      <a:lt2>
        <a:srgbClr val="E7DEC9"/>
      </a:lt2>
      <a:accent1>
        <a:srgbClr val="3891A7"/>
      </a:accent1>
      <a:accent2>
        <a:srgbClr val="FEB80A"/>
      </a:accent2>
      <a:accent3>
        <a:srgbClr val="C32D2E"/>
      </a:accent3>
      <a:accent4>
        <a:srgbClr val="84AA33"/>
      </a:accent4>
      <a:accent5>
        <a:srgbClr val="964305"/>
      </a:accent5>
      <a:accent6>
        <a:srgbClr val="475A8D"/>
      </a:accent6>
      <a:hlink>
        <a:srgbClr val="8DC765"/>
      </a:hlink>
      <a:folHlink>
        <a:srgbClr val="AA8A14"/>
      </a:folHlink>
    </a:clrScheme>
    <a:fontScheme name="Solstice">
      <a:majorFont>
        <a:latin typeface="Gill Sans MT"/>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a:ea typeface=""/>
        <a:cs typeface=""/>
        <a:font script="Grek" typeface="Corbel"/>
        <a:font script="Cyrl" typeface="Corbel"/>
        <a:font script="Jpan" typeface="HGｺﾞｼｯｸE"/>
        <a:font script="Hang" typeface="HY엽서L"/>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olstice">
      <a:fillStyleLst>
        <a:solidFill>
          <a:schemeClr val="phClr"/>
        </a:solidFill>
        <a:gradFill rotWithShape="1">
          <a:gsLst>
            <a:gs pos="0">
              <a:schemeClr val="phClr">
                <a:tint val="35000"/>
                <a:satMod val="253000"/>
              </a:schemeClr>
            </a:gs>
            <a:gs pos="50000">
              <a:schemeClr val="phClr">
                <a:tint val="42000"/>
                <a:satMod val="255000"/>
              </a:schemeClr>
            </a:gs>
            <a:gs pos="97000">
              <a:schemeClr val="phClr">
                <a:tint val="53000"/>
                <a:satMod val="260000"/>
              </a:schemeClr>
            </a:gs>
            <a:gs pos="100000">
              <a:schemeClr val="phClr">
                <a:tint val="56000"/>
                <a:satMod val="275000"/>
              </a:schemeClr>
            </a:gs>
          </a:gsLst>
          <a:path path="circle">
            <a:fillToRect l="50000" t="50000" r="50000" b="50000"/>
          </a:path>
        </a:gradFill>
        <a:gradFill rotWithShape="1">
          <a:gsLst>
            <a:gs pos="0">
              <a:schemeClr val="phClr">
                <a:tint val="92000"/>
                <a:satMod val="170000"/>
              </a:schemeClr>
            </a:gs>
            <a:gs pos="15000">
              <a:schemeClr val="phClr">
                <a:tint val="92000"/>
                <a:shade val="99000"/>
                <a:satMod val="170000"/>
              </a:schemeClr>
            </a:gs>
            <a:gs pos="62000">
              <a:schemeClr val="phClr">
                <a:tint val="96000"/>
                <a:shade val="80000"/>
                <a:satMod val="170000"/>
              </a:schemeClr>
            </a:gs>
            <a:gs pos="97000">
              <a:schemeClr val="phClr">
                <a:tint val="98000"/>
                <a:shade val="63000"/>
                <a:satMod val="170000"/>
              </a:schemeClr>
            </a:gs>
            <a:gs pos="100000">
              <a:schemeClr val="phClr">
                <a:shade val="62000"/>
                <a:satMod val="170000"/>
              </a:schemeClr>
            </a:gs>
          </a:gsLst>
          <a:path path="circle">
            <a:fillToRect l="50000" t="50000" r="50000" b="50000"/>
          </a:path>
        </a:gradFill>
      </a:fillStyleLst>
      <a:lnStyleLst>
        <a:ln w="9525" cap="flat" cmpd="sng" algn="ctr">
          <a:solidFill>
            <a:schemeClr val="phClr"/>
          </a:solidFill>
          <a:prstDash val="solid"/>
        </a:ln>
        <a:ln w="254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5400000" rotWithShape="0">
              <a:srgbClr val="000000">
                <a:alpha val="43137"/>
              </a:srgbClr>
            </a:outerShdw>
          </a:effectLst>
        </a:effectStyle>
        <a:effectStyle>
          <a:effectLst>
            <a:outerShdw blurRad="63500" dist="25400" dir="5400000" rotWithShape="0">
              <a:srgbClr val="000000">
                <a:alpha val="43137"/>
              </a:srgbClr>
            </a:outerShdw>
          </a:effectLst>
          <a:scene3d>
            <a:camera prst="orthographicFront" fov="0">
              <a:rot lat="0" lon="0" rev="0"/>
            </a:camera>
            <a:lightRig rig="brightRoom" dir="tl">
              <a:rot lat="0" lon="0" rev="8700000"/>
            </a:lightRig>
          </a:scene3d>
          <a:sp3d contourW="12700">
            <a:bevelT w="0" h="0"/>
            <a:contourClr>
              <a:schemeClr val="phClr">
                <a:shade val="80000"/>
              </a:schemeClr>
            </a:contourClr>
          </a:sp3d>
        </a:effectStyle>
        <a:effectStyle>
          <a:effectLst>
            <a:outerShdw blurRad="63500" dist="25400" dir="5400000" rotWithShape="0">
              <a:srgbClr val="000000">
                <a:alpha val="43137"/>
              </a:srgbClr>
            </a:outerShdw>
          </a:effectLst>
          <a:scene3d>
            <a:camera prst="orthographicFront" fov="0">
              <a:rot lat="0" lon="0" rev="0"/>
            </a:camera>
            <a:lightRig rig="brightRoom" dir="tl">
              <a:rot lat="0" lon="0" rev="5400000"/>
            </a:lightRig>
          </a:scene3d>
          <a:sp3d contourW="12700">
            <a:bevelT w="25400" h="50800" prst="angle"/>
            <a:contourClr>
              <a:schemeClr val="phClr"/>
            </a:contourClr>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business-standard.com/search?type=news&amp;q=in+vitro+fertilisation"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4" Type="http://schemas.openxmlformats.org/officeDocument/2006/relationships/table" Target="../tables/table1.xml"/><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6" Type="http://schemas.openxmlformats.org/officeDocument/2006/relationships/table" Target="../tables/table2.xml"/><Relationship Id="rId5" Type="http://schemas.openxmlformats.org/officeDocument/2006/relationships/drawing" Target="../drawings/drawing5.xml"/><Relationship Id="rId4" Type="http://schemas.openxmlformats.org/officeDocument/2006/relationships/pivotTable" Target="../pivotTables/pivotTable8.xml"/><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
  <sheetViews>
    <sheetView tabSelected="1" zoomScale="70" zoomScaleNormal="70" workbookViewId="0">
      <selection activeCell="AC8" sqref="AC8"/>
    </sheetView>
  </sheetViews>
  <sheetFormatPr defaultColWidth="8.66666666666667" defaultRowHeight="14"/>
  <sheetData>
    <row r="1" s="49" customFormat="1" ht="42" customHeight="1" spans="1:21">
      <c r="A1" s="50" t="s">
        <v>0</v>
      </c>
      <c r="U1" s="50"/>
    </row>
  </sheetData>
  <pageMargins left="0.75" right="0.75" top="1" bottom="1" header="0.5" footer="0.5"/>
  <pageSetup paperSize="1" orientation="portrait"/>
  <headerFooter/>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00"/>
  <sheetViews>
    <sheetView topLeftCell="A4" workbookViewId="0">
      <selection activeCell="B11" sqref="B11"/>
    </sheetView>
  </sheetViews>
  <sheetFormatPr defaultColWidth="12.6333333333333" defaultRowHeight="15" customHeight="1"/>
  <cols>
    <col min="1" max="1" width="7.63333333333333" customWidth="1"/>
    <col min="2" max="2" width="50.6666666666667" customWidth="1"/>
    <col min="3" max="3" width="12.0833333333333" customWidth="1"/>
    <col min="4" max="4" width="11.75" customWidth="1"/>
    <col min="5" max="5" width="12.75" customWidth="1"/>
    <col min="6" max="6" width="13.25" customWidth="1"/>
    <col min="7" max="7" width="11.6666666666667" customWidth="1"/>
    <col min="8" max="8" width="7.63333333333333" customWidth="1"/>
    <col min="9" max="9" width="13.4166666666667" customWidth="1"/>
    <col min="10" max="10" width="11.0833333333333" customWidth="1"/>
    <col min="11" max="11" width="9.13333333333333" customWidth="1"/>
    <col min="12" max="26" width="7.63333333333333" customWidth="1"/>
  </cols>
  <sheetData>
    <row r="1" ht="14.5" spans="11:11">
      <c r="K1" s="43"/>
    </row>
    <row r="2" ht="14.5" spans="11:11">
      <c r="K2" s="43"/>
    </row>
    <row r="3" ht="14.5" spans="3:11">
      <c r="C3" s="33" t="s">
        <v>1</v>
      </c>
      <c r="K3" s="43"/>
    </row>
    <row r="4" ht="14.5" spans="11:11">
      <c r="K4" s="43"/>
    </row>
    <row r="5" customHeight="1" spans="1:21">
      <c r="A5" s="40">
        <v>1</v>
      </c>
      <c r="B5" s="40" t="s">
        <v>2</v>
      </c>
      <c r="H5" s="40" t="s">
        <v>3</v>
      </c>
      <c r="K5" s="43" t="s">
        <v>4</v>
      </c>
      <c r="L5" s="45" t="s">
        <v>5</v>
      </c>
      <c r="U5" s="45"/>
    </row>
    <row r="6" customHeight="1" spans="1:21">
      <c r="A6" s="40">
        <v>2</v>
      </c>
      <c r="B6" s="40" t="s">
        <v>6</v>
      </c>
      <c r="H6" s="40" t="s">
        <v>7</v>
      </c>
      <c r="K6" s="43"/>
      <c r="U6" s="45"/>
    </row>
    <row r="7" customHeight="1" spans="1:21">
      <c r="A7" s="40">
        <v>3</v>
      </c>
      <c r="B7" s="40" t="s">
        <v>8</v>
      </c>
      <c r="H7" s="40" t="s">
        <v>9</v>
      </c>
      <c r="K7" s="43"/>
      <c r="U7" s="45"/>
    </row>
    <row r="8" ht="14.5" spans="1:21">
      <c r="A8" s="40">
        <v>4</v>
      </c>
      <c r="B8" s="40" t="s">
        <v>10</v>
      </c>
      <c r="H8" s="40" t="s">
        <v>11</v>
      </c>
      <c r="K8" s="43"/>
      <c r="L8" s="45"/>
      <c r="M8" s="45"/>
      <c r="N8" s="45"/>
      <c r="O8" s="45"/>
      <c r="P8" s="45"/>
      <c r="Q8" s="45"/>
      <c r="R8" s="45"/>
      <c r="S8" s="45"/>
      <c r="T8" s="45"/>
      <c r="U8" s="45"/>
    </row>
    <row r="9" ht="14.5" spans="1:21">
      <c r="A9" s="40">
        <v>5</v>
      </c>
      <c r="B9" s="40" t="s">
        <v>12</v>
      </c>
      <c r="H9" s="40" t="s">
        <v>13</v>
      </c>
      <c r="K9" s="43"/>
      <c r="L9" s="45"/>
      <c r="M9" s="45"/>
      <c r="N9" s="45"/>
      <c r="O9" s="45"/>
      <c r="P9" s="45"/>
      <c r="Q9" s="45"/>
      <c r="R9" s="45"/>
      <c r="S9" s="45"/>
      <c r="T9" s="45"/>
      <c r="U9" s="45"/>
    </row>
    <row r="10" ht="14.5" spans="11:21">
      <c r="K10" s="43"/>
      <c r="L10" s="46"/>
      <c r="M10" s="46"/>
      <c r="N10" s="46"/>
      <c r="O10" s="46"/>
      <c r="P10" s="46"/>
      <c r="Q10" s="46"/>
      <c r="R10" s="46"/>
      <c r="S10" s="46"/>
      <c r="T10" s="46"/>
      <c r="U10" s="46"/>
    </row>
    <row r="11" ht="22.5" customHeight="1" spans="1:21">
      <c r="A11" s="40">
        <v>6</v>
      </c>
      <c r="B11" s="40" t="s">
        <v>14</v>
      </c>
      <c r="H11" s="40" t="s">
        <v>15</v>
      </c>
      <c r="K11" s="43"/>
      <c r="L11" s="46" t="s">
        <v>16</v>
      </c>
      <c r="U11" s="45"/>
    </row>
    <row r="12" ht="22.5" customHeight="1" spans="1:21">
      <c r="A12" s="40">
        <v>7</v>
      </c>
      <c r="B12" s="40" t="s">
        <v>17</v>
      </c>
      <c r="H12" s="40" t="s">
        <v>18</v>
      </c>
      <c r="K12" s="43"/>
      <c r="L12" s="46"/>
      <c r="M12" s="46"/>
      <c r="N12" s="46"/>
      <c r="O12" s="46"/>
      <c r="P12" s="46"/>
      <c r="Q12" s="46"/>
      <c r="R12" s="46"/>
      <c r="S12" s="46"/>
      <c r="T12" s="46"/>
      <c r="U12" s="45"/>
    </row>
    <row r="13" ht="22.5" customHeight="1" spans="11:21">
      <c r="K13" s="43"/>
      <c r="L13" s="46"/>
      <c r="M13" s="46"/>
      <c r="N13" s="46"/>
      <c r="O13" s="46"/>
      <c r="P13" s="46"/>
      <c r="Q13" s="46"/>
      <c r="R13" s="46"/>
      <c r="S13" s="46"/>
      <c r="T13" s="46"/>
      <c r="U13" s="45"/>
    </row>
    <row r="14" ht="14.5" spans="11:21">
      <c r="K14" s="43"/>
      <c r="L14" s="45"/>
      <c r="M14" s="45"/>
      <c r="N14" s="45"/>
      <c r="O14" s="45"/>
      <c r="P14" s="45"/>
      <c r="Q14" s="45"/>
      <c r="R14" s="45"/>
      <c r="S14" s="45"/>
      <c r="T14" s="45"/>
      <c r="U14" s="45"/>
    </row>
    <row r="15" customHeight="1" spans="1:12">
      <c r="A15" s="40">
        <v>8</v>
      </c>
      <c r="B15" s="40" t="s">
        <v>19</v>
      </c>
      <c r="H15" s="41">
        <v>495056</v>
      </c>
      <c r="K15" s="43" t="s">
        <v>4</v>
      </c>
      <c r="L15" s="47" t="s">
        <v>20</v>
      </c>
    </row>
    <row r="16" ht="14.5" spans="1:11">
      <c r="A16" s="40">
        <v>9</v>
      </c>
      <c r="B16" s="40" t="s">
        <v>21</v>
      </c>
      <c r="H16" s="40" t="s">
        <v>22</v>
      </c>
      <c r="K16" s="43"/>
    </row>
    <row r="17" ht="14.5" spans="11:11">
      <c r="K17" s="43"/>
    </row>
    <row r="18" ht="14.5" spans="1:11">
      <c r="A18" s="40">
        <v>10</v>
      </c>
      <c r="B18" s="40" t="s">
        <v>23</v>
      </c>
      <c r="H18" s="40" t="s">
        <v>22</v>
      </c>
      <c r="K18" s="43"/>
    </row>
    <row r="19" ht="14.5" spans="1:11">
      <c r="A19" s="40">
        <v>11</v>
      </c>
      <c r="B19" s="40" t="s">
        <v>24</v>
      </c>
      <c r="H19" s="40" t="s">
        <v>22</v>
      </c>
      <c r="K19" s="43"/>
    </row>
    <row r="20" ht="14.5" spans="1:12">
      <c r="A20" s="40">
        <v>12</v>
      </c>
      <c r="B20" s="40" t="s">
        <v>25</v>
      </c>
      <c r="H20" s="40" t="s">
        <v>22</v>
      </c>
      <c r="K20" s="43" t="s">
        <v>26</v>
      </c>
      <c r="L20" s="40" t="s">
        <v>27</v>
      </c>
    </row>
    <row r="21" ht="15.75" customHeight="1" spans="11:12">
      <c r="K21" s="43"/>
      <c r="L21" s="40" t="s">
        <v>28</v>
      </c>
    </row>
    <row r="22" ht="15.75" customHeight="1" spans="11:11">
      <c r="K22" s="43"/>
    </row>
    <row r="23" ht="15.75" customHeight="1" spans="1:12">
      <c r="A23" s="40">
        <v>13</v>
      </c>
      <c r="B23" s="40" t="s">
        <v>29</v>
      </c>
      <c r="H23" s="42">
        <v>0.02</v>
      </c>
      <c r="K23" s="43" t="s">
        <v>26</v>
      </c>
      <c r="L23" s="40" t="s">
        <v>30</v>
      </c>
    </row>
    <row r="24" ht="15.75" customHeight="1" spans="1:12">
      <c r="A24" s="40">
        <v>14</v>
      </c>
      <c r="B24" s="40" t="s">
        <v>31</v>
      </c>
      <c r="H24" s="40" t="s">
        <v>32</v>
      </c>
      <c r="K24" s="43" t="s">
        <v>26</v>
      </c>
      <c r="L24" s="40" t="s">
        <v>33</v>
      </c>
    </row>
    <row r="25" ht="15.75" customHeight="1" spans="1:11">
      <c r="A25" s="40">
        <v>15</v>
      </c>
      <c r="B25" s="40" t="s">
        <v>34</v>
      </c>
      <c r="H25" s="40" t="s">
        <v>22</v>
      </c>
      <c r="K25" s="43"/>
    </row>
    <row r="26" ht="15.75" customHeight="1" spans="1:12">
      <c r="A26" s="40">
        <v>16</v>
      </c>
      <c r="B26" s="40" t="s">
        <v>35</v>
      </c>
      <c r="H26" s="40" t="s">
        <v>22</v>
      </c>
      <c r="K26" s="43" t="s">
        <v>26</v>
      </c>
      <c r="L26" s="40" t="s">
        <v>36</v>
      </c>
    </row>
    <row r="27" ht="15.75" customHeight="1" spans="1:12">
      <c r="A27" s="40">
        <v>17</v>
      </c>
      <c r="B27" s="40" t="s">
        <v>37</v>
      </c>
      <c r="H27" s="40" t="s">
        <v>22</v>
      </c>
      <c r="K27" s="43"/>
      <c r="L27" s="40" t="s">
        <v>38</v>
      </c>
    </row>
    <row r="28" ht="15.75" customHeight="1" spans="1:12">
      <c r="A28" s="40">
        <v>18</v>
      </c>
      <c r="B28" s="40" t="s">
        <v>39</v>
      </c>
      <c r="H28" s="40" t="s">
        <v>22</v>
      </c>
      <c r="K28" s="43"/>
      <c r="L28" s="40" t="s">
        <v>40</v>
      </c>
    </row>
    <row r="29" ht="15.75" customHeight="1" spans="1:11">
      <c r="A29" s="40">
        <v>19</v>
      </c>
      <c r="B29" s="40" t="s">
        <v>41</v>
      </c>
      <c r="H29" s="40" t="s">
        <v>22</v>
      </c>
      <c r="K29" s="43"/>
    </row>
    <row r="30" customHeight="1" spans="1:12">
      <c r="A30" s="40">
        <v>20</v>
      </c>
      <c r="B30" s="40" t="s">
        <v>42</v>
      </c>
      <c r="H30" s="40" t="s">
        <v>22</v>
      </c>
      <c r="K30" s="43" t="s">
        <v>26</v>
      </c>
      <c r="L30" s="48" t="s">
        <v>43</v>
      </c>
    </row>
    <row r="31" ht="15.75" customHeight="1" spans="1:11">
      <c r="A31" s="40">
        <v>21</v>
      </c>
      <c r="B31" s="40" t="s">
        <v>44</v>
      </c>
      <c r="H31" s="40" t="s">
        <v>22</v>
      </c>
      <c r="K31" s="43"/>
    </row>
    <row r="32" ht="15.75" customHeight="1" spans="1:11">
      <c r="A32" s="40">
        <v>22</v>
      </c>
      <c r="B32" s="40" t="s">
        <v>45</v>
      </c>
      <c r="H32" s="40" t="s">
        <v>22</v>
      </c>
      <c r="K32" s="43"/>
    </row>
    <row r="33" ht="15.75" customHeight="1" spans="11:11">
      <c r="K33" s="43"/>
    </row>
    <row r="34" ht="15.75" customHeight="1" spans="11:12">
      <c r="K34" s="43" t="s">
        <v>4</v>
      </c>
      <c r="L34" s="40" t="s">
        <v>46</v>
      </c>
    </row>
    <row r="35" ht="15.75" customHeight="1" spans="11:12">
      <c r="K35" s="43" t="s">
        <v>26</v>
      </c>
      <c r="L35" s="40" t="s">
        <v>47</v>
      </c>
    </row>
    <row r="36" ht="15.75" customHeight="1" spans="3:12">
      <c r="C36" s="43">
        <v>2018</v>
      </c>
      <c r="D36" s="43">
        <v>2019</v>
      </c>
      <c r="E36" s="43">
        <v>2020</v>
      </c>
      <c r="F36" s="43">
        <v>2021</v>
      </c>
      <c r="G36" s="43">
        <v>2022</v>
      </c>
      <c r="K36" s="43"/>
      <c r="L36" s="40" t="s">
        <v>48</v>
      </c>
    </row>
    <row r="37" ht="15.75" customHeight="1" spans="2:11">
      <c r="B37" s="40" t="s">
        <v>49</v>
      </c>
      <c r="C37" s="40" t="s">
        <v>50</v>
      </c>
      <c r="D37" s="40" t="s">
        <v>51</v>
      </c>
      <c r="E37" s="40" t="s">
        <v>52</v>
      </c>
      <c r="F37" s="40" t="s">
        <v>53</v>
      </c>
      <c r="G37" s="40" t="s">
        <v>54</v>
      </c>
      <c r="K37" s="43"/>
    </row>
    <row r="38" ht="15.75" customHeight="1" spans="2:11">
      <c r="B38" s="40" t="s">
        <v>55</v>
      </c>
      <c r="C38" s="40" t="s">
        <v>56</v>
      </c>
      <c r="D38" s="40" t="s">
        <v>57</v>
      </c>
      <c r="E38" s="40" t="s">
        <v>58</v>
      </c>
      <c r="F38" s="40" t="s">
        <v>59</v>
      </c>
      <c r="G38" s="40" t="s">
        <v>60</v>
      </c>
      <c r="K38" s="43"/>
    </row>
    <row r="39" ht="15.75" customHeight="1" spans="2:13">
      <c r="B39" s="40" t="s">
        <v>61</v>
      </c>
      <c r="C39" s="40" t="s">
        <v>9</v>
      </c>
      <c r="D39" s="40" t="s">
        <v>62</v>
      </c>
      <c r="E39" s="40" t="s">
        <v>63</v>
      </c>
      <c r="F39" s="40" t="s">
        <v>64</v>
      </c>
      <c r="G39" s="40" t="s">
        <v>65</v>
      </c>
      <c r="I39" s="40">
        <f>20000000/65</f>
        <v>307692.307692308</v>
      </c>
      <c r="J39" s="40" t="s">
        <v>66</v>
      </c>
      <c r="K39" s="43" t="s">
        <v>67</v>
      </c>
      <c r="L39" s="43"/>
      <c r="M39" s="40" t="s">
        <v>68</v>
      </c>
    </row>
    <row r="40" ht="15.75" customHeight="1" spans="2:14">
      <c r="B40" s="40" t="s">
        <v>69</v>
      </c>
      <c r="C40" s="44">
        <v>4000</v>
      </c>
      <c r="D40" s="40">
        <f>84000/16</f>
        <v>5250</v>
      </c>
      <c r="E40" s="40">
        <v>6667</v>
      </c>
      <c r="F40" s="40">
        <v>8950</v>
      </c>
      <c r="G40" s="40">
        <v>12000</v>
      </c>
      <c r="I40" s="40">
        <f>I39/10000*15</f>
        <v>461.538461538462</v>
      </c>
      <c r="J40" s="40" t="s">
        <v>70</v>
      </c>
      <c r="K40" s="43" t="s">
        <v>71</v>
      </c>
      <c r="N40" s="40" t="s">
        <v>72</v>
      </c>
    </row>
    <row r="41" ht="15.75" customHeight="1" spans="2:11">
      <c r="B41" s="40" t="s">
        <v>73</v>
      </c>
      <c r="C41" s="44">
        <v>40000</v>
      </c>
      <c r="D41" s="40">
        <v>52500</v>
      </c>
      <c r="E41" s="40">
        <v>66670</v>
      </c>
      <c r="F41" s="40">
        <v>89500</v>
      </c>
      <c r="G41" s="40">
        <v>120000</v>
      </c>
      <c r="K41" s="43"/>
    </row>
    <row r="42" ht="15.75" customHeight="1" spans="2:11">
      <c r="B42" s="40" t="s">
        <v>74</v>
      </c>
      <c r="C42" s="44">
        <v>110</v>
      </c>
      <c r="K42" s="43"/>
    </row>
    <row r="43" ht="15.75" customHeight="1" spans="2:11">
      <c r="B43" s="40" t="s">
        <v>75</v>
      </c>
      <c r="C43" s="44">
        <v>14</v>
      </c>
      <c r="K43" s="43"/>
    </row>
    <row r="44" ht="15.75" customHeight="1" spans="2:11">
      <c r="B44" s="40" t="s">
        <v>76</v>
      </c>
      <c r="C44" s="44">
        <v>10</v>
      </c>
      <c r="K44" s="43"/>
    </row>
    <row r="45" ht="15.75" customHeight="1" spans="2:11">
      <c r="B45" s="40" t="s">
        <v>77</v>
      </c>
      <c r="C45" s="44">
        <v>11</v>
      </c>
      <c r="H45" s="40">
        <f>80000/365</f>
        <v>219.178082191781</v>
      </c>
      <c r="K45" s="43"/>
    </row>
    <row r="46" ht="15.75" customHeight="1" spans="2:11">
      <c r="B46" s="40" t="s">
        <v>78</v>
      </c>
      <c r="C46" s="44">
        <v>20000</v>
      </c>
      <c r="H46" s="40">
        <f>4000/365</f>
        <v>10.958904109589</v>
      </c>
      <c r="K46" s="43"/>
    </row>
    <row r="47" ht="15.75" customHeight="1" spans="2:11">
      <c r="B47" s="40" t="s">
        <v>79</v>
      </c>
      <c r="C47" s="44">
        <v>220000</v>
      </c>
      <c r="K47" s="43"/>
    </row>
    <row r="48" ht="15.75" customHeight="1" spans="2:11">
      <c r="B48" s="40" t="s">
        <v>80</v>
      </c>
      <c r="C48" s="44">
        <v>80000</v>
      </c>
      <c r="K48" s="43"/>
    </row>
    <row r="49" ht="15.75" customHeight="1" spans="2:11">
      <c r="B49" s="40" t="s">
        <v>81</v>
      </c>
      <c r="C49" s="44">
        <v>250</v>
      </c>
      <c r="K49" s="43"/>
    </row>
    <row r="50" ht="15.75" customHeight="1" spans="2:11">
      <c r="B50" s="40" t="s">
        <v>82</v>
      </c>
      <c r="C50" s="44">
        <v>300000</v>
      </c>
      <c r="K50" s="43"/>
    </row>
    <row r="51" ht="15.75" customHeight="1" spans="3:11">
      <c r="C51" s="44"/>
      <c r="K51" s="43"/>
    </row>
    <row r="52" ht="15.75" customHeight="1" spans="2:13">
      <c r="B52" s="43" t="s">
        <v>83</v>
      </c>
      <c r="K52" s="43" t="s">
        <v>84</v>
      </c>
      <c r="M52" s="40" t="s">
        <v>85</v>
      </c>
    </row>
    <row r="53" ht="15.75" customHeight="1" spans="2:11">
      <c r="B53" s="40" t="s">
        <v>86</v>
      </c>
      <c r="C53" s="44">
        <v>1500000</v>
      </c>
      <c r="K53" s="43"/>
    </row>
    <row r="54" ht="15.75" customHeight="1" spans="2:13">
      <c r="B54" s="40" t="s">
        <v>87</v>
      </c>
      <c r="K54" s="43"/>
      <c r="M54" s="40" t="s">
        <v>88</v>
      </c>
    </row>
    <row r="55" ht="15.75" customHeight="1" spans="2:11">
      <c r="B55" s="40" t="s">
        <v>89</v>
      </c>
      <c r="C55" s="40">
        <v>60000</v>
      </c>
      <c r="K55" s="43"/>
    </row>
    <row r="56" ht="15.75" customHeight="1" spans="2:11">
      <c r="B56" s="40" t="s">
        <v>90</v>
      </c>
      <c r="K56" s="43"/>
    </row>
    <row r="57" ht="15.75" customHeight="1" spans="2:11">
      <c r="B57" s="40" t="s">
        <v>91</v>
      </c>
      <c r="K57" s="43"/>
    </row>
    <row r="58" ht="15.75" customHeight="1" spans="2:11">
      <c r="B58" s="40" t="s">
        <v>92</v>
      </c>
      <c r="K58" s="43"/>
    </row>
    <row r="59" ht="15.75" customHeight="1" spans="2:11">
      <c r="B59" s="40" t="s">
        <v>93</v>
      </c>
      <c r="K59" s="43"/>
    </row>
    <row r="60" ht="15.75" customHeight="1" spans="2:11">
      <c r="B60" s="40" t="s">
        <v>91</v>
      </c>
      <c r="K60" s="43"/>
    </row>
    <row r="61" ht="15.75" customHeight="1" spans="2:13">
      <c r="B61" s="43" t="s">
        <v>94</v>
      </c>
      <c r="K61" s="43" t="s">
        <v>95</v>
      </c>
      <c r="M61" s="40" t="s">
        <v>96</v>
      </c>
    </row>
    <row r="62" ht="15.75" customHeight="1" spans="2:11">
      <c r="B62" s="40" t="s">
        <v>97</v>
      </c>
      <c r="K62" s="43"/>
    </row>
    <row r="63" ht="15.75" customHeight="1" spans="2:11">
      <c r="B63" s="40" t="s">
        <v>98</v>
      </c>
      <c r="C63" s="40">
        <v>6</v>
      </c>
      <c r="K63" s="43"/>
    </row>
    <row r="64" ht="15.75" customHeight="1" spans="2:11">
      <c r="B64" s="40" t="s">
        <v>99</v>
      </c>
      <c r="K64" s="43"/>
    </row>
    <row r="65" ht="15.75" customHeight="1" spans="2:11">
      <c r="B65" s="40" t="s">
        <v>100</v>
      </c>
      <c r="K65" s="43"/>
    </row>
    <row r="66" ht="15.75" customHeight="1" spans="2:11">
      <c r="B66" s="40" t="s">
        <v>101</v>
      </c>
      <c r="K66" s="43"/>
    </row>
    <row r="67" ht="15.75" customHeight="1" spans="2:11">
      <c r="B67" s="40" t="s">
        <v>102</v>
      </c>
      <c r="K67" s="43"/>
    </row>
    <row r="68" ht="15.75" customHeight="1" spans="2:11">
      <c r="B68" s="40" t="s">
        <v>103</v>
      </c>
      <c r="K68" s="43"/>
    </row>
    <row r="69" ht="15.75" customHeight="1" spans="2:11">
      <c r="B69" s="40" t="s">
        <v>104</v>
      </c>
      <c r="K69" s="43"/>
    </row>
    <row r="70" ht="15.75" customHeight="1" spans="2:11">
      <c r="B70" s="40" t="s">
        <v>105</v>
      </c>
      <c r="K70" s="43"/>
    </row>
    <row r="71" ht="15.75" customHeight="1" spans="2:11">
      <c r="B71" s="40" t="s">
        <v>106</v>
      </c>
      <c r="C71" s="40">
        <v>2</v>
      </c>
      <c r="K71" s="43"/>
    </row>
    <row r="72" ht="15.75" customHeight="1" spans="2:11">
      <c r="B72" s="40" t="s">
        <v>107</v>
      </c>
      <c r="C72" s="40">
        <v>600000</v>
      </c>
      <c r="K72" s="43"/>
    </row>
    <row r="73" ht="15.75" customHeight="1" spans="2:13">
      <c r="B73" s="43" t="s">
        <v>108</v>
      </c>
      <c r="K73" s="43" t="s">
        <v>109</v>
      </c>
      <c r="M73" s="40" t="s">
        <v>110</v>
      </c>
    </row>
    <row r="74" ht="15.75" customHeight="1" spans="2:11">
      <c r="B74" s="40" t="s">
        <v>111</v>
      </c>
      <c r="C74" s="40">
        <v>10</v>
      </c>
      <c r="K74" s="43"/>
    </row>
    <row r="75" ht="15.75" customHeight="1" spans="2:11">
      <c r="B75" s="40" t="s">
        <v>112</v>
      </c>
      <c r="C75" s="40">
        <v>30000</v>
      </c>
      <c r="K75" s="43"/>
    </row>
    <row r="76" ht="15.75" customHeight="1" spans="2:11">
      <c r="B76" s="43" t="s">
        <v>113</v>
      </c>
      <c r="C76" s="40">
        <v>300000</v>
      </c>
      <c r="K76" s="43"/>
    </row>
    <row r="77" ht="15.75" customHeight="1" spans="2:11">
      <c r="B77" s="43" t="s">
        <v>114</v>
      </c>
      <c r="C77" s="40">
        <v>360000</v>
      </c>
      <c r="K77" s="43"/>
    </row>
    <row r="78" ht="15.75" customHeight="1" spans="11:11">
      <c r="K78" s="43"/>
    </row>
    <row r="79" ht="15.75" customHeight="1" spans="2:13">
      <c r="B79" s="43" t="s">
        <v>115</v>
      </c>
      <c r="K79" s="43" t="s">
        <v>116</v>
      </c>
      <c r="M79" s="40" t="s">
        <v>117</v>
      </c>
    </row>
    <row r="80" ht="15.75" customHeight="1" spans="2:11">
      <c r="B80" s="40" t="s">
        <v>118</v>
      </c>
      <c r="E80" s="40" t="s">
        <v>119</v>
      </c>
      <c r="F80" s="40" t="s">
        <v>120</v>
      </c>
      <c r="K80" s="43"/>
    </row>
    <row r="81" ht="15.75" customHeight="1" spans="2:11">
      <c r="B81" s="40" t="s">
        <v>121</v>
      </c>
      <c r="E81" s="40">
        <f>40000*65</f>
        <v>2600000</v>
      </c>
      <c r="K81" s="43"/>
    </row>
    <row r="82" ht="15.75" customHeight="1" spans="2:11">
      <c r="B82" s="40" t="s">
        <v>122</v>
      </c>
      <c r="K82" s="43"/>
    </row>
    <row r="83" ht="15.75" customHeight="1" spans="2:11">
      <c r="B83" s="40" t="s">
        <v>123</v>
      </c>
      <c r="K83" s="43"/>
    </row>
    <row r="84" ht="15.75" customHeight="1" spans="2:11">
      <c r="B84" s="40" t="s">
        <v>124</v>
      </c>
      <c r="K84" s="43"/>
    </row>
    <row r="85" ht="15.75" customHeight="1" spans="11:11">
      <c r="K85" s="43"/>
    </row>
    <row r="86" ht="15.75" customHeight="1" spans="11:13">
      <c r="K86" s="43" t="s">
        <v>125</v>
      </c>
      <c r="M86" s="40" t="s">
        <v>126</v>
      </c>
    </row>
    <row r="87" ht="15.75" customHeight="1" spans="2:13">
      <c r="B87" s="40" t="s">
        <v>39</v>
      </c>
      <c r="C87" s="40" t="s">
        <v>127</v>
      </c>
      <c r="K87" s="43" t="s">
        <v>128</v>
      </c>
      <c r="M87" s="40" t="s">
        <v>129</v>
      </c>
    </row>
    <row r="88" ht="15.75" customHeight="1" spans="2:13">
      <c r="B88" s="40" t="s">
        <v>130</v>
      </c>
      <c r="C88" s="40" t="s">
        <v>131</v>
      </c>
      <c r="D88" s="40" t="s">
        <v>132</v>
      </c>
      <c r="K88" s="43"/>
      <c r="M88" s="40" t="s">
        <v>133</v>
      </c>
    </row>
    <row r="89" ht="15.75" customHeight="1" spans="2:13">
      <c r="B89" s="40" t="s">
        <v>41</v>
      </c>
      <c r="K89" s="43"/>
      <c r="M89" s="40" t="s">
        <v>134</v>
      </c>
    </row>
    <row r="90" ht="15.75" customHeight="1" spans="2:13">
      <c r="B90" s="40" t="s">
        <v>135</v>
      </c>
      <c r="K90" s="43" t="s">
        <v>136</v>
      </c>
      <c r="M90" s="40" t="s">
        <v>137</v>
      </c>
    </row>
    <row r="91" ht="15.75" customHeight="1" spans="11:11">
      <c r="K91" s="43"/>
    </row>
    <row r="92" ht="15.75" customHeight="1" spans="11:11">
      <c r="K92" s="43"/>
    </row>
    <row r="93" ht="15.75" customHeight="1" spans="11:11">
      <c r="K93" s="43"/>
    </row>
    <row r="94" ht="15.75" customHeight="1" spans="11:11">
      <c r="K94" s="43"/>
    </row>
    <row r="95" ht="15.75" customHeight="1" spans="11:11">
      <c r="K95" s="43"/>
    </row>
    <row r="96" ht="15.75" customHeight="1" spans="11:11">
      <c r="K96" s="43"/>
    </row>
    <row r="97" ht="15.75" customHeight="1" spans="11:11">
      <c r="K97" s="43"/>
    </row>
    <row r="98" ht="15.75" customHeight="1" spans="11:11">
      <c r="K98" s="43"/>
    </row>
    <row r="99" ht="15.75" customHeight="1" spans="11:11">
      <c r="K99" s="43"/>
    </row>
    <row r="100" ht="15.75" customHeight="1" spans="11:11">
      <c r="K100" s="43"/>
    </row>
    <row r="101" ht="15.75" customHeight="1" spans="11:11">
      <c r="K101" s="43"/>
    </row>
    <row r="102" ht="15.75" customHeight="1" spans="11:11">
      <c r="K102" s="43"/>
    </row>
    <row r="103" ht="15.75" customHeight="1" spans="11:11">
      <c r="K103" s="43"/>
    </row>
    <row r="104" ht="15.75" customHeight="1" spans="11:11">
      <c r="K104" s="43"/>
    </row>
    <row r="105" ht="15.75" customHeight="1" spans="11:11">
      <c r="K105" s="43"/>
    </row>
    <row r="106" ht="15.75" customHeight="1" spans="11:11">
      <c r="K106" s="43"/>
    </row>
    <row r="107" ht="15.75" customHeight="1" spans="11:11">
      <c r="K107" s="43"/>
    </row>
    <row r="108" ht="15.75" customHeight="1" spans="11:11">
      <c r="K108" s="43"/>
    </row>
    <row r="109" ht="15.75" customHeight="1" spans="11:11">
      <c r="K109" s="43"/>
    </row>
    <row r="110" ht="15.75" customHeight="1" spans="11:11">
      <c r="K110" s="43"/>
    </row>
    <row r="111" ht="15.75" customHeight="1" spans="11:11">
      <c r="K111" s="43"/>
    </row>
    <row r="112" ht="15.75" customHeight="1" spans="11:11">
      <c r="K112" s="43"/>
    </row>
    <row r="113" ht="15.75" customHeight="1" spans="11:11">
      <c r="K113" s="43"/>
    </row>
    <row r="114" ht="15.75" customHeight="1" spans="11:11">
      <c r="K114" s="43"/>
    </row>
    <row r="115" ht="15.75" customHeight="1" spans="11:11">
      <c r="K115" s="43"/>
    </row>
    <row r="116" ht="15.75" customHeight="1" spans="11:11">
      <c r="K116" s="43"/>
    </row>
    <row r="117" ht="15.75" customHeight="1" spans="11:11">
      <c r="K117" s="43"/>
    </row>
    <row r="118" ht="15.75" customHeight="1" spans="11:11">
      <c r="K118" s="43"/>
    </row>
    <row r="119" ht="15.75" customHeight="1" spans="11:11">
      <c r="K119" s="43"/>
    </row>
    <row r="120" ht="15.75" customHeight="1" spans="11:11">
      <c r="K120" s="43"/>
    </row>
    <row r="121" ht="15.75" customHeight="1" spans="11:11">
      <c r="K121" s="43"/>
    </row>
    <row r="122" ht="15.75" customHeight="1" spans="11:11">
      <c r="K122" s="43"/>
    </row>
    <row r="123" ht="15.75" customHeight="1" spans="11:11">
      <c r="K123" s="43"/>
    </row>
    <row r="124" ht="15.75" customHeight="1" spans="11:11">
      <c r="K124" s="43"/>
    </row>
    <row r="125" ht="15.75" customHeight="1" spans="11:11">
      <c r="K125" s="43"/>
    </row>
    <row r="126" ht="15.75" customHeight="1" spans="11:11">
      <c r="K126" s="43"/>
    </row>
    <row r="127" ht="15.75" customHeight="1" spans="11:11">
      <c r="K127" s="43"/>
    </row>
    <row r="128" ht="15.75" customHeight="1" spans="11:11">
      <c r="K128" s="43"/>
    </row>
    <row r="129" ht="15.75" customHeight="1" spans="11:11">
      <c r="K129" s="43"/>
    </row>
    <row r="130" ht="15.75" customHeight="1" spans="11:11">
      <c r="K130" s="43"/>
    </row>
    <row r="131" ht="15.75" customHeight="1" spans="11:11">
      <c r="K131" s="43"/>
    </row>
    <row r="132" ht="15.75" customHeight="1" spans="11:11">
      <c r="K132" s="43"/>
    </row>
    <row r="133" ht="15.75" customHeight="1" spans="11:11">
      <c r="K133" s="43"/>
    </row>
    <row r="134" ht="15.75" customHeight="1" spans="11:11">
      <c r="K134" s="43"/>
    </row>
    <row r="135" ht="15.75" customHeight="1" spans="11:11">
      <c r="K135" s="43"/>
    </row>
    <row r="136" ht="15.75" customHeight="1" spans="11:11">
      <c r="K136" s="43"/>
    </row>
    <row r="137" ht="15.75" customHeight="1" spans="11:11">
      <c r="K137" s="43"/>
    </row>
    <row r="138" ht="15.75" customHeight="1" spans="11:11">
      <c r="K138" s="43"/>
    </row>
    <row r="139" ht="15.75" customHeight="1" spans="11:11">
      <c r="K139" s="43"/>
    </row>
    <row r="140" ht="15.75" customHeight="1" spans="11:11">
      <c r="K140" s="43"/>
    </row>
    <row r="141" ht="15.75" customHeight="1" spans="11:11">
      <c r="K141" s="43"/>
    </row>
    <row r="142" ht="15.75" customHeight="1" spans="11:11">
      <c r="K142" s="43"/>
    </row>
    <row r="143" ht="15.75" customHeight="1" spans="11:11">
      <c r="K143" s="43"/>
    </row>
    <row r="144" ht="15.75" customHeight="1" spans="11:11">
      <c r="K144" s="43"/>
    </row>
    <row r="145" ht="15.75" customHeight="1" spans="11:11">
      <c r="K145" s="43"/>
    </row>
    <row r="146" ht="15.75" customHeight="1" spans="11:11">
      <c r="K146" s="43"/>
    </row>
    <row r="147" ht="15.75" customHeight="1" spans="11:11">
      <c r="K147" s="43"/>
    </row>
    <row r="148" ht="15.75" customHeight="1" spans="11:11">
      <c r="K148" s="43"/>
    </row>
    <row r="149" ht="15.75" customHeight="1" spans="11:11">
      <c r="K149" s="43"/>
    </row>
    <row r="150" ht="15.75" customHeight="1" spans="11:11">
      <c r="K150" s="43"/>
    </row>
    <row r="151" ht="15.75" customHeight="1" spans="11:11">
      <c r="K151" s="43"/>
    </row>
    <row r="152" ht="15.75" customHeight="1" spans="11:11">
      <c r="K152" s="43"/>
    </row>
    <row r="153" ht="15.75" customHeight="1" spans="11:11">
      <c r="K153" s="43"/>
    </row>
    <row r="154" ht="15.75" customHeight="1" spans="11:11">
      <c r="K154" s="43"/>
    </row>
    <row r="155" ht="15.75" customHeight="1" spans="11:11">
      <c r="K155" s="43"/>
    </row>
    <row r="156" ht="15.75" customHeight="1" spans="11:11">
      <c r="K156" s="43"/>
    </row>
    <row r="157" ht="15.75" customHeight="1" spans="11:11">
      <c r="K157" s="43"/>
    </row>
    <row r="158" ht="15.75" customHeight="1" spans="11:11">
      <c r="K158" s="43"/>
    </row>
    <row r="159" ht="15.75" customHeight="1" spans="11:11">
      <c r="K159" s="43"/>
    </row>
    <row r="160" ht="15.75" customHeight="1" spans="11:11">
      <c r="K160" s="43"/>
    </row>
    <row r="161" ht="15.75" customHeight="1" spans="11:11">
      <c r="K161" s="43"/>
    </row>
    <row r="162" ht="15.75" customHeight="1" spans="11:11">
      <c r="K162" s="43"/>
    </row>
    <row r="163" ht="15.75" customHeight="1" spans="11:11">
      <c r="K163" s="43"/>
    </row>
    <row r="164" ht="15.75" customHeight="1" spans="11:11">
      <c r="K164" s="43"/>
    </row>
    <row r="165" ht="15.75" customHeight="1" spans="11:11">
      <c r="K165" s="43"/>
    </row>
    <row r="166" ht="15.75" customHeight="1" spans="11:11">
      <c r="K166" s="43"/>
    </row>
    <row r="167" ht="15.75" customHeight="1" spans="11:11">
      <c r="K167" s="43"/>
    </row>
    <row r="168" ht="15.75" customHeight="1" spans="11:11">
      <c r="K168" s="43"/>
    </row>
    <row r="169" ht="15.75" customHeight="1" spans="11:11">
      <c r="K169" s="43"/>
    </row>
    <row r="170" ht="15.75" customHeight="1" spans="11:11">
      <c r="K170" s="43"/>
    </row>
    <row r="171" ht="15.75" customHeight="1" spans="11:11">
      <c r="K171" s="43"/>
    </row>
    <row r="172" ht="15.75" customHeight="1" spans="11:11">
      <c r="K172" s="43"/>
    </row>
    <row r="173" ht="15.75" customHeight="1" spans="11:11">
      <c r="K173" s="43"/>
    </row>
    <row r="174" ht="15.75" customHeight="1" spans="11:11">
      <c r="K174" s="43"/>
    </row>
    <row r="175" ht="15.75" customHeight="1" spans="11:11">
      <c r="K175" s="43"/>
    </row>
    <row r="176" ht="15.75" customHeight="1" spans="11:11">
      <c r="K176" s="43"/>
    </row>
    <row r="177" ht="15.75" customHeight="1" spans="11:11">
      <c r="K177" s="43"/>
    </row>
    <row r="178" ht="15.75" customHeight="1" spans="11:11">
      <c r="K178" s="43"/>
    </row>
    <row r="179" ht="15.75" customHeight="1" spans="11:11">
      <c r="K179" s="43"/>
    </row>
    <row r="180" ht="15.75" customHeight="1" spans="11:11">
      <c r="K180" s="43"/>
    </row>
    <row r="181" ht="15.75" customHeight="1" spans="11:11">
      <c r="K181" s="43"/>
    </row>
    <row r="182" ht="15.75" customHeight="1" spans="11:11">
      <c r="K182" s="43"/>
    </row>
    <row r="183" ht="15.75" customHeight="1" spans="11:11">
      <c r="K183" s="43"/>
    </row>
    <row r="184" ht="15.75" customHeight="1" spans="11:11">
      <c r="K184" s="43"/>
    </row>
    <row r="185" ht="15.75" customHeight="1" spans="11:11">
      <c r="K185" s="43"/>
    </row>
    <row r="186" ht="15.75" customHeight="1" spans="11:11">
      <c r="K186" s="43"/>
    </row>
    <row r="187" ht="15.75" customHeight="1" spans="11:11">
      <c r="K187" s="43"/>
    </row>
    <row r="188" ht="15.75" customHeight="1" spans="11:11">
      <c r="K188" s="43"/>
    </row>
    <row r="189" ht="15.75" customHeight="1" spans="11:11">
      <c r="K189" s="43"/>
    </row>
    <row r="190" ht="15.75" customHeight="1" spans="11:11">
      <c r="K190" s="43"/>
    </row>
    <row r="191" ht="15.75" customHeight="1" spans="11:11">
      <c r="K191" s="43"/>
    </row>
    <row r="192" ht="15.75" customHeight="1" spans="11:11">
      <c r="K192" s="43"/>
    </row>
    <row r="193" ht="15.75" customHeight="1" spans="11:11">
      <c r="K193" s="43"/>
    </row>
    <row r="194" ht="15.75" customHeight="1" spans="11:11">
      <c r="K194" s="43"/>
    </row>
    <row r="195" ht="15.75" customHeight="1" spans="11:11">
      <c r="K195" s="43"/>
    </row>
    <row r="196" ht="15.75" customHeight="1" spans="11:11">
      <c r="K196" s="43"/>
    </row>
    <row r="197" ht="15.75" customHeight="1" spans="11:11">
      <c r="K197" s="43"/>
    </row>
    <row r="198" ht="15.75" customHeight="1" spans="11:11">
      <c r="K198" s="43"/>
    </row>
    <row r="199" ht="15.75" customHeight="1" spans="11:11">
      <c r="K199" s="43"/>
    </row>
    <row r="200" ht="15.75" customHeight="1" spans="11:11">
      <c r="K200" s="43"/>
    </row>
    <row r="201" ht="15.75" customHeight="1" spans="11:11">
      <c r="K201" s="43"/>
    </row>
    <row r="202" ht="15.75" customHeight="1" spans="11:11">
      <c r="K202" s="43"/>
    </row>
    <row r="203" ht="15.75" customHeight="1" spans="11:11">
      <c r="K203" s="43"/>
    </row>
    <row r="204" ht="15.75" customHeight="1" spans="11:11">
      <c r="K204" s="43"/>
    </row>
    <row r="205" ht="15.75" customHeight="1" spans="11:11">
      <c r="K205" s="43"/>
    </row>
    <row r="206" ht="15.75" customHeight="1" spans="11:11">
      <c r="K206" s="43"/>
    </row>
    <row r="207" ht="15.75" customHeight="1" spans="11:11">
      <c r="K207" s="43"/>
    </row>
    <row r="208" ht="15.75" customHeight="1" spans="11:11">
      <c r="K208" s="43"/>
    </row>
    <row r="209" ht="15.75" customHeight="1" spans="11:11">
      <c r="K209" s="43"/>
    </row>
    <row r="210" ht="15.75" customHeight="1" spans="11:11">
      <c r="K210" s="43"/>
    </row>
    <row r="211" ht="15.75" customHeight="1" spans="11:11">
      <c r="K211" s="43"/>
    </row>
    <row r="212" ht="15.75" customHeight="1" spans="11:11">
      <c r="K212" s="43"/>
    </row>
    <row r="213" ht="15.75" customHeight="1" spans="11:11">
      <c r="K213" s="43"/>
    </row>
    <row r="214" ht="15.75" customHeight="1" spans="11:11">
      <c r="K214" s="43"/>
    </row>
    <row r="215" ht="15.75" customHeight="1" spans="11:11">
      <c r="K215" s="43"/>
    </row>
    <row r="216" ht="15.75" customHeight="1" spans="11:11">
      <c r="K216" s="43"/>
    </row>
    <row r="217" ht="15.75" customHeight="1" spans="11:11">
      <c r="K217" s="43"/>
    </row>
    <row r="218" ht="15.75" customHeight="1" spans="11:11">
      <c r="K218" s="43"/>
    </row>
    <row r="219" ht="15.75" customHeight="1" spans="11:11">
      <c r="K219" s="43"/>
    </row>
    <row r="220" ht="15.75" customHeight="1" spans="11:11">
      <c r="K220" s="43"/>
    </row>
    <row r="221" ht="15.75" customHeight="1" spans="11:11">
      <c r="K221" s="43"/>
    </row>
    <row r="222" ht="15.75" customHeight="1" spans="11:11">
      <c r="K222" s="43"/>
    </row>
    <row r="223" ht="15.75" customHeight="1" spans="11:11">
      <c r="K223" s="43"/>
    </row>
    <row r="224" ht="15.75" customHeight="1" spans="11:11">
      <c r="K224" s="43"/>
    </row>
    <row r="225" ht="15.75" customHeight="1" spans="11:11">
      <c r="K225" s="43"/>
    </row>
    <row r="226" ht="15.75" customHeight="1" spans="11:11">
      <c r="K226" s="43"/>
    </row>
    <row r="227" ht="15.75" customHeight="1" spans="11:11">
      <c r="K227" s="43"/>
    </row>
    <row r="228" ht="15.75" customHeight="1" spans="11:11">
      <c r="K228" s="43"/>
    </row>
    <row r="229" ht="15.75" customHeight="1" spans="11:11">
      <c r="K229" s="43"/>
    </row>
    <row r="230" ht="15.75" customHeight="1" spans="11:11">
      <c r="K230" s="43"/>
    </row>
    <row r="231" ht="15.75" customHeight="1" spans="11:11">
      <c r="K231" s="43"/>
    </row>
    <row r="232" ht="15.75" customHeight="1" spans="11:11">
      <c r="K232" s="43"/>
    </row>
    <row r="233" ht="15.75" customHeight="1" spans="11:11">
      <c r="K233" s="43"/>
    </row>
    <row r="234" ht="15.75" customHeight="1" spans="11:11">
      <c r="K234" s="43"/>
    </row>
    <row r="235" ht="15.75" customHeight="1" spans="11:11">
      <c r="K235" s="43"/>
    </row>
    <row r="236" ht="15.75" customHeight="1" spans="11:11">
      <c r="K236" s="43"/>
    </row>
    <row r="237" ht="15.75" customHeight="1" spans="11:11">
      <c r="K237" s="43"/>
    </row>
    <row r="238" ht="15.75" customHeight="1" spans="11:11">
      <c r="K238" s="43"/>
    </row>
    <row r="239" ht="15.75" customHeight="1" spans="11:11">
      <c r="K239" s="43"/>
    </row>
    <row r="240" ht="15.75" customHeight="1" spans="11:11">
      <c r="K240" s="43"/>
    </row>
    <row r="241" ht="15.75" customHeight="1" spans="11:11">
      <c r="K241" s="43"/>
    </row>
    <row r="242" ht="15.75" customHeight="1" spans="11:11">
      <c r="K242" s="43"/>
    </row>
    <row r="243" ht="15.75" customHeight="1" spans="11:11">
      <c r="K243" s="43"/>
    </row>
    <row r="244" ht="15.75" customHeight="1" spans="11:11">
      <c r="K244" s="43"/>
    </row>
    <row r="245" ht="15.75" customHeight="1" spans="11:11">
      <c r="K245" s="43"/>
    </row>
    <row r="246" ht="15.75" customHeight="1" spans="11:11">
      <c r="K246" s="43"/>
    </row>
    <row r="247" ht="15.75" customHeight="1" spans="11:11">
      <c r="K247" s="43"/>
    </row>
    <row r="248" ht="15.75" customHeight="1" spans="11:11">
      <c r="K248" s="43"/>
    </row>
    <row r="249" ht="15.75" customHeight="1" spans="11:11">
      <c r="K249" s="43"/>
    </row>
    <row r="250" ht="15.75" customHeight="1" spans="11:11">
      <c r="K250" s="43"/>
    </row>
    <row r="251" ht="15.75" customHeight="1" spans="11:11">
      <c r="K251" s="43"/>
    </row>
    <row r="252" ht="15.75" customHeight="1" spans="11:11">
      <c r="K252" s="43"/>
    </row>
    <row r="253" ht="15.75" customHeight="1" spans="11:11">
      <c r="K253" s="43"/>
    </row>
    <row r="254" ht="15.75" customHeight="1" spans="11:11">
      <c r="K254" s="43"/>
    </row>
    <row r="255" ht="15.75" customHeight="1" spans="11:11">
      <c r="K255" s="43"/>
    </row>
    <row r="256" ht="15.75" customHeight="1" spans="11:11">
      <c r="K256" s="43"/>
    </row>
    <row r="257" ht="15.75" customHeight="1" spans="11:11">
      <c r="K257" s="43"/>
    </row>
    <row r="258" ht="15.75" customHeight="1" spans="11:11">
      <c r="K258" s="43"/>
    </row>
    <row r="259" ht="15.75" customHeight="1" spans="11:11">
      <c r="K259" s="43"/>
    </row>
    <row r="260" ht="15.75" customHeight="1" spans="11:11">
      <c r="K260" s="43"/>
    </row>
    <row r="261" ht="15.75" customHeight="1" spans="11:11">
      <c r="K261" s="43"/>
    </row>
    <row r="262" ht="15.75" customHeight="1" spans="11:11">
      <c r="K262" s="43"/>
    </row>
    <row r="263" ht="15.75" customHeight="1" spans="11:11">
      <c r="K263" s="43"/>
    </row>
    <row r="264" ht="15.75" customHeight="1" spans="11:11">
      <c r="K264" s="43"/>
    </row>
    <row r="265" ht="15.75" customHeight="1" spans="11:11">
      <c r="K265" s="43"/>
    </row>
    <row r="266" ht="15.75" customHeight="1" spans="11:11">
      <c r="K266" s="43"/>
    </row>
    <row r="267" ht="15.75" customHeight="1" spans="11:11">
      <c r="K267" s="43"/>
    </row>
    <row r="268" ht="15.75" customHeight="1" spans="11:11">
      <c r="K268" s="43"/>
    </row>
    <row r="269" ht="15.75" customHeight="1" spans="11:11">
      <c r="K269" s="43"/>
    </row>
    <row r="270" ht="15.75" customHeight="1" spans="11:11">
      <c r="K270" s="43"/>
    </row>
    <row r="271" ht="15.75" customHeight="1" spans="11:11">
      <c r="K271" s="43"/>
    </row>
    <row r="272" ht="15.75" customHeight="1" spans="11:11">
      <c r="K272" s="43"/>
    </row>
    <row r="273" ht="15.75" customHeight="1" spans="11:11">
      <c r="K273" s="43"/>
    </row>
    <row r="274" ht="15.75" customHeight="1" spans="11:11">
      <c r="K274" s="43"/>
    </row>
    <row r="275" ht="15.75" customHeight="1" spans="11:11">
      <c r="K275" s="43"/>
    </row>
    <row r="276" ht="15.75" customHeight="1" spans="11:11">
      <c r="K276" s="43"/>
    </row>
    <row r="277" ht="15.75" customHeight="1" spans="11:11">
      <c r="K277" s="43"/>
    </row>
    <row r="278" ht="15.75" customHeight="1" spans="11:11">
      <c r="K278" s="43"/>
    </row>
    <row r="279" ht="15.75" customHeight="1" spans="11:11">
      <c r="K279" s="43"/>
    </row>
    <row r="280" ht="15.75" customHeight="1" spans="11:11">
      <c r="K280" s="43"/>
    </row>
    <row r="281" ht="15.75" customHeight="1" spans="11:11">
      <c r="K281" s="43"/>
    </row>
    <row r="282" ht="15.75" customHeight="1" spans="11:11">
      <c r="K282" s="43"/>
    </row>
    <row r="283" ht="15.75" customHeight="1" spans="11:11">
      <c r="K283" s="43"/>
    </row>
    <row r="284" ht="15.75" customHeight="1" spans="11:11">
      <c r="K284" s="43"/>
    </row>
    <row r="285" ht="15.75" customHeight="1" spans="11:11">
      <c r="K285" s="43"/>
    </row>
    <row r="286" ht="15.75" customHeight="1" spans="11:11">
      <c r="K286" s="43"/>
    </row>
    <row r="287" ht="15.75" customHeight="1" spans="11:11">
      <c r="K287" s="43"/>
    </row>
    <row r="288" ht="15.75" customHeight="1" spans="11:11">
      <c r="K288" s="43"/>
    </row>
    <row r="289" ht="15.75" customHeight="1" spans="11:11">
      <c r="K289" s="43"/>
    </row>
    <row r="290" ht="15.75" customHeight="1" spans="11:11">
      <c r="K290" s="43"/>
    </row>
    <row r="291" ht="15.75" customHeight="1" spans="11:11">
      <c r="K291" s="43"/>
    </row>
    <row r="292" ht="15.75" customHeight="1" spans="11:11">
      <c r="K292" s="43"/>
    </row>
    <row r="293" ht="15.75" customHeight="1" spans="11:11">
      <c r="K293" s="43"/>
    </row>
    <row r="294" ht="15.75" customHeight="1" spans="11:11">
      <c r="K294" s="43"/>
    </row>
    <row r="295" ht="15.75" customHeight="1" spans="11:11">
      <c r="K295" s="43"/>
    </row>
    <row r="296" ht="15.75" customHeight="1" spans="11:11">
      <c r="K296" s="43"/>
    </row>
    <row r="297" ht="15.75" customHeight="1" spans="11:11">
      <c r="K297" s="43"/>
    </row>
    <row r="298" ht="15.75" customHeight="1" spans="11:11">
      <c r="K298" s="43"/>
    </row>
    <row r="299" ht="15.75" customHeight="1" spans="11:11">
      <c r="K299" s="43"/>
    </row>
    <row r="300" ht="15.75" customHeight="1" spans="11:11">
      <c r="K300" s="43"/>
    </row>
    <row r="301" ht="15.75" customHeight="1" spans="11:11">
      <c r="K301" s="43"/>
    </row>
    <row r="302" ht="15.75" customHeight="1" spans="11:11">
      <c r="K302" s="43"/>
    </row>
    <row r="303" ht="15.75" customHeight="1" spans="11:11">
      <c r="K303" s="43"/>
    </row>
    <row r="304" ht="15.75" customHeight="1" spans="11:11">
      <c r="K304" s="43"/>
    </row>
    <row r="305" ht="15.75" customHeight="1" spans="11:11">
      <c r="K305" s="43"/>
    </row>
    <row r="306" ht="15.75" customHeight="1" spans="11:11">
      <c r="K306" s="43"/>
    </row>
    <row r="307" ht="15.75" customHeight="1" spans="11:11">
      <c r="K307" s="43"/>
    </row>
    <row r="308" ht="15.75" customHeight="1" spans="11:11">
      <c r="K308" s="43"/>
    </row>
    <row r="309" ht="15.75" customHeight="1" spans="11:11">
      <c r="K309" s="43"/>
    </row>
    <row r="310" ht="15.75" customHeight="1" spans="11:11">
      <c r="K310" s="43"/>
    </row>
    <row r="311" ht="15.75" customHeight="1" spans="11:11">
      <c r="K311" s="43"/>
    </row>
    <row r="312" ht="15.75" customHeight="1" spans="11:11">
      <c r="K312" s="43"/>
    </row>
    <row r="313" ht="15.75" customHeight="1" spans="11:11">
      <c r="K313" s="43"/>
    </row>
    <row r="314" ht="15.75" customHeight="1" spans="11:11">
      <c r="K314" s="43"/>
    </row>
    <row r="315" ht="15.75" customHeight="1" spans="11:11">
      <c r="K315" s="43"/>
    </row>
    <row r="316" ht="15.75" customHeight="1" spans="11:11">
      <c r="K316" s="43"/>
    </row>
    <row r="317" ht="15.75" customHeight="1" spans="11:11">
      <c r="K317" s="43"/>
    </row>
    <row r="318" ht="15.75" customHeight="1" spans="11:11">
      <c r="K318" s="43"/>
    </row>
    <row r="319" ht="15.75" customHeight="1" spans="11:11">
      <c r="K319" s="43"/>
    </row>
    <row r="320" ht="15.75" customHeight="1" spans="11:11">
      <c r="K320" s="43"/>
    </row>
    <row r="321" ht="15.75" customHeight="1" spans="11:11">
      <c r="K321" s="43"/>
    </row>
    <row r="322" ht="15.75" customHeight="1" spans="11:11">
      <c r="K322" s="43"/>
    </row>
    <row r="323" ht="15.75" customHeight="1" spans="11:11">
      <c r="K323" s="43"/>
    </row>
    <row r="324" ht="15.75" customHeight="1" spans="11:11">
      <c r="K324" s="43"/>
    </row>
    <row r="325" ht="15.75" customHeight="1" spans="11:11">
      <c r="K325" s="43"/>
    </row>
    <row r="326" ht="15.75" customHeight="1" spans="11:11">
      <c r="K326" s="43"/>
    </row>
    <row r="327" ht="15.75" customHeight="1" spans="11:11">
      <c r="K327" s="43"/>
    </row>
    <row r="328" ht="15.75" customHeight="1" spans="11:11">
      <c r="K328" s="43"/>
    </row>
    <row r="329" ht="15.75" customHeight="1" spans="11:11">
      <c r="K329" s="43"/>
    </row>
    <row r="330" ht="15.75" customHeight="1" spans="11:11">
      <c r="K330" s="43"/>
    </row>
    <row r="331" ht="15.75" customHeight="1" spans="11:11">
      <c r="K331" s="43"/>
    </row>
    <row r="332" ht="15.75" customHeight="1" spans="11:11">
      <c r="K332" s="43"/>
    </row>
    <row r="333" ht="15.75" customHeight="1" spans="11:11">
      <c r="K333" s="43"/>
    </row>
    <row r="334" ht="15.75" customHeight="1" spans="11:11">
      <c r="K334" s="43"/>
    </row>
    <row r="335" ht="15.75" customHeight="1" spans="11:11">
      <c r="K335" s="43"/>
    </row>
    <row r="336" ht="15.75" customHeight="1" spans="11:11">
      <c r="K336" s="43"/>
    </row>
    <row r="337" ht="15.75" customHeight="1" spans="11:11">
      <c r="K337" s="43"/>
    </row>
    <row r="338" ht="15.75" customHeight="1" spans="11:11">
      <c r="K338" s="43"/>
    </row>
    <row r="339" ht="15.75" customHeight="1" spans="11:11">
      <c r="K339" s="43"/>
    </row>
    <row r="340" ht="15.75" customHeight="1" spans="11:11">
      <c r="K340" s="43"/>
    </row>
    <row r="341" ht="15.75" customHeight="1" spans="11:11">
      <c r="K341" s="43"/>
    </row>
    <row r="342" ht="15.75" customHeight="1" spans="11:11">
      <c r="K342" s="43"/>
    </row>
    <row r="343" ht="15.75" customHeight="1" spans="11:11">
      <c r="K343" s="43"/>
    </row>
    <row r="344" ht="15.75" customHeight="1" spans="11:11">
      <c r="K344" s="43"/>
    </row>
    <row r="345" ht="15.75" customHeight="1" spans="11:11">
      <c r="K345" s="43"/>
    </row>
    <row r="346" ht="15.75" customHeight="1" spans="11:11">
      <c r="K346" s="43"/>
    </row>
    <row r="347" ht="15.75" customHeight="1" spans="11:11">
      <c r="K347" s="43"/>
    </row>
    <row r="348" ht="15.75" customHeight="1" spans="11:11">
      <c r="K348" s="43"/>
    </row>
    <row r="349" ht="15.75" customHeight="1" spans="11:11">
      <c r="K349" s="43"/>
    </row>
    <row r="350" ht="15.75" customHeight="1" spans="11:11">
      <c r="K350" s="43"/>
    </row>
    <row r="351" ht="15.75" customHeight="1" spans="11:11">
      <c r="K351" s="43"/>
    </row>
    <row r="352" ht="15.75" customHeight="1" spans="11:11">
      <c r="K352" s="43"/>
    </row>
    <row r="353" ht="15.75" customHeight="1" spans="11:11">
      <c r="K353" s="43"/>
    </row>
    <row r="354" ht="15.75" customHeight="1" spans="11:11">
      <c r="K354" s="43"/>
    </row>
    <row r="355" ht="15.75" customHeight="1" spans="11:11">
      <c r="K355" s="43"/>
    </row>
    <row r="356" ht="15.75" customHeight="1" spans="11:11">
      <c r="K356" s="43"/>
    </row>
    <row r="357" ht="15.75" customHeight="1" spans="11:11">
      <c r="K357" s="43"/>
    </row>
    <row r="358" ht="15.75" customHeight="1" spans="11:11">
      <c r="K358" s="43"/>
    </row>
    <row r="359" ht="15.75" customHeight="1" spans="11:11">
      <c r="K359" s="43"/>
    </row>
    <row r="360" ht="15.75" customHeight="1" spans="11:11">
      <c r="K360" s="43"/>
    </row>
    <row r="361" ht="15.75" customHeight="1" spans="11:11">
      <c r="K361" s="43"/>
    </row>
    <row r="362" ht="15.75" customHeight="1" spans="11:11">
      <c r="K362" s="43"/>
    </row>
    <row r="363" ht="15.75" customHeight="1" spans="11:11">
      <c r="K363" s="43"/>
    </row>
    <row r="364" ht="15.75" customHeight="1" spans="11:11">
      <c r="K364" s="43"/>
    </row>
    <row r="365" ht="15.75" customHeight="1" spans="11:11">
      <c r="K365" s="43"/>
    </row>
    <row r="366" ht="15.75" customHeight="1" spans="11:11">
      <c r="K366" s="43"/>
    </row>
    <row r="367" ht="15.75" customHeight="1" spans="11:11">
      <c r="K367" s="43"/>
    </row>
    <row r="368" ht="15.75" customHeight="1" spans="11:11">
      <c r="K368" s="43"/>
    </row>
    <row r="369" ht="15.75" customHeight="1" spans="11:11">
      <c r="K369" s="43"/>
    </row>
    <row r="370" ht="15.75" customHeight="1" spans="11:11">
      <c r="K370" s="43"/>
    </row>
    <row r="371" ht="15.75" customHeight="1" spans="11:11">
      <c r="K371" s="43"/>
    </row>
    <row r="372" ht="15.75" customHeight="1" spans="11:11">
      <c r="K372" s="43"/>
    </row>
    <row r="373" ht="15.75" customHeight="1" spans="11:11">
      <c r="K373" s="43"/>
    </row>
    <row r="374" ht="15.75" customHeight="1" spans="11:11">
      <c r="K374" s="43"/>
    </row>
    <row r="375" ht="15.75" customHeight="1" spans="11:11">
      <c r="K375" s="43"/>
    </row>
    <row r="376" ht="15.75" customHeight="1" spans="11:11">
      <c r="K376" s="43"/>
    </row>
    <row r="377" ht="15.75" customHeight="1" spans="11:11">
      <c r="K377" s="43"/>
    </row>
    <row r="378" ht="15.75" customHeight="1" spans="11:11">
      <c r="K378" s="43"/>
    </row>
    <row r="379" ht="15.75" customHeight="1" spans="11:11">
      <c r="K379" s="43"/>
    </row>
    <row r="380" ht="15.75" customHeight="1" spans="11:11">
      <c r="K380" s="43"/>
    </row>
    <row r="381" ht="15.75" customHeight="1" spans="11:11">
      <c r="K381" s="43"/>
    </row>
    <row r="382" ht="15.75" customHeight="1" spans="11:11">
      <c r="K382" s="43"/>
    </row>
    <row r="383" ht="15.75" customHeight="1" spans="11:11">
      <c r="K383" s="43"/>
    </row>
    <row r="384" ht="15.75" customHeight="1" spans="11:11">
      <c r="K384" s="43"/>
    </row>
    <row r="385" ht="15.75" customHeight="1" spans="11:11">
      <c r="K385" s="43"/>
    </row>
    <row r="386" ht="15.75" customHeight="1" spans="11:11">
      <c r="K386" s="43"/>
    </row>
    <row r="387" ht="15.75" customHeight="1" spans="11:11">
      <c r="K387" s="43"/>
    </row>
    <row r="388" ht="15.75" customHeight="1" spans="11:11">
      <c r="K388" s="43"/>
    </row>
    <row r="389" ht="15.75" customHeight="1" spans="11:11">
      <c r="K389" s="43"/>
    </row>
    <row r="390" ht="15.75" customHeight="1" spans="11:11">
      <c r="K390" s="43"/>
    </row>
    <row r="391" ht="15.75" customHeight="1" spans="11:11">
      <c r="K391" s="43"/>
    </row>
    <row r="392" ht="15.75" customHeight="1" spans="11:11">
      <c r="K392" s="43"/>
    </row>
    <row r="393" ht="15.75" customHeight="1" spans="11:11">
      <c r="K393" s="43"/>
    </row>
    <row r="394" ht="15.75" customHeight="1" spans="11:11">
      <c r="K394" s="43"/>
    </row>
    <row r="395" ht="15.75" customHeight="1" spans="11:11">
      <c r="K395" s="43"/>
    </row>
    <row r="396" ht="15.75" customHeight="1" spans="11:11">
      <c r="K396" s="43"/>
    </row>
    <row r="397" ht="15.75" customHeight="1" spans="11:11">
      <c r="K397" s="43"/>
    </row>
    <row r="398" ht="15.75" customHeight="1" spans="11:11">
      <c r="K398" s="43"/>
    </row>
    <row r="399" ht="15.75" customHeight="1" spans="11:11">
      <c r="K399" s="43"/>
    </row>
    <row r="400" ht="15.75" customHeight="1" spans="11:11">
      <c r="K400" s="43"/>
    </row>
    <row r="401" ht="15.75" customHeight="1" spans="11:11">
      <c r="K401" s="43"/>
    </row>
    <row r="402" ht="15.75" customHeight="1" spans="11:11">
      <c r="K402" s="43"/>
    </row>
    <row r="403" ht="15.75" customHeight="1" spans="11:11">
      <c r="K403" s="43"/>
    </row>
    <row r="404" ht="15.75" customHeight="1" spans="11:11">
      <c r="K404" s="43"/>
    </row>
    <row r="405" ht="15.75" customHeight="1" spans="11:11">
      <c r="K405" s="43"/>
    </row>
    <row r="406" ht="15.75" customHeight="1" spans="11:11">
      <c r="K406" s="43"/>
    </row>
    <row r="407" ht="15.75" customHeight="1" spans="11:11">
      <c r="K407" s="43"/>
    </row>
    <row r="408" ht="15.75" customHeight="1" spans="11:11">
      <c r="K408" s="43"/>
    </row>
    <row r="409" ht="15.75" customHeight="1" spans="11:11">
      <c r="K409" s="43"/>
    </row>
    <row r="410" ht="15.75" customHeight="1" spans="11:11">
      <c r="K410" s="43"/>
    </row>
    <row r="411" ht="15.75" customHeight="1" spans="11:11">
      <c r="K411" s="43"/>
    </row>
    <row r="412" ht="15.75" customHeight="1" spans="11:11">
      <c r="K412" s="43"/>
    </row>
    <row r="413" ht="15.75" customHeight="1" spans="11:11">
      <c r="K413" s="43"/>
    </row>
    <row r="414" ht="15.75" customHeight="1" spans="11:11">
      <c r="K414" s="43"/>
    </row>
    <row r="415" ht="15.75" customHeight="1" spans="11:11">
      <c r="K415" s="43"/>
    </row>
    <row r="416" ht="15.75" customHeight="1" spans="11:11">
      <c r="K416" s="43"/>
    </row>
    <row r="417" ht="15.75" customHeight="1" spans="11:11">
      <c r="K417" s="43"/>
    </row>
    <row r="418" ht="15.75" customHeight="1" spans="11:11">
      <c r="K418" s="43"/>
    </row>
    <row r="419" ht="15.75" customHeight="1" spans="11:11">
      <c r="K419" s="43"/>
    </row>
    <row r="420" ht="15.75" customHeight="1" spans="11:11">
      <c r="K420" s="43"/>
    </row>
    <row r="421" ht="15.75" customHeight="1" spans="11:11">
      <c r="K421" s="43"/>
    </row>
    <row r="422" ht="15.75" customHeight="1" spans="11:11">
      <c r="K422" s="43"/>
    </row>
    <row r="423" ht="15.75" customHeight="1" spans="11:11">
      <c r="K423" s="43"/>
    </row>
    <row r="424" ht="15.75" customHeight="1" spans="11:11">
      <c r="K424" s="43"/>
    </row>
    <row r="425" ht="15.75" customHeight="1" spans="11:11">
      <c r="K425" s="43"/>
    </row>
    <row r="426" ht="15.75" customHeight="1" spans="11:11">
      <c r="K426" s="43"/>
    </row>
    <row r="427" ht="15.75" customHeight="1" spans="11:11">
      <c r="K427" s="43"/>
    </row>
    <row r="428" ht="15.75" customHeight="1" spans="11:11">
      <c r="K428" s="43"/>
    </row>
    <row r="429" ht="15.75" customHeight="1" spans="11:11">
      <c r="K429" s="43"/>
    </row>
    <row r="430" ht="15.75" customHeight="1" spans="11:11">
      <c r="K430" s="43"/>
    </row>
    <row r="431" ht="15.75" customHeight="1" spans="11:11">
      <c r="K431" s="43"/>
    </row>
    <row r="432" ht="15.75" customHeight="1" spans="11:11">
      <c r="K432" s="43"/>
    </row>
    <row r="433" ht="15.75" customHeight="1" spans="11:11">
      <c r="K433" s="43"/>
    </row>
    <row r="434" ht="15.75" customHeight="1" spans="11:11">
      <c r="K434" s="43"/>
    </row>
    <row r="435" ht="15.75" customHeight="1" spans="11:11">
      <c r="K435" s="43"/>
    </row>
    <row r="436" ht="15.75" customHeight="1" spans="11:11">
      <c r="K436" s="43"/>
    </row>
    <row r="437" ht="15.75" customHeight="1" spans="11:11">
      <c r="K437" s="43"/>
    </row>
    <row r="438" ht="15.75" customHeight="1" spans="11:11">
      <c r="K438" s="43"/>
    </row>
    <row r="439" ht="15.75" customHeight="1" spans="11:11">
      <c r="K439" s="43"/>
    </row>
    <row r="440" ht="15.75" customHeight="1" spans="11:11">
      <c r="K440" s="43"/>
    </row>
    <row r="441" ht="15.75" customHeight="1" spans="11:11">
      <c r="K441" s="43"/>
    </row>
    <row r="442" ht="15.75" customHeight="1" spans="11:11">
      <c r="K442" s="43"/>
    </row>
    <row r="443" ht="15.75" customHeight="1" spans="11:11">
      <c r="K443" s="43"/>
    </row>
    <row r="444" ht="15.75" customHeight="1" spans="11:11">
      <c r="K444" s="43"/>
    </row>
    <row r="445" ht="15.75" customHeight="1" spans="11:11">
      <c r="K445" s="43"/>
    </row>
    <row r="446" ht="15.75" customHeight="1" spans="11:11">
      <c r="K446" s="43"/>
    </row>
    <row r="447" ht="15.75" customHeight="1" spans="11:11">
      <c r="K447" s="43"/>
    </row>
    <row r="448" ht="15.75" customHeight="1" spans="11:11">
      <c r="K448" s="43"/>
    </row>
    <row r="449" ht="15.75" customHeight="1" spans="11:11">
      <c r="K449" s="43"/>
    </row>
    <row r="450" ht="15.75" customHeight="1" spans="11:11">
      <c r="K450" s="43"/>
    </row>
    <row r="451" ht="15.75" customHeight="1" spans="11:11">
      <c r="K451" s="43"/>
    </row>
    <row r="452" ht="15.75" customHeight="1" spans="11:11">
      <c r="K452" s="43"/>
    </row>
    <row r="453" ht="15.75" customHeight="1" spans="11:11">
      <c r="K453" s="43"/>
    </row>
    <row r="454" ht="15.75" customHeight="1" spans="11:11">
      <c r="K454" s="43"/>
    </row>
    <row r="455" ht="15.75" customHeight="1" spans="11:11">
      <c r="K455" s="43"/>
    </row>
    <row r="456" ht="15.75" customHeight="1" spans="11:11">
      <c r="K456" s="43"/>
    </row>
    <row r="457" ht="15.75" customHeight="1" spans="11:11">
      <c r="K457" s="43"/>
    </row>
    <row r="458" ht="15.75" customHeight="1" spans="11:11">
      <c r="K458" s="43"/>
    </row>
    <row r="459" ht="15.75" customHeight="1" spans="11:11">
      <c r="K459" s="43"/>
    </row>
    <row r="460" ht="15.75" customHeight="1" spans="11:11">
      <c r="K460" s="43"/>
    </row>
    <row r="461" ht="15.75" customHeight="1" spans="11:11">
      <c r="K461" s="43"/>
    </row>
    <row r="462" ht="15.75" customHeight="1" spans="11:11">
      <c r="K462" s="43"/>
    </row>
    <row r="463" ht="15.75" customHeight="1" spans="11:11">
      <c r="K463" s="43"/>
    </row>
    <row r="464" ht="15.75" customHeight="1" spans="11:11">
      <c r="K464" s="43"/>
    </row>
    <row r="465" ht="15.75" customHeight="1" spans="11:11">
      <c r="K465" s="43"/>
    </row>
    <row r="466" ht="15.75" customHeight="1" spans="11:11">
      <c r="K466" s="43"/>
    </row>
    <row r="467" ht="15.75" customHeight="1" spans="11:11">
      <c r="K467" s="43"/>
    </row>
    <row r="468" ht="15.75" customHeight="1" spans="11:11">
      <c r="K468" s="43"/>
    </row>
    <row r="469" ht="15.75" customHeight="1" spans="11:11">
      <c r="K469" s="43"/>
    </row>
    <row r="470" ht="15.75" customHeight="1" spans="11:11">
      <c r="K470" s="43"/>
    </row>
    <row r="471" ht="15.75" customHeight="1" spans="11:11">
      <c r="K471" s="43"/>
    </row>
    <row r="472" ht="15.75" customHeight="1" spans="11:11">
      <c r="K472" s="43"/>
    </row>
    <row r="473" ht="15.75" customHeight="1" spans="11:11">
      <c r="K473" s="43"/>
    </row>
    <row r="474" ht="15.75" customHeight="1" spans="11:11">
      <c r="K474" s="43"/>
    </row>
    <row r="475" ht="15.75" customHeight="1" spans="11:11">
      <c r="K475" s="43"/>
    </row>
    <row r="476" ht="15.75" customHeight="1" spans="11:11">
      <c r="K476" s="43"/>
    </row>
    <row r="477" ht="15.75" customHeight="1" spans="11:11">
      <c r="K477" s="43"/>
    </row>
    <row r="478" ht="15.75" customHeight="1" spans="11:11">
      <c r="K478" s="43"/>
    </row>
    <row r="479" ht="15.75" customHeight="1" spans="11:11">
      <c r="K479" s="43"/>
    </row>
    <row r="480" ht="15.75" customHeight="1" spans="11:11">
      <c r="K480" s="43"/>
    </row>
    <row r="481" ht="15.75" customHeight="1" spans="11:11">
      <c r="K481" s="43"/>
    </row>
    <row r="482" ht="15.75" customHeight="1" spans="11:11">
      <c r="K482" s="43"/>
    </row>
    <row r="483" ht="15.75" customHeight="1" spans="11:11">
      <c r="K483" s="43"/>
    </row>
    <row r="484" ht="15.75" customHeight="1" spans="11:11">
      <c r="K484" s="43"/>
    </row>
    <row r="485" ht="15.75" customHeight="1" spans="11:11">
      <c r="K485" s="43"/>
    </row>
    <row r="486" ht="15.75" customHeight="1" spans="11:11">
      <c r="K486" s="43"/>
    </row>
    <row r="487" ht="15.75" customHeight="1" spans="11:11">
      <c r="K487" s="43"/>
    </row>
    <row r="488" ht="15.75" customHeight="1" spans="11:11">
      <c r="K488" s="43"/>
    </row>
    <row r="489" ht="15.75" customHeight="1" spans="11:11">
      <c r="K489" s="43"/>
    </row>
    <row r="490" ht="15.75" customHeight="1" spans="11:11">
      <c r="K490" s="43"/>
    </row>
    <row r="491" ht="15.75" customHeight="1" spans="11:11">
      <c r="K491" s="43"/>
    </row>
    <row r="492" ht="15.75" customHeight="1" spans="11:11">
      <c r="K492" s="43"/>
    </row>
    <row r="493" ht="15.75" customHeight="1" spans="11:11">
      <c r="K493" s="43"/>
    </row>
    <row r="494" ht="15.75" customHeight="1" spans="11:11">
      <c r="K494" s="43"/>
    </row>
    <row r="495" ht="15.75" customHeight="1" spans="11:11">
      <c r="K495" s="43"/>
    </row>
    <row r="496" ht="15.75" customHeight="1" spans="11:11">
      <c r="K496" s="43"/>
    </row>
    <row r="497" ht="15.75" customHeight="1" spans="11:11">
      <c r="K497" s="43"/>
    </row>
    <row r="498" ht="15.75" customHeight="1" spans="11:11">
      <c r="K498" s="43"/>
    </row>
    <row r="499" ht="15.75" customHeight="1" spans="11:11">
      <c r="K499" s="43"/>
    </row>
    <row r="500" ht="15.75" customHeight="1" spans="11:11">
      <c r="K500" s="43"/>
    </row>
    <row r="501" ht="15.75" customHeight="1" spans="11:11">
      <c r="K501" s="43"/>
    </row>
    <row r="502" ht="15.75" customHeight="1" spans="11:11">
      <c r="K502" s="43"/>
    </row>
    <row r="503" ht="15.75" customHeight="1" spans="11:11">
      <c r="K503" s="43"/>
    </row>
    <row r="504" ht="15.75" customHeight="1" spans="11:11">
      <c r="K504" s="43"/>
    </row>
    <row r="505" ht="15.75" customHeight="1" spans="11:11">
      <c r="K505" s="43"/>
    </row>
    <row r="506" ht="15.75" customHeight="1" spans="11:11">
      <c r="K506" s="43"/>
    </row>
    <row r="507" ht="15.75" customHeight="1" spans="11:11">
      <c r="K507" s="43"/>
    </row>
    <row r="508" ht="15.75" customHeight="1" spans="11:11">
      <c r="K508" s="43"/>
    </row>
    <row r="509" ht="15.75" customHeight="1" spans="11:11">
      <c r="K509" s="43"/>
    </row>
    <row r="510" ht="15.75" customHeight="1" spans="11:11">
      <c r="K510" s="43"/>
    </row>
    <row r="511" ht="15.75" customHeight="1" spans="11:11">
      <c r="K511" s="43"/>
    </row>
    <row r="512" ht="15.75" customHeight="1" spans="11:11">
      <c r="K512" s="43"/>
    </row>
    <row r="513" ht="15.75" customHeight="1" spans="11:11">
      <c r="K513" s="43"/>
    </row>
    <row r="514" ht="15.75" customHeight="1" spans="11:11">
      <c r="K514" s="43"/>
    </row>
    <row r="515" ht="15.75" customHeight="1" spans="11:11">
      <c r="K515" s="43"/>
    </row>
    <row r="516" ht="15.75" customHeight="1" spans="11:11">
      <c r="K516" s="43"/>
    </row>
    <row r="517" ht="15.75" customHeight="1" spans="11:11">
      <c r="K517" s="43"/>
    </row>
    <row r="518" ht="15.75" customHeight="1" spans="11:11">
      <c r="K518" s="43"/>
    </row>
    <row r="519" ht="15.75" customHeight="1" spans="11:11">
      <c r="K519" s="43"/>
    </row>
    <row r="520" ht="15.75" customHeight="1" spans="11:11">
      <c r="K520" s="43"/>
    </row>
    <row r="521" ht="15.75" customHeight="1" spans="11:11">
      <c r="K521" s="43"/>
    </row>
    <row r="522" ht="15.75" customHeight="1" spans="11:11">
      <c r="K522" s="43"/>
    </row>
    <row r="523" ht="15.75" customHeight="1" spans="11:11">
      <c r="K523" s="43"/>
    </row>
    <row r="524" ht="15.75" customHeight="1" spans="11:11">
      <c r="K524" s="43"/>
    </row>
    <row r="525" ht="15.75" customHeight="1" spans="11:11">
      <c r="K525" s="43"/>
    </row>
    <row r="526" ht="15.75" customHeight="1" spans="11:11">
      <c r="K526" s="43"/>
    </row>
    <row r="527" ht="15.75" customHeight="1" spans="11:11">
      <c r="K527" s="43"/>
    </row>
    <row r="528" ht="15.75" customHeight="1" spans="11:11">
      <c r="K528" s="43"/>
    </row>
    <row r="529" ht="15.75" customHeight="1" spans="11:11">
      <c r="K529" s="43"/>
    </row>
    <row r="530" ht="15.75" customHeight="1" spans="11:11">
      <c r="K530" s="43"/>
    </row>
    <row r="531" ht="15.75" customHeight="1" spans="11:11">
      <c r="K531" s="43"/>
    </row>
    <row r="532" ht="15.75" customHeight="1" spans="11:11">
      <c r="K532" s="43"/>
    </row>
    <row r="533" ht="15.75" customHeight="1" spans="11:11">
      <c r="K533" s="43"/>
    </row>
    <row r="534" ht="15.75" customHeight="1" spans="11:11">
      <c r="K534" s="43"/>
    </row>
    <row r="535" ht="15.75" customHeight="1" spans="11:11">
      <c r="K535" s="43"/>
    </row>
    <row r="536" ht="15.75" customHeight="1" spans="11:11">
      <c r="K536" s="43"/>
    </row>
    <row r="537" ht="15.75" customHeight="1" spans="11:11">
      <c r="K537" s="43"/>
    </row>
    <row r="538" ht="15.75" customHeight="1" spans="11:11">
      <c r="K538" s="43"/>
    </row>
    <row r="539" ht="15.75" customHeight="1" spans="11:11">
      <c r="K539" s="43"/>
    </row>
    <row r="540" ht="15.75" customHeight="1" spans="11:11">
      <c r="K540" s="43"/>
    </row>
    <row r="541" ht="15.75" customHeight="1" spans="11:11">
      <c r="K541" s="43"/>
    </row>
    <row r="542" ht="15.75" customHeight="1" spans="11:11">
      <c r="K542" s="43"/>
    </row>
    <row r="543" ht="15.75" customHeight="1" spans="11:11">
      <c r="K543" s="43"/>
    </row>
    <row r="544" ht="15.75" customHeight="1" spans="11:11">
      <c r="K544" s="43"/>
    </row>
    <row r="545" ht="15.75" customHeight="1" spans="11:11">
      <c r="K545" s="43"/>
    </row>
    <row r="546" ht="15.75" customHeight="1" spans="11:11">
      <c r="K546" s="43"/>
    </row>
    <row r="547" ht="15.75" customHeight="1" spans="11:11">
      <c r="K547" s="43"/>
    </row>
    <row r="548" ht="15.75" customHeight="1" spans="11:11">
      <c r="K548" s="43"/>
    </row>
    <row r="549" ht="15.75" customHeight="1" spans="11:11">
      <c r="K549" s="43"/>
    </row>
    <row r="550" ht="15.75" customHeight="1" spans="11:11">
      <c r="K550" s="43"/>
    </row>
    <row r="551" ht="15.75" customHeight="1" spans="11:11">
      <c r="K551" s="43"/>
    </row>
    <row r="552" ht="15.75" customHeight="1" spans="11:11">
      <c r="K552" s="43"/>
    </row>
    <row r="553" ht="15.75" customHeight="1" spans="11:11">
      <c r="K553" s="43"/>
    </row>
    <row r="554" ht="15.75" customHeight="1" spans="11:11">
      <c r="K554" s="43"/>
    </row>
    <row r="555" ht="15.75" customHeight="1" spans="11:11">
      <c r="K555" s="43"/>
    </row>
    <row r="556" ht="15.75" customHeight="1" spans="11:11">
      <c r="K556" s="43"/>
    </row>
    <row r="557" ht="15.75" customHeight="1" spans="11:11">
      <c r="K557" s="43"/>
    </row>
    <row r="558" ht="15.75" customHeight="1" spans="11:11">
      <c r="K558" s="43"/>
    </row>
    <row r="559" ht="15.75" customHeight="1" spans="11:11">
      <c r="K559" s="43"/>
    </row>
    <row r="560" ht="15.75" customHeight="1" spans="11:11">
      <c r="K560" s="43"/>
    </row>
    <row r="561" ht="15.75" customHeight="1" spans="11:11">
      <c r="K561" s="43"/>
    </row>
    <row r="562" ht="15.75" customHeight="1" spans="11:11">
      <c r="K562" s="43"/>
    </row>
    <row r="563" ht="15.75" customHeight="1" spans="11:11">
      <c r="K563" s="43"/>
    </row>
    <row r="564" ht="15.75" customHeight="1" spans="11:11">
      <c r="K564" s="43"/>
    </row>
    <row r="565" ht="15.75" customHeight="1" spans="11:11">
      <c r="K565" s="43"/>
    </row>
    <row r="566" ht="15.75" customHeight="1" spans="11:11">
      <c r="K566" s="43"/>
    </row>
    <row r="567" ht="15.75" customHeight="1" spans="11:11">
      <c r="K567" s="43"/>
    </row>
    <row r="568" ht="15.75" customHeight="1" spans="11:11">
      <c r="K568" s="43"/>
    </row>
    <row r="569" ht="15.75" customHeight="1" spans="11:11">
      <c r="K569" s="43"/>
    </row>
    <row r="570" ht="15.75" customHeight="1" spans="11:11">
      <c r="K570" s="43"/>
    </row>
    <row r="571" ht="15.75" customHeight="1" spans="11:11">
      <c r="K571" s="43"/>
    </row>
    <row r="572" ht="15.75" customHeight="1" spans="11:11">
      <c r="K572" s="43"/>
    </row>
    <row r="573" ht="15.75" customHeight="1" spans="11:11">
      <c r="K573" s="43"/>
    </row>
    <row r="574" ht="15.75" customHeight="1" spans="11:11">
      <c r="K574" s="43"/>
    </row>
    <row r="575" ht="15.75" customHeight="1" spans="11:11">
      <c r="K575" s="43"/>
    </row>
    <row r="576" ht="15.75" customHeight="1" spans="11:11">
      <c r="K576" s="43"/>
    </row>
    <row r="577" ht="15.75" customHeight="1" spans="11:11">
      <c r="K577" s="43"/>
    </row>
    <row r="578" ht="15.75" customHeight="1" spans="11:11">
      <c r="K578" s="43"/>
    </row>
    <row r="579" ht="15.75" customHeight="1" spans="11:11">
      <c r="K579" s="43"/>
    </row>
    <row r="580" ht="15.75" customHeight="1" spans="11:11">
      <c r="K580" s="43"/>
    </row>
    <row r="581" ht="15.75" customHeight="1" spans="11:11">
      <c r="K581" s="43"/>
    </row>
    <row r="582" ht="15.75" customHeight="1" spans="11:11">
      <c r="K582" s="43"/>
    </row>
    <row r="583" ht="15.75" customHeight="1" spans="11:11">
      <c r="K583" s="43"/>
    </row>
    <row r="584" ht="15.75" customHeight="1" spans="11:11">
      <c r="K584" s="43"/>
    </row>
    <row r="585" ht="15.75" customHeight="1" spans="11:11">
      <c r="K585" s="43"/>
    </row>
    <row r="586" ht="15.75" customHeight="1" spans="11:11">
      <c r="K586" s="43"/>
    </row>
    <row r="587" ht="15.75" customHeight="1" spans="11:11">
      <c r="K587" s="43"/>
    </row>
    <row r="588" ht="15.75" customHeight="1" spans="11:11">
      <c r="K588" s="43"/>
    </row>
    <row r="589" ht="15.75" customHeight="1" spans="11:11">
      <c r="K589" s="43"/>
    </row>
    <row r="590" ht="15.75" customHeight="1" spans="11:11">
      <c r="K590" s="43"/>
    </row>
    <row r="591" ht="15.75" customHeight="1" spans="11:11">
      <c r="K591" s="43"/>
    </row>
    <row r="592" ht="15.75" customHeight="1" spans="11:11">
      <c r="K592" s="43"/>
    </row>
    <row r="593" ht="15.75" customHeight="1" spans="11:11">
      <c r="K593" s="43"/>
    </row>
    <row r="594" ht="15.75" customHeight="1" spans="11:11">
      <c r="K594" s="43"/>
    </row>
    <row r="595" ht="15.75" customHeight="1" spans="11:11">
      <c r="K595" s="43"/>
    </row>
    <row r="596" ht="15.75" customHeight="1" spans="11:11">
      <c r="K596" s="43"/>
    </row>
    <row r="597" ht="15.75" customHeight="1" spans="11:11">
      <c r="K597" s="43"/>
    </row>
    <row r="598" ht="15.75" customHeight="1" spans="11:11">
      <c r="K598" s="43"/>
    </row>
    <row r="599" ht="15.75" customHeight="1" spans="11:11">
      <c r="K599" s="43"/>
    </row>
    <row r="600" ht="15.75" customHeight="1" spans="11:11">
      <c r="K600" s="43"/>
    </row>
    <row r="601" ht="15.75" customHeight="1" spans="11:11">
      <c r="K601" s="43"/>
    </row>
    <row r="602" ht="15.75" customHeight="1" spans="11:11">
      <c r="K602" s="43"/>
    </row>
    <row r="603" ht="15.75" customHeight="1" spans="11:11">
      <c r="K603" s="43"/>
    </row>
    <row r="604" ht="15.75" customHeight="1" spans="11:11">
      <c r="K604" s="43"/>
    </row>
    <row r="605" ht="15.75" customHeight="1" spans="11:11">
      <c r="K605" s="43"/>
    </row>
    <row r="606" ht="15.75" customHeight="1" spans="11:11">
      <c r="K606" s="43"/>
    </row>
    <row r="607" ht="15.75" customHeight="1" spans="11:11">
      <c r="K607" s="43"/>
    </row>
    <row r="608" ht="15.75" customHeight="1" spans="11:11">
      <c r="K608" s="43"/>
    </row>
    <row r="609" ht="15.75" customHeight="1" spans="11:11">
      <c r="K609" s="43"/>
    </row>
    <row r="610" ht="15.75" customHeight="1" spans="11:11">
      <c r="K610" s="43"/>
    </row>
    <row r="611" ht="15.75" customHeight="1" spans="11:11">
      <c r="K611" s="43"/>
    </row>
    <row r="612" ht="15.75" customHeight="1" spans="11:11">
      <c r="K612" s="43"/>
    </row>
    <row r="613" ht="15.75" customHeight="1" spans="11:11">
      <c r="K613" s="43"/>
    </row>
    <row r="614" ht="15.75" customHeight="1" spans="11:11">
      <c r="K614" s="43"/>
    </row>
    <row r="615" ht="15.75" customHeight="1" spans="11:11">
      <c r="K615" s="43"/>
    </row>
    <row r="616" ht="15.75" customHeight="1" spans="11:11">
      <c r="K616" s="43"/>
    </row>
    <row r="617" ht="15.75" customHeight="1" spans="11:11">
      <c r="K617" s="43"/>
    </row>
    <row r="618" ht="15.75" customHeight="1" spans="11:11">
      <c r="K618" s="43"/>
    </row>
    <row r="619" ht="15.75" customHeight="1" spans="11:11">
      <c r="K619" s="43"/>
    </row>
    <row r="620" ht="15.75" customHeight="1" spans="11:11">
      <c r="K620" s="43"/>
    </row>
    <row r="621" ht="15.75" customHeight="1" spans="11:11">
      <c r="K621" s="43"/>
    </row>
    <row r="622" ht="15.75" customHeight="1" spans="11:11">
      <c r="K622" s="43"/>
    </row>
    <row r="623" ht="15.75" customHeight="1" spans="11:11">
      <c r="K623" s="43"/>
    </row>
    <row r="624" ht="15.75" customHeight="1" spans="11:11">
      <c r="K624" s="43"/>
    </row>
    <row r="625" ht="15.75" customHeight="1" spans="11:11">
      <c r="K625" s="43"/>
    </row>
    <row r="626" ht="15.75" customHeight="1" spans="11:11">
      <c r="K626" s="43"/>
    </row>
    <row r="627" ht="15.75" customHeight="1" spans="11:11">
      <c r="K627" s="43"/>
    </row>
    <row r="628" ht="15.75" customHeight="1" spans="11:11">
      <c r="K628" s="43"/>
    </row>
    <row r="629" ht="15.75" customHeight="1" spans="11:11">
      <c r="K629" s="43"/>
    </row>
    <row r="630" ht="15.75" customHeight="1" spans="11:11">
      <c r="K630" s="43"/>
    </row>
    <row r="631" ht="15.75" customHeight="1" spans="11:11">
      <c r="K631" s="43"/>
    </row>
    <row r="632" ht="15.75" customHeight="1" spans="11:11">
      <c r="K632" s="43"/>
    </row>
    <row r="633" ht="15.75" customHeight="1" spans="11:11">
      <c r="K633" s="43"/>
    </row>
    <row r="634" ht="15.75" customHeight="1" spans="11:11">
      <c r="K634" s="43"/>
    </row>
    <row r="635" ht="15.75" customHeight="1" spans="11:11">
      <c r="K635" s="43"/>
    </row>
    <row r="636" ht="15.75" customHeight="1" spans="11:11">
      <c r="K636" s="43"/>
    </row>
    <row r="637" ht="15.75" customHeight="1" spans="11:11">
      <c r="K637" s="43"/>
    </row>
    <row r="638" ht="15.75" customHeight="1" spans="11:11">
      <c r="K638" s="43"/>
    </row>
    <row r="639" ht="15.75" customHeight="1" spans="11:11">
      <c r="K639" s="43"/>
    </row>
    <row r="640" ht="15.75" customHeight="1" spans="11:11">
      <c r="K640" s="43"/>
    </row>
    <row r="641" ht="15.75" customHeight="1" spans="11:11">
      <c r="K641" s="43"/>
    </row>
    <row r="642" ht="15.75" customHeight="1" spans="11:11">
      <c r="K642" s="43"/>
    </row>
    <row r="643" ht="15.75" customHeight="1" spans="11:11">
      <c r="K643" s="43"/>
    </row>
    <row r="644" ht="15.75" customHeight="1" spans="11:11">
      <c r="K644" s="43"/>
    </row>
    <row r="645" ht="15.75" customHeight="1" spans="11:11">
      <c r="K645" s="43"/>
    </row>
    <row r="646" ht="15.75" customHeight="1" spans="11:11">
      <c r="K646" s="43"/>
    </row>
    <row r="647" ht="15.75" customHeight="1" spans="11:11">
      <c r="K647" s="43"/>
    </row>
    <row r="648" ht="15.75" customHeight="1" spans="11:11">
      <c r="K648" s="43"/>
    </row>
    <row r="649" ht="15.75" customHeight="1" spans="11:11">
      <c r="K649" s="43"/>
    </row>
    <row r="650" ht="15.75" customHeight="1" spans="11:11">
      <c r="K650" s="43"/>
    </row>
    <row r="651" ht="15.75" customHeight="1" spans="11:11">
      <c r="K651" s="43"/>
    </row>
    <row r="652" ht="15.75" customHeight="1" spans="11:11">
      <c r="K652" s="43"/>
    </row>
    <row r="653" ht="15.75" customHeight="1" spans="11:11">
      <c r="K653" s="43"/>
    </row>
    <row r="654" ht="15.75" customHeight="1" spans="11:11">
      <c r="K654" s="43"/>
    </row>
    <row r="655" ht="15.75" customHeight="1" spans="11:11">
      <c r="K655" s="43"/>
    </row>
    <row r="656" ht="15.75" customHeight="1" spans="11:11">
      <c r="K656" s="43"/>
    </row>
    <row r="657" ht="15.75" customHeight="1" spans="11:11">
      <c r="K657" s="43"/>
    </row>
    <row r="658" ht="15.75" customHeight="1" spans="11:11">
      <c r="K658" s="43"/>
    </row>
    <row r="659" ht="15.75" customHeight="1" spans="11:11">
      <c r="K659" s="43"/>
    </row>
    <row r="660" ht="15.75" customHeight="1" spans="11:11">
      <c r="K660" s="43"/>
    </row>
    <row r="661" ht="15.75" customHeight="1" spans="11:11">
      <c r="K661" s="43"/>
    </row>
    <row r="662" ht="15.75" customHeight="1" spans="11:11">
      <c r="K662" s="43"/>
    </row>
    <row r="663" ht="15.75" customHeight="1" spans="11:11">
      <c r="K663" s="43"/>
    </row>
    <row r="664" ht="15.75" customHeight="1" spans="11:11">
      <c r="K664" s="43"/>
    </row>
    <row r="665" ht="15.75" customHeight="1" spans="11:11">
      <c r="K665" s="43"/>
    </row>
    <row r="666" ht="15.75" customHeight="1" spans="11:11">
      <c r="K666" s="43"/>
    </row>
    <row r="667" ht="15.75" customHeight="1" spans="11:11">
      <c r="K667" s="43"/>
    </row>
    <row r="668" ht="15.75" customHeight="1" spans="11:11">
      <c r="K668" s="43"/>
    </row>
    <row r="669" ht="15.75" customHeight="1" spans="11:11">
      <c r="K669" s="43"/>
    </row>
    <row r="670" ht="15.75" customHeight="1" spans="11:11">
      <c r="K670" s="43"/>
    </row>
    <row r="671" ht="15.75" customHeight="1" spans="11:11">
      <c r="K671" s="43"/>
    </row>
    <row r="672" ht="15.75" customHeight="1" spans="11:11">
      <c r="K672" s="43"/>
    </row>
    <row r="673" ht="15.75" customHeight="1" spans="11:11">
      <c r="K673" s="43"/>
    </row>
    <row r="674" ht="15.75" customHeight="1" spans="11:11">
      <c r="K674" s="43"/>
    </row>
    <row r="675" ht="15.75" customHeight="1" spans="11:11">
      <c r="K675" s="43"/>
    </row>
    <row r="676" ht="15.75" customHeight="1" spans="11:11">
      <c r="K676" s="43"/>
    </row>
    <row r="677" ht="15.75" customHeight="1" spans="11:11">
      <c r="K677" s="43"/>
    </row>
    <row r="678" ht="15.75" customHeight="1" spans="11:11">
      <c r="K678" s="43"/>
    </row>
    <row r="679" ht="15.75" customHeight="1" spans="11:11">
      <c r="K679" s="43"/>
    </row>
    <row r="680" ht="15.75" customHeight="1" spans="11:11">
      <c r="K680" s="43"/>
    </row>
    <row r="681" ht="15.75" customHeight="1" spans="11:11">
      <c r="K681" s="43"/>
    </row>
    <row r="682" ht="15.75" customHeight="1" spans="11:11">
      <c r="K682" s="43"/>
    </row>
    <row r="683" ht="15.75" customHeight="1" spans="11:11">
      <c r="K683" s="43"/>
    </row>
    <row r="684" ht="15.75" customHeight="1" spans="11:11">
      <c r="K684" s="43"/>
    </row>
    <row r="685" ht="15.75" customHeight="1" spans="11:11">
      <c r="K685" s="43"/>
    </row>
    <row r="686" ht="15.75" customHeight="1" spans="11:11">
      <c r="K686" s="43"/>
    </row>
    <row r="687" ht="15.75" customHeight="1" spans="11:11">
      <c r="K687" s="43"/>
    </row>
    <row r="688" ht="15.75" customHeight="1" spans="11:11">
      <c r="K688" s="43"/>
    </row>
    <row r="689" ht="15.75" customHeight="1" spans="11:11">
      <c r="K689" s="43"/>
    </row>
    <row r="690" ht="15.75" customHeight="1" spans="11:11">
      <c r="K690" s="43"/>
    </row>
    <row r="691" ht="15.75" customHeight="1" spans="11:11">
      <c r="K691" s="43"/>
    </row>
    <row r="692" ht="15.75" customHeight="1" spans="11:11">
      <c r="K692" s="43"/>
    </row>
    <row r="693" ht="15.75" customHeight="1" spans="11:11">
      <c r="K693" s="43"/>
    </row>
    <row r="694" ht="15.75" customHeight="1" spans="11:11">
      <c r="K694" s="43"/>
    </row>
    <row r="695" ht="15.75" customHeight="1" spans="11:11">
      <c r="K695" s="43"/>
    </row>
    <row r="696" ht="15.75" customHeight="1" spans="11:11">
      <c r="K696" s="43"/>
    </row>
    <row r="697" ht="15.75" customHeight="1" spans="11:11">
      <c r="K697" s="43"/>
    </row>
    <row r="698" ht="15.75" customHeight="1" spans="11:11">
      <c r="K698" s="43"/>
    </row>
    <row r="699" ht="15.75" customHeight="1" spans="11:11">
      <c r="K699" s="43"/>
    </row>
    <row r="700" ht="15.75" customHeight="1" spans="11:11">
      <c r="K700" s="43"/>
    </row>
    <row r="701" ht="15.75" customHeight="1" spans="11:11">
      <c r="K701" s="43"/>
    </row>
    <row r="702" ht="15.75" customHeight="1" spans="11:11">
      <c r="K702" s="43"/>
    </row>
    <row r="703" ht="15.75" customHeight="1" spans="11:11">
      <c r="K703" s="43"/>
    </row>
    <row r="704" ht="15.75" customHeight="1" spans="11:11">
      <c r="K704" s="43"/>
    </row>
    <row r="705" ht="15.75" customHeight="1" spans="11:11">
      <c r="K705" s="43"/>
    </row>
    <row r="706" ht="15.75" customHeight="1" spans="11:11">
      <c r="K706" s="43"/>
    </row>
    <row r="707" ht="15.75" customHeight="1" spans="11:11">
      <c r="K707" s="43"/>
    </row>
    <row r="708" ht="15.75" customHeight="1" spans="11:11">
      <c r="K708" s="43"/>
    </row>
    <row r="709" ht="15.75" customHeight="1" spans="11:11">
      <c r="K709" s="43"/>
    </row>
    <row r="710" ht="15.75" customHeight="1" spans="11:11">
      <c r="K710" s="43"/>
    </row>
    <row r="711" ht="15.75" customHeight="1" spans="11:11">
      <c r="K711" s="43"/>
    </row>
    <row r="712" ht="15.75" customHeight="1" spans="11:11">
      <c r="K712" s="43"/>
    </row>
    <row r="713" ht="15.75" customHeight="1" spans="11:11">
      <c r="K713" s="43"/>
    </row>
    <row r="714" ht="15.75" customHeight="1" spans="11:11">
      <c r="K714" s="43"/>
    </row>
    <row r="715" ht="15.75" customHeight="1" spans="11:11">
      <c r="K715" s="43"/>
    </row>
    <row r="716" ht="15.75" customHeight="1" spans="11:11">
      <c r="K716" s="43"/>
    </row>
    <row r="717" ht="15.75" customHeight="1" spans="11:11">
      <c r="K717" s="43"/>
    </row>
    <row r="718" ht="15.75" customHeight="1" spans="11:11">
      <c r="K718" s="43"/>
    </row>
    <row r="719" ht="15.75" customHeight="1" spans="11:11">
      <c r="K719" s="43"/>
    </row>
    <row r="720" ht="15.75" customHeight="1" spans="11:11">
      <c r="K720" s="43"/>
    </row>
    <row r="721" ht="15.75" customHeight="1" spans="11:11">
      <c r="K721" s="43"/>
    </row>
    <row r="722" ht="15.75" customHeight="1" spans="11:11">
      <c r="K722" s="43"/>
    </row>
    <row r="723" ht="15.75" customHeight="1" spans="11:11">
      <c r="K723" s="43"/>
    </row>
    <row r="724" ht="15.75" customHeight="1" spans="11:11">
      <c r="K724" s="43"/>
    </row>
    <row r="725" ht="15.75" customHeight="1" spans="11:11">
      <c r="K725" s="43"/>
    </row>
    <row r="726" ht="15.75" customHeight="1" spans="11:11">
      <c r="K726" s="43"/>
    </row>
    <row r="727" ht="15.75" customHeight="1" spans="11:11">
      <c r="K727" s="43"/>
    </row>
    <row r="728" ht="15.75" customHeight="1" spans="11:11">
      <c r="K728" s="43"/>
    </row>
    <row r="729" ht="15.75" customHeight="1" spans="11:11">
      <c r="K729" s="43"/>
    </row>
    <row r="730" ht="15.75" customHeight="1" spans="11:11">
      <c r="K730" s="43"/>
    </row>
    <row r="731" ht="15.75" customHeight="1" spans="11:11">
      <c r="K731" s="43"/>
    </row>
    <row r="732" ht="15.75" customHeight="1" spans="11:11">
      <c r="K732" s="43"/>
    </row>
    <row r="733" ht="15.75" customHeight="1" spans="11:11">
      <c r="K733" s="43"/>
    </row>
    <row r="734" ht="15.75" customHeight="1" spans="11:11">
      <c r="K734" s="43"/>
    </row>
    <row r="735" ht="15.75" customHeight="1" spans="11:11">
      <c r="K735" s="43"/>
    </row>
    <row r="736" ht="15.75" customHeight="1" spans="11:11">
      <c r="K736" s="43"/>
    </row>
    <row r="737" ht="15.75" customHeight="1" spans="11:11">
      <c r="K737" s="43"/>
    </row>
    <row r="738" ht="15.75" customHeight="1" spans="11:11">
      <c r="K738" s="43"/>
    </row>
    <row r="739" ht="15.75" customHeight="1" spans="11:11">
      <c r="K739" s="43"/>
    </row>
    <row r="740" ht="15.75" customHeight="1" spans="11:11">
      <c r="K740" s="43"/>
    </row>
    <row r="741" ht="15.75" customHeight="1" spans="11:11">
      <c r="K741" s="43"/>
    </row>
    <row r="742" ht="15.75" customHeight="1" spans="11:11">
      <c r="K742" s="43"/>
    </row>
    <row r="743" ht="15.75" customHeight="1" spans="11:11">
      <c r="K743" s="43"/>
    </row>
    <row r="744" ht="15.75" customHeight="1" spans="11:11">
      <c r="K744" s="43"/>
    </row>
    <row r="745" ht="15.75" customHeight="1" spans="11:11">
      <c r="K745" s="43"/>
    </row>
    <row r="746" ht="15.75" customHeight="1" spans="11:11">
      <c r="K746" s="43"/>
    </row>
    <row r="747" ht="15.75" customHeight="1" spans="11:11">
      <c r="K747" s="43"/>
    </row>
    <row r="748" ht="15.75" customHeight="1" spans="11:11">
      <c r="K748" s="43"/>
    </row>
    <row r="749" ht="15.75" customHeight="1" spans="11:11">
      <c r="K749" s="43"/>
    </row>
    <row r="750" ht="15.75" customHeight="1" spans="11:11">
      <c r="K750" s="43"/>
    </row>
    <row r="751" ht="15.75" customHeight="1" spans="11:11">
      <c r="K751" s="43"/>
    </row>
    <row r="752" ht="15.75" customHeight="1" spans="11:11">
      <c r="K752" s="43"/>
    </row>
    <row r="753" ht="15.75" customHeight="1" spans="11:11">
      <c r="K753" s="43"/>
    </row>
    <row r="754" ht="15.75" customHeight="1" spans="11:11">
      <c r="K754" s="43"/>
    </row>
    <row r="755" ht="15.75" customHeight="1" spans="11:11">
      <c r="K755" s="43"/>
    </row>
    <row r="756" ht="15.75" customHeight="1" spans="11:11">
      <c r="K756" s="43"/>
    </row>
    <row r="757" ht="15.75" customHeight="1" spans="11:11">
      <c r="K757" s="43"/>
    </row>
    <row r="758" ht="15.75" customHeight="1" spans="11:11">
      <c r="K758" s="43"/>
    </row>
    <row r="759" ht="15.75" customHeight="1" spans="11:11">
      <c r="K759" s="43"/>
    </row>
    <row r="760" ht="15.75" customHeight="1" spans="11:11">
      <c r="K760" s="43"/>
    </row>
    <row r="761" ht="15.75" customHeight="1" spans="11:11">
      <c r="K761" s="43"/>
    </row>
    <row r="762" ht="15.75" customHeight="1" spans="11:11">
      <c r="K762" s="43"/>
    </row>
    <row r="763" ht="15.75" customHeight="1" spans="11:11">
      <c r="K763" s="43"/>
    </row>
    <row r="764" ht="15.75" customHeight="1" spans="11:11">
      <c r="K764" s="43"/>
    </row>
    <row r="765" ht="15.75" customHeight="1" spans="11:11">
      <c r="K765" s="43"/>
    </row>
    <row r="766" ht="15.75" customHeight="1" spans="11:11">
      <c r="K766" s="43"/>
    </row>
    <row r="767" ht="15.75" customHeight="1" spans="11:11">
      <c r="K767" s="43"/>
    </row>
    <row r="768" ht="15.75" customHeight="1" spans="11:11">
      <c r="K768" s="43"/>
    </row>
    <row r="769" ht="15.75" customHeight="1" spans="11:11">
      <c r="K769" s="43"/>
    </row>
    <row r="770" ht="15.75" customHeight="1" spans="11:11">
      <c r="K770" s="43"/>
    </row>
    <row r="771" ht="15.75" customHeight="1" spans="11:11">
      <c r="K771" s="43"/>
    </row>
    <row r="772" ht="15.75" customHeight="1" spans="11:11">
      <c r="K772" s="43"/>
    </row>
    <row r="773" ht="15.75" customHeight="1" spans="11:11">
      <c r="K773" s="43"/>
    </row>
    <row r="774" ht="15.75" customHeight="1" spans="11:11">
      <c r="K774" s="43"/>
    </row>
    <row r="775" ht="15.75" customHeight="1" spans="11:11">
      <c r="K775" s="43"/>
    </row>
    <row r="776" ht="15.75" customHeight="1" spans="11:11">
      <c r="K776" s="43"/>
    </row>
    <row r="777" ht="15.75" customHeight="1" spans="11:11">
      <c r="K777" s="43"/>
    </row>
    <row r="778" ht="15.75" customHeight="1" spans="11:11">
      <c r="K778" s="43"/>
    </row>
    <row r="779" ht="15.75" customHeight="1" spans="11:11">
      <c r="K779" s="43"/>
    </row>
    <row r="780" ht="15.75" customHeight="1" spans="11:11">
      <c r="K780" s="43"/>
    </row>
    <row r="781" ht="15.75" customHeight="1" spans="11:11">
      <c r="K781" s="43"/>
    </row>
    <row r="782" ht="15.75" customHeight="1" spans="11:11">
      <c r="K782" s="43"/>
    </row>
    <row r="783" ht="15.75" customHeight="1" spans="11:11">
      <c r="K783" s="43"/>
    </row>
    <row r="784" ht="15.75" customHeight="1" spans="11:11">
      <c r="K784" s="43"/>
    </row>
    <row r="785" ht="15.75" customHeight="1" spans="11:11">
      <c r="K785" s="43"/>
    </row>
    <row r="786" ht="15.75" customHeight="1" spans="11:11">
      <c r="K786" s="43"/>
    </row>
    <row r="787" ht="15.75" customHeight="1" spans="11:11">
      <c r="K787" s="43"/>
    </row>
    <row r="788" ht="15.75" customHeight="1" spans="11:11">
      <c r="K788" s="43"/>
    </row>
    <row r="789" ht="15.75" customHeight="1" spans="11:11">
      <c r="K789" s="43"/>
    </row>
    <row r="790" ht="15.75" customHeight="1" spans="11:11">
      <c r="K790" s="43"/>
    </row>
    <row r="791" ht="15.75" customHeight="1" spans="11:11">
      <c r="K791" s="43"/>
    </row>
    <row r="792" ht="15.75" customHeight="1" spans="11:11">
      <c r="K792" s="43"/>
    </row>
    <row r="793" ht="15.75" customHeight="1" spans="11:11">
      <c r="K793" s="43"/>
    </row>
    <row r="794" ht="15.75" customHeight="1" spans="11:11">
      <c r="K794" s="43"/>
    </row>
    <row r="795" ht="15.75" customHeight="1" spans="11:11">
      <c r="K795" s="43"/>
    </row>
    <row r="796" ht="15.75" customHeight="1" spans="11:11">
      <c r="K796" s="43"/>
    </row>
    <row r="797" ht="15.75" customHeight="1" spans="11:11">
      <c r="K797" s="43"/>
    </row>
    <row r="798" ht="15.75" customHeight="1" spans="11:11">
      <c r="K798" s="43"/>
    </row>
    <row r="799" ht="15.75" customHeight="1" spans="11:11">
      <c r="K799" s="43"/>
    </row>
    <row r="800" ht="15.75" customHeight="1" spans="11:11">
      <c r="K800" s="43"/>
    </row>
    <row r="801" ht="15.75" customHeight="1" spans="11:11">
      <c r="K801" s="43"/>
    </row>
    <row r="802" ht="15.75" customHeight="1" spans="11:11">
      <c r="K802" s="43"/>
    </row>
    <row r="803" ht="15.75" customHeight="1" spans="11:11">
      <c r="K803" s="43"/>
    </row>
    <row r="804" ht="15.75" customHeight="1" spans="11:11">
      <c r="K804" s="43"/>
    </row>
    <row r="805" ht="15.75" customHeight="1" spans="11:11">
      <c r="K805" s="43"/>
    </row>
    <row r="806" ht="15.75" customHeight="1" spans="11:11">
      <c r="K806" s="43"/>
    </row>
    <row r="807" ht="15.75" customHeight="1" spans="11:11">
      <c r="K807" s="43"/>
    </row>
    <row r="808" ht="15.75" customHeight="1" spans="11:11">
      <c r="K808" s="43"/>
    </row>
    <row r="809" ht="15.75" customHeight="1" spans="11:11">
      <c r="K809" s="43"/>
    </row>
    <row r="810" ht="15.75" customHeight="1" spans="11:11">
      <c r="K810" s="43"/>
    </row>
    <row r="811" ht="15.75" customHeight="1" spans="11:11">
      <c r="K811" s="43"/>
    </row>
    <row r="812" ht="15.75" customHeight="1" spans="11:11">
      <c r="K812" s="43"/>
    </row>
    <row r="813" ht="15.75" customHeight="1" spans="11:11">
      <c r="K813" s="43"/>
    </row>
    <row r="814" ht="15.75" customHeight="1" spans="11:11">
      <c r="K814" s="43"/>
    </row>
    <row r="815" ht="15.75" customHeight="1" spans="11:11">
      <c r="K815" s="43"/>
    </row>
    <row r="816" ht="15.75" customHeight="1" spans="11:11">
      <c r="K816" s="43"/>
    </row>
    <row r="817" ht="15.75" customHeight="1" spans="11:11">
      <c r="K817" s="43"/>
    </row>
    <row r="818" ht="15.75" customHeight="1" spans="11:11">
      <c r="K818" s="43"/>
    </row>
    <row r="819" ht="15.75" customHeight="1" spans="11:11">
      <c r="K819" s="43"/>
    </row>
    <row r="820" ht="15.75" customHeight="1" spans="11:11">
      <c r="K820" s="43"/>
    </row>
    <row r="821" ht="15.75" customHeight="1" spans="11:11">
      <c r="K821" s="43"/>
    </row>
    <row r="822" ht="15.75" customHeight="1" spans="11:11">
      <c r="K822" s="43"/>
    </row>
    <row r="823" ht="15.75" customHeight="1" spans="11:11">
      <c r="K823" s="43"/>
    </row>
    <row r="824" ht="15.75" customHeight="1" spans="11:11">
      <c r="K824" s="43"/>
    </row>
    <row r="825" ht="15.75" customHeight="1" spans="11:11">
      <c r="K825" s="43"/>
    </row>
    <row r="826" ht="15.75" customHeight="1" spans="11:11">
      <c r="K826" s="43"/>
    </row>
    <row r="827" ht="15.75" customHeight="1" spans="11:11">
      <c r="K827" s="43"/>
    </row>
    <row r="828" ht="15.75" customHeight="1" spans="11:11">
      <c r="K828" s="43"/>
    </row>
    <row r="829" ht="15.75" customHeight="1" spans="11:11">
      <c r="K829" s="43"/>
    </row>
    <row r="830" ht="15.75" customHeight="1" spans="11:11">
      <c r="K830" s="43"/>
    </row>
    <row r="831" ht="15.75" customHeight="1" spans="11:11">
      <c r="K831" s="43"/>
    </row>
    <row r="832" ht="15.75" customHeight="1" spans="11:11">
      <c r="K832" s="43"/>
    </row>
    <row r="833" ht="15.75" customHeight="1" spans="11:11">
      <c r="K833" s="43"/>
    </row>
    <row r="834" ht="15.75" customHeight="1" spans="11:11">
      <c r="K834" s="43"/>
    </row>
    <row r="835" ht="15.75" customHeight="1" spans="11:11">
      <c r="K835" s="43"/>
    </row>
    <row r="836" ht="15.75" customHeight="1" spans="11:11">
      <c r="K836" s="43"/>
    </row>
    <row r="837" ht="15.75" customHeight="1" spans="11:11">
      <c r="K837" s="43"/>
    </row>
    <row r="838" ht="15.75" customHeight="1" spans="11:11">
      <c r="K838" s="43"/>
    </row>
    <row r="839" ht="15.75" customHeight="1" spans="11:11">
      <c r="K839" s="43"/>
    </row>
    <row r="840" ht="15.75" customHeight="1" spans="11:11">
      <c r="K840" s="43"/>
    </row>
    <row r="841" ht="15.75" customHeight="1" spans="11:11">
      <c r="K841" s="43"/>
    </row>
    <row r="842" ht="15.75" customHeight="1" spans="11:11">
      <c r="K842" s="43"/>
    </row>
    <row r="843" ht="15.75" customHeight="1" spans="11:11">
      <c r="K843" s="43"/>
    </row>
    <row r="844" ht="15.75" customHeight="1" spans="11:11">
      <c r="K844" s="43"/>
    </row>
    <row r="845" ht="15.75" customHeight="1" spans="11:11">
      <c r="K845" s="43"/>
    </row>
    <row r="846" ht="15.75" customHeight="1" spans="11:11">
      <c r="K846" s="43"/>
    </row>
    <row r="847" ht="15.75" customHeight="1" spans="11:11">
      <c r="K847" s="43"/>
    </row>
    <row r="848" ht="15.75" customHeight="1" spans="11:11">
      <c r="K848" s="43"/>
    </row>
    <row r="849" ht="15.75" customHeight="1" spans="11:11">
      <c r="K849" s="43"/>
    </row>
    <row r="850" ht="15.75" customHeight="1" spans="11:11">
      <c r="K850" s="43"/>
    </row>
    <row r="851" ht="15.75" customHeight="1" spans="11:11">
      <c r="K851" s="43"/>
    </row>
    <row r="852" ht="15.75" customHeight="1" spans="11:11">
      <c r="K852" s="43"/>
    </row>
    <row r="853" ht="15.75" customHeight="1" spans="11:11">
      <c r="K853" s="43"/>
    </row>
    <row r="854" ht="15.75" customHeight="1" spans="11:11">
      <c r="K854" s="43"/>
    </row>
    <row r="855" ht="15.75" customHeight="1" spans="11:11">
      <c r="K855" s="43"/>
    </row>
    <row r="856" ht="15.75" customHeight="1" spans="11:11">
      <c r="K856" s="43"/>
    </row>
    <row r="857" ht="15.75" customHeight="1" spans="11:11">
      <c r="K857" s="43"/>
    </row>
    <row r="858" ht="15.75" customHeight="1" spans="11:11">
      <c r="K858" s="43"/>
    </row>
    <row r="859" ht="15.75" customHeight="1" spans="11:11">
      <c r="K859" s="43"/>
    </row>
    <row r="860" ht="15.75" customHeight="1" spans="11:11">
      <c r="K860" s="43"/>
    </row>
    <row r="861" ht="15.75" customHeight="1" spans="11:11">
      <c r="K861" s="43"/>
    </row>
    <row r="862" ht="15.75" customHeight="1" spans="11:11">
      <c r="K862" s="43"/>
    </row>
    <row r="863" ht="15.75" customHeight="1" spans="11:11">
      <c r="K863" s="43"/>
    </row>
    <row r="864" ht="15.75" customHeight="1" spans="11:11">
      <c r="K864" s="43"/>
    </row>
    <row r="865" ht="15.75" customHeight="1" spans="11:11">
      <c r="K865" s="43"/>
    </row>
    <row r="866" ht="15.75" customHeight="1" spans="11:11">
      <c r="K866" s="43"/>
    </row>
    <row r="867" ht="15.75" customHeight="1" spans="11:11">
      <c r="K867" s="43"/>
    </row>
    <row r="868" ht="15.75" customHeight="1" spans="11:11">
      <c r="K868" s="43"/>
    </row>
    <row r="869" ht="15.75" customHeight="1" spans="11:11">
      <c r="K869" s="43"/>
    </row>
    <row r="870" ht="15.75" customHeight="1" spans="11:11">
      <c r="K870" s="43"/>
    </row>
    <row r="871" ht="15.75" customHeight="1" spans="11:11">
      <c r="K871" s="43"/>
    </row>
    <row r="872" ht="15.75" customHeight="1" spans="11:11">
      <c r="K872" s="43"/>
    </row>
    <row r="873" ht="15.75" customHeight="1" spans="11:11">
      <c r="K873" s="43"/>
    </row>
    <row r="874" ht="15.75" customHeight="1" spans="11:11">
      <c r="K874" s="43"/>
    </row>
    <row r="875" ht="15.75" customHeight="1" spans="11:11">
      <c r="K875" s="43"/>
    </row>
    <row r="876" ht="15.75" customHeight="1" spans="11:11">
      <c r="K876" s="43"/>
    </row>
    <row r="877" ht="15.75" customHeight="1" spans="11:11">
      <c r="K877" s="43"/>
    </row>
    <row r="878" ht="15.75" customHeight="1" spans="11:11">
      <c r="K878" s="43"/>
    </row>
    <row r="879" ht="15.75" customHeight="1" spans="11:11">
      <c r="K879" s="43"/>
    </row>
    <row r="880" ht="15.75" customHeight="1" spans="11:11">
      <c r="K880" s="43"/>
    </row>
    <row r="881" ht="15.75" customHeight="1" spans="11:11">
      <c r="K881" s="43"/>
    </row>
    <row r="882" ht="15.75" customHeight="1" spans="11:11">
      <c r="K882" s="43"/>
    </row>
    <row r="883" ht="15.75" customHeight="1" spans="11:11">
      <c r="K883" s="43"/>
    </row>
    <row r="884" ht="15.75" customHeight="1" spans="11:11">
      <c r="K884" s="43"/>
    </row>
    <row r="885" ht="15.75" customHeight="1" spans="11:11">
      <c r="K885" s="43"/>
    </row>
    <row r="886" ht="15.75" customHeight="1" spans="11:11">
      <c r="K886" s="43"/>
    </row>
    <row r="887" ht="15.75" customHeight="1" spans="11:11">
      <c r="K887" s="43"/>
    </row>
    <row r="888" ht="15.75" customHeight="1" spans="11:11">
      <c r="K888" s="43"/>
    </row>
    <row r="889" ht="15.75" customHeight="1" spans="11:11">
      <c r="K889" s="43"/>
    </row>
    <row r="890" ht="15.75" customHeight="1" spans="11:11">
      <c r="K890" s="43"/>
    </row>
    <row r="891" ht="15.75" customHeight="1" spans="11:11">
      <c r="K891" s="43"/>
    </row>
    <row r="892" ht="15.75" customHeight="1" spans="11:11">
      <c r="K892" s="43"/>
    </row>
    <row r="893" ht="15.75" customHeight="1" spans="11:11">
      <c r="K893" s="43"/>
    </row>
    <row r="894" ht="15.75" customHeight="1" spans="11:11">
      <c r="K894" s="43"/>
    </row>
    <row r="895" ht="15.75" customHeight="1" spans="11:11">
      <c r="K895" s="43"/>
    </row>
    <row r="896" ht="15.75" customHeight="1" spans="11:11">
      <c r="K896" s="43"/>
    </row>
    <row r="897" ht="15.75" customHeight="1" spans="11:11">
      <c r="K897" s="43"/>
    </row>
    <row r="898" ht="15.75" customHeight="1" spans="11:11">
      <c r="K898" s="43"/>
    </row>
    <row r="899" ht="15.75" customHeight="1" spans="11:11">
      <c r="K899" s="43"/>
    </row>
    <row r="900" ht="15.75" customHeight="1" spans="11:11">
      <c r="K900" s="43"/>
    </row>
    <row r="901" ht="15.75" customHeight="1" spans="11:11">
      <c r="K901" s="43"/>
    </row>
    <row r="902" ht="15.75" customHeight="1" spans="11:11">
      <c r="K902" s="43"/>
    </row>
    <row r="903" ht="15.75" customHeight="1" spans="11:11">
      <c r="K903" s="43"/>
    </row>
    <row r="904" ht="15.75" customHeight="1" spans="11:11">
      <c r="K904" s="43"/>
    </row>
    <row r="905" ht="15.75" customHeight="1" spans="11:11">
      <c r="K905" s="43"/>
    </row>
    <row r="906" ht="15.75" customHeight="1" spans="11:11">
      <c r="K906" s="43"/>
    </row>
    <row r="907" ht="15.75" customHeight="1" spans="11:11">
      <c r="K907" s="43"/>
    </row>
    <row r="908" ht="15.75" customHeight="1" spans="11:11">
      <c r="K908" s="43"/>
    </row>
    <row r="909" ht="15.75" customHeight="1" spans="11:11">
      <c r="K909" s="43"/>
    </row>
    <row r="910" ht="15.75" customHeight="1" spans="11:11">
      <c r="K910" s="43"/>
    </row>
    <row r="911" ht="15.75" customHeight="1" spans="11:11">
      <c r="K911" s="43"/>
    </row>
    <row r="912" ht="15.75" customHeight="1" spans="11:11">
      <c r="K912" s="43"/>
    </row>
    <row r="913" ht="15.75" customHeight="1" spans="11:11">
      <c r="K913" s="43"/>
    </row>
    <row r="914" ht="15.75" customHeight="1" spans="11:11">
      <c r="K914" s="43"/>
    </row>
    <row r="915" ht="15.75" customHeight="1" spans="11:11">
      <c r="K915" s="43"/>
    </row>
    <row r="916" ht="15.75" customHeight="1" spans="11:11">
      <c r="K916" s="43"/>
    </row>
    <row r="917" ht="15.75" customHeight="1" spans="11:11">
      <c r="K917" s="43"/>
    </row>
    <row r="918" ht="15.75" customHeight="1" spans="11:11">
      <c r="K918" s="43"/>
    </row>
    <row r="919" ht="15.75" customHeight="1" spans="11:11">
      <c r="K919" s="43"/>
    </row>
    <row r="920" ht="15.75" customHeight="1" spans="11:11">
      <c r="K920" s="43"/>
    </row>
    <row r="921" ht="15.75" customHeight="1" spans="11:11">
      <c r="K921" s="43"/>
    </row>
    <row r="922" ht="15.75" customHeight="1" spans="11:11">
      <c r="K922" s="43"/>
    </row>
    <row r="923" ht="15.75" customHeight="1" spans="11:11">
      <c r="K923" s="43"/>
    </row>
    <row r="924" ht="15.75" customHeight="1" spans="11:11">
      <c r="K924" s="43"/>
    </row>
    <row r="925" ht="15.75" customHeight="1" spans="11:11">
      <c r="K925" s="43"/>
    </row>
    <row r="926" ht="15.75" customHeight="1" spans="11:11">
      <c r="K926" s="43"/>
    </row>
    <row r="927" ht="15.75" customHeight="1" spans="11:11">
      <c r="K927" s="43"/>
    </row>
    <row r="928" ht="15.75" customHeight="1" spans="11:11">
      <c r="K928" s="43"/>
    </row>
    <row r="929" ht="15.75" customHeight="1" spans="11:11">
      <c r="K929" s="43"/>
    </row>
    <row r="930" ht="15.75" customHeight="1" spans="11:11">
      <c r="K930" s="43"/>
    </row>
    <row r="931" ht="15.75" customHeight="1" spans="11:11">
      <c r="K931" s="43"/>
    </row>
    <row r="932" ht="15.75" customHeight="1" spans="11:11">
      <c r="K932" s="43"/>
    </row>
    <row r="933" ht="15.75" customHeight="1" spans="11:11">
      <c r="K933" s="43"/>
    </row>
    <row r="934" ht="15.75" customHeight="1" spans="11:11">
      <c r="K934" s="43"/>
    </row>
    <row r="935" ht="15.75" customHeight="1" spans="11:11">
      <c r="K935" s="43"/>
    </row>
    <row r="936" ht="15.75" customHeight="1" spans="11:11">
      <c r="K936" s="43"/>
    </row>
    <row r="937" ht="15.75" customHeight="1" spans="11:11">
      <c r="K937" s="43"/>
    </row>
    <row r="938" ht="15.75" customHeight="1" spans="11:11">
      <c r="K938" s="43"/>
    </row>
    <row r="939" ht="15.75" customHeight="1" spans="11:11">
      <c r="K939" s="43"/>
    </row>
    <row r="940" ht="15.75" customHeight="1" spans="11:11">
      <c r="K940" s="43"/>
    </row>
    <row r="941" ht="15.75" customHeight="1" spans="11:11">
      <c r="K941" s="43"/>
    </row>
    <row r="942" ht="15.75" customHeight="1" spans="11:11">
      <c r="K942" s="43"/>
    </row>
    <row r="943" ht="15.75" customHeight="1" spans="11:11">
      <c r="K943" s="43"/>
    </row>
    <row r="944" ht="15.75" customHeight="1" spans="11:11">
      <c r="K944" s="43"/>
    </row>
    <row r="945" ht="15.75" customHeight="1" spans="11:11">
      <c r="K945" s="43"/>
    </row>
    <row r="946" ht="15.75" customHeight="1" spans="11:11">
      <c r="K946" s="43"/>
    </row>
    <row r="947" ht="15.75" customHeight="1" spans="11:11">
      <c r="K947" s="43"/>
    </row>
    <row r="948" ht="15.75" customHeight="1" spans="11:11">
      <c r="K948" s="43"/>
    </row>
    <row r="949" ht="15.75" customHeight="1" spans="11:11">
      <c r="K949" s="43"/>
    </row>
    <row r="950" ht="15.75" customHeight="1" spans="11:11">
      <c r="K950" s="43"/>
    </row>
    <row r="951" ht="15.75" customHeight="1" spans="11:11">
      <c r="K951" s="43"/>
    </row>
    <row r="952" ht="15.75" customHeight="1" spans="11:11">
      <c r="K952" s="43"/>
    </row>
    <row r="953" ht="15.75" customHeight="1" spans="11:11">
      <c r="K953" s="43"/>
    </row>
    <row r="954" ht="15.75" customHeight="1" spans="11:11">
      <c r="K954" s="43"/>
    </row>
    <row r="955" ht="15.75" customHeight="1" spans="11:11">
      <c r="K955" s="43"/>
    </row>
    <row r="956" ht="15.75" customHeight="1" spans="11:11">
      <c r="K956" s="43"/>
    </row>
    <row r="957" ht="15.75" customHeight="1" spans="11:11">
      <c r="K957" s="43"/>
    </row>
    <row r="958" ht="15.75" customHeight="1" spans="11:11">
      <c r="K958" s="43"/>
    </row>
    <row r="959" ht="15.75" customHeight="1" spans="11:11">
      <c r="K959" s="43"/>
    </row>
    <row r="960" ht="15.75" customHeight="1" spans="11:11">
      <c r="K960" s="43"/>
    </row>
    <row r="961" ht="15.75" customHeight="1" spans="11:11">
      <c r="K961" s="43"/>
    </row>
    <row r="962" ht="15.75" customHeight="1" spans="11:11">
      <c r="K962" s="43"/>
    </row>
    <row r="963" ht="15.75" customHeight="1" spans="11:11">
      <c r="K963" s="43"/>
    </row>
    <row r="964" ht="15.75" customHeight="1" spans="11:11">
      <c r="K964" s="43"/>
    </row>
    <row r="965" ht="15.75" customHeight="1" spans="11:11">
      <c r="K965" s="43"/>
    </row>
    <row r="966" ht="15.75" customHeight="1" spans="11:11">
      <c r="K966" s="43"/>
    </row>
    <row r="967" ht="15.75" customHeight="1" spans="11:11">
      <c r="K967" s="43"/>
    </row>
    <row r="968" ht="15.75" customHeight="1" spans="11:11">
      <c r="K968" s="43"/>
    </row>
    <row r="969" ht="15.75" customHeight="1" spans="11:11">
      <c r="K969" s="43"/>
    </row>
    <row r="970" ht="15.75" customHeight="1" spans="11:11">
      <c r="K970" s="43"/>
    </row>
    <row r="971" ht="15.75" customHeight="1" spans="11:11">
      <c r="K971" s="43"/>
    </row>
    <row r="972" ht="15.75" customHeight="1" spans="11:11">
      <c r="K972" s="43"/>
    </row>
    <row r="973" ht="15.75" customHeight="1" spans="11:11">
      <c r="K973" s="43"/>
    </row>
    <row r="974" ht="15.75" customHeight="1" spans="11:11">
      <c r="K974" s="43"/>
    </row>
    <row r="975" ht="15.75" customHeight="1" spans="11:11">
      <c r="K975" s="43"/>
    </row>
    <row r="976" ht="15.75" customHeight="1" spans="11:11">
      <c r="K976" s="43"/>
    </row>
    <row r="977" ht="15.75" customHeight="1" spans="11:11">
      <c r="K977" s="43"/>
    </row>
    <row r="978" ht="15.75" customHeight="1" spans="11:11">
      <c r="K978" s="43"/>
    </row>
    <row r="979" ht="15.75" customHeight="1" spans="11:11">
      <c r="K979" s="43"/>
    </row>
    <row r="980" ht="15.75" customHeight="1" spans="11:11">
      <c r="K980" s="43"/>
    </row>
    <row r="981" ht="15.75" customHeight="1" spans="11:11">
      <c r="K981" s="43"/>
    </row>
    <row r="982" ht="15.75" customHeight="1" spans="11:11">
      <c r="K982" s="43"/>
    </row>
    <row r="983" ht="15.75" customHeight="1" spans="11:11">
      <c r="K983" s="43"/>
    </row>
    <row r="984" ht="15.75" customHeight="1" spans="11:11">
      <c r="K984" s="43"/>
    </row>
    <row r="985" ht="15.75" customHeight="1" spans="11:11">
      <c r="K985" s="43"/>
    </row>
    <row r="986" ht="15.75" customHeight="1" spans="11:11">
      <c r="K986" s="43"/>
    </row>
    <row r="987" ht="15.75" customHeight="1" spans="11:11">
      <c r="K987" s="43"/>
    </row>
    <row r="988" ht="15.75" customHeight="1" spans="11:11">
      <c r="K988" s="43"/>
    </row>
    <row r="989" ht="15.75" customHeight="1" spans="11:11">
      <c r="K989" s="43"/>
    </row>
    <row r="990" ht="15.75" customHeight="1" spans="11:11">
      <c r="K990" s="43"/>
    </row>
    <row r="991" ht="15.75" customHeight="1" spans="11:11">
      <c r="K991" s="43"/>
    </row>
    <row r="992" ht="15.75" customHeight="1" spans="11:11">
      <c r="K992" s="43"/>
    </row>
    <row r="993" ht="15.75" customHeight="1" spans="11:11">
      <c r="K993" s="43"/>
    </row>
    <row r="994" ht="15.75" customHeight="1" spans="11:11">
      <c r="K994" s="43"/>
    </row>
    <row r="995" ht="15.75" customHeight="1" spans="11:11">
      <c r="K995" s="43"/>
    </row>
    <row r="996" ht="15.75" customHeight="1" spans="11:11">
      <c r="K996" s="43"/>
    </row>
    <row r="997" ht="15.75" customHeight="1" spans="11:11">
      <c r="K997" s="43"/>
    </row>
    <row r="998" ht="15.75" customHeight="1" spans="11:11">
      <c r="K998" s="43"/>
    </row>
    <row r="999" ht="15.75" customHeight="1" spans="11:11">
      <c r="K999" s="43"/>
    </row>
    <row r="1000" ht="15.75" customHeight="1" spans="11:11">
      <c r="K1000" s="43"/>
    </row>
  </sheetData>
  <mergeCells count="4">
    <mergeCell ref="L11:T11"/>
    <mergeCell ref="L5:T7"/>
    <mergeCell ref="L15:U18"/>
    <mergeCell ref="L30:U33"/>
  </mergeCells>
  <hyperlinks>
    <hyperlink ref="L15" r:id="rId1" display="The chain received 170,000 foreign patients from 87 countries during 2016-17.Medical tourists to India typically seek joint replacement surgeries, heart, liver and bone marrow transplants, spine and brain surgeries, cancer and kidney treatments, and in vitro fertilisation (IVF)."/>
  </hyperlinks>
  <pageMargins left="0.7" right="0.7" top="0.75" bottom="0.75" header="0" footer="0"/>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M995"/>
  <sheetViews>
    <sheetView zoomScale="90" zoomScaleNormal="90" topLeftCell="C1" workbookViewId="0">
      <pane ySplit="1" topLeftCell="A107" activePane="bottomLeft" state="frozen"/>
      <selection/>
      <selection pane="bottomLeft" activeCell="G121" sqref="G121"/>
    </sheetView>
  </sheetViews>
  <sheetFormatPr defaultColWidth="12.6333333333333" defaultRowHeight="15" customHeight="1"/>
  <cols>
    <col min="1" max="2" width="7.63333333333333" customWidth="1"/>
    <col min="3" max="3" width="51.9166666666667" customWidth="1"/>
    <col min="4" max="6" width="16.75"/>
    <col min="7" max="7" width="9.88333333333333" customWidth="1"/>
    <col min="8" max="8" width="10.8833333333333" customWidth="1"/>
    <col min="9" max="9" width="10.6333333333333" customWidth="1"/>
    <col min="10" max="12" width="9.88333333333333" customWidth="1"/>
    <col min="13" max="13" width="42.8833333333333" customWidth="1"/>
    <col min="14" max="26" width="7.63333333333333" customWidth="1"/>
  </cols>
  <sheetData>
    <row r="1" ht="14.5" spans="3:13">
      <c r="C1" s="12" t="s">
        <v>66</v>
      </c>
      <c r="D1" s="3" t="s">
        <v>138</v>
      </c>
      <c r="E1" s="3" t="s">
        <v>139</v>
      </c>
      <c r="F1" s="3" t="s">
        <v>140</v>
      </c>
      <c r="G1" s="3" t="s">
        <v>141</v>
      </c>
      <c r="H1" s="3" t="s">
        <v>142</v>
      </c>
      <c r="I1" s="3" t="s">
        <v>143</v>
      </c>
      <c r="J1" s="3" t="s">
        <v>144</v>
      </c>
      <c r="K1" s="3" t="s">
        <v>145</v>
      </c>
      <c r="L1" s="3" t="s">
        <v>146</v>
      </c>
      <c r="M1" s="39" t="s">
        <v>147</v>
      </c>
    </row>
    <row r="2" ht="14.5" spans="3:13">
      <c r="C2" s="13" t="s">
        <v>148</v>
      </c>
      <c r="D2" s="36">
        <v>0.005</v>
      </c>
      <c r="E2" s="36">
        <v>0.007</v>
      </c>
      <c r="F2" s="36">
        <v>0.006</v>
      </c>
      <c r="G2" s="37">
        <v>0.008</v>
      </c>
      <c r="H2" s="37">
        <v>0.01</v>
      </c>
      <c r="I2" s="37">
        <v>0.009</v>
      </c>
      <c r="J2" s="37">
        <v>0.015</v>
      </c>
      <c r="K2" s="37">
        <v>0.015</v>
      </c>
      <c r="L2" s="37">
        <v>0.015</v>
      </c>
      <c r="M2" s="13"/>
    </row>
    <row r="3" ht="14.5" spans="3:13">
      <c r="C3" s="13" t="s">
        <v>149</v>
      </c>
      <c r="D3" s="5" t="s">
        <v>150</v>
      </c>
      <c r="E3" s="5" t="s">
        <v>151</v>
      </c>
      <c r="F3" s="5" t="s">
        <v>152</v>
      </c>
      <c r="G3" s="5" t="s">
        <v>153</v>
      </c>
      <c r="H3" s="5" t="s">
        <v>154</v>
      </c>
      <c r="I3" s="5" t="s">
        <v>155</v>
      </c>
      <c r="J3" s="5" t="s">
        <v>156</v>
      </c>
      <c r="K3" s="5" t="s">
        <v>157</v>
      </c>
      <c r="L3" s="5" t="s">
        <v>158</v>
      </c>
      <c r="M3" s="13"/>
    </row>
    <row r="4" ht="14.5" spans="3:13">
      <c r="C4" s="13" t="s">
        <v>159</v>
      </c>
      <c r="D4" s="5" t="s">
        <v>160</v>
      </c>
      <c r="E4" s="5" t="s">
        <v>160</v>
      </c>
      <c r="F4" s="5" t="s">
        <v>160</v>
      </c>
      <c r="G4" s="5" t="s">
        <v>161</v>
      </c>
      <c r="H4" s="5" t="s">
        <v>161</v>
      </c>
      <c r="I4" s="5" t="s">
        <v>161</v>
      </c>
      <c r="J4" s="5" t="s">
        <v>162</v>
      </c>
      <c r="K4" s="5" t="s">
        <v>162</v>
      </c>
      <c r="L4" s="5" t="s">
        <v>162</v>
      </c>
      <c r="M4" s="13"/>
    </row>
    <row r="5" ht="14.5" spans="3:13">
      <c r="C5" s="13" t="s">
        <v>163</v>
      </c>
      <c r="D5" s="5">
        <v>1500</v>
      </c>
      <c r="E5" s="5">
        <v>2100</v>
      </c>
      <c r="F5" s="5">
        <v>3600</v>
      </c>
      <c r="G5" s="5">
        <v>2330</v>
      </c>
      <c r="H5" s="5">
        <v>2900</v>
      </c>
      <c r="I5" s="5">
        <v>5230</v>
      </c>
      <c r="J5" s="5">
        <v>4650</v>
      </c>
      <c r="K5" s="5">
        <v>4000</v>
      </c>
      <c r="L5" s="5">
        <v>8650</v>
      </c>
      <c r="M5" s="13"/>
    </row>
    <row r="6" ht="14.5" spans="3:13">
      <c r="C6" s="13"/>
      <c r="D6" s="5"/>
      <c r="E6" s="5"/>
      <c r="F6" s="5"/>
      <c r="G6" s="5"/>
      <c r="H6" s="5"/>
      <c r="I6" s="5"/>
      <c r="J6" s="5"/>
      <c r="K6" s="5"/>
      <c r="L6" s="5"/>
      <c r="M6" s="13"/>
    </row>
    <row r="7" ht="14.5" spans="3:13">
      <c r="C7" s="12" t="s">
        <v>164</v>
      </c>
      <c r="D7" s="5"/>
      <c r="E7" s="5"/>
      <c r="F7" s="5"/>
      <c r="G7" s="5"/>
      <c r="H7" s="5"/>
      <c r="I7" s="5"/>
      <c r="J7" s="5"/>
      <c r="K7" s="5"/>
      <c r="L7" s="5"/>
      <c r="M7" s="13"/>
    </row>
    <row r="8" ht="14.5" spans="3:13">
      <c r="C8" s="13" t="s">
        <v>165</v>
      </c>
      <c r="D8" s="5">
        <f>1500*5</f>
        <v>7500</v>
      </c>
      <c r="E8" s="5">
        <f>2100*5</f>
        <v>10500</v>
      </c>
      <c r="F8" s="5"/>
      <c r="G8" s="5">
        <v>11650</v>
      </c>
      <c r="H8" s="5">
        <v>14500</v>
      </c>
      <c r="I8" s="5"/>
      <c r="J8" s="5">
        <v>23250</v>
      </c>
      <c r="K8" s="5">
        <v>20000</v>
      </c>
      <c r="L8" s="5"/>
      <c r="M8" s="13"/>
    </row>
    <row r="9" ht="14.5" spans="3:13">
      <c r="C9" s="13" t="s">
        <v>166</v>
      </c>
      <c r="D9" s="5">
        <v>42</v>
      </c>
      <c r="E9" s="5">
        <v>60</v>
      </c>
      <c r="F9" s="5"/>
      <c r="G9" s="5">
        <v>65</v>
      </c>
      <c r="H9" s="5">
        <v>80</v>
      </c>
      <c r="I9" s="5"/>
      <c r="J9" s="5">
        <v>130</v>
      </c>
      <c r="K9" s="5">
        <v>112</v>
      </c>
      <c r="L9" s="5"/>
      <c r="M9" s="13"/>
    </row>
    <row r="10" ht="14.5" spans="3:13">
      <c r="C10" s="13" t="s">
        <v>167</v>
      </c>
      <c r="D10" s="5">
        <v>20</v>
      </c>
      <c r="E10" s="5">
        <v>20</v>
      </c>
      <c r="F10" s="5"/>
      <c r="G10" s="5">
        <v>20</v>
      </c>
      <c r="H10" s="5">
        <v>20</v>
      </c>
      <c r="I10" s="5"/>
      <c r="J10" s="5">
        <v>20</v>
      </c>
      <c r="K10" s="5">
        <v>20</v>
      </c>
      <c r="L10" s="5"/>
      <c r="M10" s="13"/>
    </row>
    <row r="11" ht="14.5" spans="3:13">
      <c r="C11" s="13" t="s">
        <v>168</v>
      </c>
      <c r="D11" s="5">
        <v>3</v>
      </c>
      <c r="E11" s="5">
        <v>3</v>
      </c>
      <c r="F11" s="5"/>
      <c r="G11" s="5">
        <v>4</v>
      </c>
      <c r="H11" s="5">
        <v>5</v>
      </c>
      <c r="I11" s="5"/>
      <c r="J11" s="5">
        <v>8</v>
      </c>
      <c r="K11" s="5">
        <v>8</v>
      </c>
      <c r="L11" s="5"/>
      <c r="M11" s="13"/>
    </row>
    <row r="12" ht="14.5" spans="3:13">
      <c r="C12" s="13" t="s">
        <v>169</v>
      </c>
      <c r="D12" s="5">
        <v>25000</v>
      </c>
      <c r="E12" s="5">
        <f>10500*3</f>
        <v>31500</v>
      </c>
      <c r="F12" s="5"/>
      <c r="G12" s="5">
        <f t="shared" ref="G12:H12" si="0">G8*3</f>
        <v>34950</v>
      </c>
      <c r="H12" s="5">
        <f t="shared" si="0"/>
        <v>43500</v>
      </c>
      <c r="I12" s="5"/>
      <c r="J12" s="5">
        <f>23250*3</f>
        <v>69750</v>
      </c>
      <c r="K12" s="5">
        <v>60000</v>
      </c>
      <c r="L12" s="5"/>
      <c r="M12" s="13"/>
    </row>
    <row r="13" ht="14.5" spans="3:13">
      <c r="C13" s="13" t="s">
        <v>170</v>
      </c>
      <c r="D13" s="5">
        <v>140</v>
      </c>
      <c r="E13" s="5">
        <f>E12/180</f>
        <v>175</v>
      </c>
      <c r="F13" s="5"/>
      <c r="G13" s="5">
        <v>195</v>
      </c>
      <c r="H13" s="5">
        <v>240</v>
      </c>
      <c r="I13" s="5"/>
      <c r="J13" s="5">
        <v>388</v>
      </c>
      <c r="K13" s="5">
        <v>334</v>
      </c>
      <c r="L13" s="5"/>
      <c r="M13" s="13"/>
    </row>
    <row r="14" ht="14.5" spans="3:13">
      <c r="C14" s="13" t="s">
        <v>171</v>
      </c>
      <c r="D14" s="5">
        <v>20</v>
      </c>
      <c r="E14" s="5">
        <v>20</v>
      </c>
      <c r="F14" s="5"/>
      <c r="G14" s="5">
        <v>20</v>
      </c>
      <c r="H14" s="5">
        <v>20</v>
      </c>
      <c r="I14" s="5"/>
      <c r="J14" s="5">
        <v>20</v>
      </c>
      <c r="K14" s="5">
        <v>20</v>
      </c>
      <c r="L14" s="5"/>
      <c r="M14" s="13"/>
    </row>
    <row r="15" ht="14.5" spans="3:13">
      <c r="C15" s="13" t="s">
        <v>172</v>
      </c>
      <c r="D15" s="5">
        <v>7</v>
      </c>
      <c r="E15" s="5">
        <v>9</v>
      </c>
      <c r="F15" s="5"/>
      <c r="G15" s="5">
        <v>10</v>
      </c>
      <c r="H15" s="5">
        <v>12</v>
      </c>
      <c r="I15" s="5"/>
      <c r="J15" s="5">
        <v>20</v>
      </c>
      <c r="K15" s="5">
        <v>20</v>
      </c>
      <c r="L15" s="5"/>
      <c r="M15" s="13"/>
    </row>
    <row r="16" ht="15.75" customHeight="1" spans="3:13">
      <c r="C16" s="13" t="s">
        <v>173</v>
      </c>
      <c r="D16" s="5">
        <v>10</v>
      </c>
      <c r="E16" s="5">
        <v>12</v>
      </c>
      <c r="F16" s="5"/>
      <c r="G16" s="5">
        <v>14</v>
      </c>
      <c r="H16" s="5">
        <v>17</v>
      </c>
      <c r="I16" s="5"/>
      <c r="J16" s="5">
        <v>28</v>
      </c>
      <c r="K16" s="5">
        <v>28</v>
      </c>
      <c r="L16" s="5"/>
      <c r="M16" s="13"/>
    </row>
    <row r="17" ht="15.75" customHeight="1" spans="3:13">
      <c r="C17" s="13" t="s">
        <v>174</v>
      </c>
      <c r="D17" s="7">
        <v>20000</v>
      </c>
      <c r="E17" s="7">
        <v>20000</v>
      </c>
      <c r="F17" s="5"/>
      <c r="G17" s="7">
        <v>25000</v>
      </c>
      <c r="H17" s="7">
        <v>25000</v>
      </c>
      <c r="I17" s="5"/>
      <c r="J17" s="7">
        <v>30000</v>
      </c>
      <c r="K17" s="5">
        <v>30000</v>
      </c>
      <c r="L17" s="5"/>
      <c r="M17" s="13"/>
    </row>
    <row r="18" ht="15.75" customHeight="1" spans="3:13">
      <c r="C18" s="12" t="s">
        <v>175</v>
      </c>
      <c r="D18" s="9">
        <v>200000</v>
      </c>
      <c r="E18" s="9">
        <v>240000</v>
      </c>
      <c r="F18" s="19">
        <v>480000</v>
      </c>
      <c r="G18" s="19">
        <f>G17*14</f>
        <v>350000</v>
      </c>
      <c r="H18" s="19">
        <f>H17*17</f>
        <v>425000</v>
      </c>
      <c r="I18" s="19">
        <v>775000</v>
      </c>
      <c r="J18" s="19">
        <v>840000</v>
      </c>
      <c r="K18" s="19">
        <v>840000</v>
      </c>
      <c r="L18" s="19">
        <v>1680000</v>
      </c>
      <c r="M18" s="13"/>
    </row>
    <row r="19" ht="15.75" customHeight="1" spans="3:13">
      <c r="C19" s="13"/>
      <c r="D19" s="5"/>
      <c r="E19" s="5"/>
      <c r="F19" s="5"/>
      <c r="G19" s="5"/>
      <c r="H19" s="5"/>
      <c r="I19" s="5"/>
      <c r="J19" s="5"/>
      <c r="K19" s="5"/>
      <c r="L19" s="5"/>
      <c r="M19" s="13"/>
    </row>
    <row r="20" ht="15.75" customHeight="1" spans="3:13">
      <c r="C20" s="12" t="s">
        <v>176</v>
      </c>
      <c r="D20" s="5"/>
      <c r="E20" s="5"/>
      <c r="F20" s="5"/>
      <c r="G20" s="5"/>
      <c r="H20" s="5"/>
      <c r="I20" s="5"/>
      <c r="J20" s="5"/>
      <c r="K20" s="5"/>
      <c r="L20" s="5"/>
      <c r="M20" s="13"/>
    </row>
    <row r="21" ht="15.75" customHeight="1" spans="3:13">
      <c r="C21" s="13" t="s">
        <v>177</v>
      </c>
      <c r="D21" s="7">
        <v>50000</v>
      </c>
      <c r="E21" s="7">
        <v>30000</v>
      </c>
      <c r="F21" s="7">
        <v>80000</v>
      </c>
      <c r="G21" s="7">
        <v>30000</v>
      </c>
      <c r="H21" s="7">
        <v>20000</v>
      </c>
      <c r="I21" s="7">
        <v>50000</v>
      </c>
      <c r="J21" s="7">
        <v>30000</v>
      </c>
      <c r="K21" s="7">
        <v>20000</v>
      </c>
      <c r="L21" s="7">
        <v>50000</v>
      </c>
      <c r="M21" s="13"/>
    </row>
    <row r="22" ht="15.75" customHeight="1" spans="3:13">
      <c r="C22" s="13" t="s">
        <v>178</v>
      </c>
      <c r="D22" s="7">
        <v>30000</v>
      </c>
      <c r="E22" s="7">
        <v>30000</v>
      </c>
      <c r="F22" s="7">
        <v>60000</v>
      </c>
      <c r="G22" s="7">
        <v>30000</v>
      </c>
      <c r="H22" s="7">
        <v>30000</v>
      </c>
      <c r="I22" s="7">
        <v>60000</v>
      </c>
      <c r="J22" s="7">
        <v>30000</v>
      </c>
      <c r="K22" s="7">
        <v>30000</v>
      </c>
      <c r="L22" s="7">
        <v>60000</v>
      </c>
      <c r="M22" s="13"/>
    </row>
    <row r="23" ht="15.75" customHeight="1" spans="3:13">
      <c r="C23" s="13" t="s">
        <v>179</v>
      </c>
      <c r="D23" s="5">
        <v>1</v>
      </c>
      <c r="E23" s="5">
        <v>1</v>
      </c>
      <c r="F23" s="5">
        <v>1</v>
      </c>
      <c r="G23" s="5">
        <v>1</v>
      </c>
      <c r="H23" s="5">
        <v>1</v>
      </c>
      <c r="I23" s="5">
        <v>1</v>
      </c>
      <c r="J23" s="5">
        <v>1</v>
      </c>
      <c r="K23" s="5">
        <v>1</v>
      </c>
      <c r="L23" s="5">
        <v>1</v>
      </c>
      <c r="M23" s="13"/>
    </row>
    <row r="24" ht="15.75" customHeight="1" spans="3:13">
      <c r="C24" s="13" t="s">
        <v>180</v>
      </c>
      <c r="D24" s="7">
        <v>150000</v>
      </c>
      <c r="E24" s="7">
        <v>150000</v>
      </c>
      <c r="F24" s="7">
        <v>300000</v>
      </c>
      <c r="G24" s="7">
        <v>180000</v>
      </c>
      <c r="H24" s="7">
        <v>180000</v>
      </c>
      <c r="I24" s="7">
        <v>360000</v>
      </c>
      <c r="J24" s="5">
        <v>216000</v>
      </c>
      <c r="K24" s="5">
        <v>216000</v>
      </c>
      <c r="L24" s="5">
        <v>432000</v>
      </c>
      <c r="M24" s="13"/>
    </row>
    <row r="25" ht="15.75" customHeight="1" spans="3:13">
      <c r="C25" s="13" t="s">
        <v>181</v>
      </c>
      <c r="D25" s="5">
        <v>2</v>
      </c>
      <c r="E25" s="5">
        <v>2</v>
      </c>
      <c r="F25" s="5">
        <v>2</v>
      </c>
      <c r="G25" s="5">
        <v>2</v>
      </c>
      <c r="H25" s="5">
        <v>2</v>
      </c>
      <c r="I25" s="5">
        <v>2</v>
      </c>
      <c r="J25" s="5">
        <v>2</v>
      </c>
      <c r="K25" s="5">
        <v>2</v>
      </c>
      <c r="L25" s="5">
        <v>2</v>
      </c>
      <c r="M25" s="13"/>
    </row>
    <row r="26" ht="15.75" customHeight="1" spans="3:13">
      <c r="C26" s="13" t="s">
        <v>182</v>
      </c>
      <c r="D26" s="7">
        <v>360000</v>
      </c>
      <c r="E26" s="7">
        <v>360000</v>
      </c>
      <c r="F26" s="7">
        <v>720000</v>
      </c>
      <c r="G26" s="7">
        <v>420000</v>
      </c>
      <c r="H26" s="7">
        <v>420000</v>
      </c>
      <c r="I26" s="7">
        <v>840000</v>
      </c>
      <c r="J26" s="5">
        <v>482100</v>
      </c>
      <c r="K26" s="5">
        <v>482100</v>
      </c>
      <c r="L26" s="5">
        <v>964200</v>
      </c>
      <c r="M26" s="13"/>
    </row>
    <row r="27" ht="15.75" customHeight="1" spans="3:13">
      <c r="C27" s="13" t="s">
        <v>183</v>
      </c>
      <c r="D27" s="5">
        <v>1</v>
      </c>
      <c r="E27" s="5">
        <v>1</v>
      </c>
      <c r="F27" s="5">
        <v>1</v>
      </c>
      <c r="G27" s="5">
        <v>1</v>
      </c>
      <c r="H27" s="5">
        <v>1</v>
      </c>
      <c r="I27" s="5">
        <v>1</v>
      </c>
      <c r="J27" s="5">
        <v>1</v>
      </c>
      <c r="K27" s="5">
        <v>1</v>
      </c>
      <c r="L27" s="5">
        <v>1</v>
      </c>
      <c r="M27" s="13"/>
    </row>
    <row r="28" ht="15.75" customHeight="1" spans="3:13">
      <c r="C28" s="13" t="s">
        <v>184</v>
      </c>
      <c r="D28" s="7">
        <v>180000</v>
      </c>
      <c r="E28" s="7">
        <v>180000</v>
      </c>
      <c r="F28" s="7">
        <v>360000</v>
      </c>
      <c r="G28" s="7">
        <v>210000</v>
      </c>
      <c r="H28" s="7">
        <v>210000</v>
      </c>
      <c r="I28" s="7">
        <v>420000</v>
      </c>
      <c r="J28" s="5">
        <v>241050</v>
      </c>
      <c r="K28" s="5">
        <v>241050</v>
      </c>
      <c r="L28" s="5">
        <v>482100</v>
      </c>
      <c r="M28" s="13"/>
    </row>
    <row r="29" ht="15.75" customHeight="1" spans="3:13">
      <c r="C29" s="13" t="s">
        <v>185</v>
      </c>
      <c r="D29" s="5">
        <v>1</v>
      </c>
      <c r="E29" s="5">
        <v>1</v>
      </c>
      <c r="F29" s="5">
        <v>1</v>
      </c>
      <c r="G29" s="5">
        <v>1</v>
      </c>
      <c r="H29" s="5">
        <v>1</v>
      </c>
      <c r="I29" s="5">
        <v>1</v>
      </c>
      <c r="J29" s="5">
        <v>1</v>
      </c>
      <c r="K29" s="5">
        <v>1</v>
      </c>
      <c r="L29" s="5">
        <v>1</v>
      </c>
      <c r="M29" s="13"/>
    </row>
    <row r="30" ht="15.75" customHeight="1" spans="3:13">
      <c r="C30" s="13" t="s">
        <v>186</v>
      </c>
      <c r="D30" s="7">
        <v>240000</v>
      </c>
      <c r="E30" s="7">
        <v>240000</v>
      </c>
      <c r="F30" s="7">
        <v>480000</v>
      </c>
      <c r="G30" s="5">
        <v>270000</v>
      </c>
      <c r="H30" s="5">
        <v>270000</v>
      </c>
      <c r="I30" s="7">
        <v>540000</v>
      </c>
      <c r="J30" s="6">
        <v>303750</v>
      </c>
      <c r="K30" s="6">
        <v>303750</v>
      </c>
      <c r="L30" s="6">
        <v>607500</v>
      </c>
      <c r="M30" s="13"/>
    </row>
    <row r="31" ht="15.75" customHeight="1" spans="3:13">
      <c r="C31" s="13" t="s">
        <v>187</v>
      </c>
      <c r="D31" s="5">
        <v>1</v>
      </c>
      <c r="E31" s="5">
        <v>1</v>
      </c>
      <c r="F31" s="5">
        <v>1</v>
      </c>
      <c r="G31" s="5">
        <v>1</v>
      </c>
      <c r="H31" s="5">
        <v>1</v>
      </c>
      <c r="I31" s="5">
        <v>1</v>
      </c>
      <c r="J31" s="5">
        <v>1</v>
      </c>
      <c r="K31" s="5">
        <v>1</v>
      </c>
      <c r="L31" s="5">
        <v>1</v>
      </c>
      <c r="M31" s="13"/>
    </row>
    <row r="32" ht="15.75" customHeight="1" spans="3:13">
      <c r="C32" s="13" t="s">
        <v>188</v>
      </c>
      <c r="D32" s="7">
        <v>120000</v>
      </c>
      <c r="E32" s="7">
        <v>120000</v>
      </c>
      <c r="F32" s="7">
        <v>240000</v>
      </c>
      <c r="G32" s="5">
        <v>140000</v>
      </c>
      <c r="H32" s="5">
        <v>140000</v>
      </c>
      <c r="I32" s="7">
        <v>240000</v>
      </c>
      <c r="J32" s="6">
        <v>160700</v>
      </c>
      <c r="K32" s="6">
        <v>160700</v>
      </c>
      <c r="L32" s="6">
        <v>321400</v>
      </c>
      <c r="M32" s="13"/>
    </row>
    <row r="33" ht="15.75" customHeight="1" spans="3:13">
      <c r="C33" s="4" t="s">
        <v>189</v>
      </c>
      <c r="D33" s="14">
        <v>420000</v>
      </c>
      <c r="E33" s="14">
        <v>430000</v>
      </c>
      <c r="F33" s="15">
        <v>850000</v>
      </c>
      <c r="G33" s="16">
        <v>420000</v>
      </c>
      <c r="H33" s="16">
        <v>430000</v>
      </c>
      <c r="I33" s="15">
        <v>850000</v>
      </c>
      <c r="J33" s="16">
        <v>420000</v>
      </c>
      <c r="K33" s="16">
        <v>430000</v>
      </c>
      <c r="L33" s="15">
        <v>850000</v>
      </c>
      <c r="M33" s="13"/>
    </row>
    <row r="34" ht="15.75" customHeight="1" spans="3:13">
      <c r="C34" s="17" t="s">
        <v>190</v>
      </c>
      <c r="D34" s="14"/>
      <c r="E34" s="14"/>
      <c r="F34" s="15"/>
      <c r="G34" s="14"/>
      <c r="H34" s="14"/>
      <c r="I34" s="15"/>
      <c r="J34" s="6"/>
      <c r="K34" s="6"/>
      <c r="L34" s="6"/>
      <c r="M34" s="13"/>
    </row>
    <row r="35" ht="15.75" customHeight="1" spans="3:13">
      <c r="C35" s="38" t="s">
        <v>191</v>
      </c>
      <c r="D35" s="9">
        <v>1550000</v>
      </c>
      <c r="E35" s="9">
        <v>1540000</v>
      </c>
      <c r="F35" s="9">
        <v>3090000</v>
      </c>
      <c r="G35" s="11">
        <v>1700000</v>
      </c>
      <c r="H35" s="11">
        <v>1700000</v>
      </c>
      <c r="I35" s="11">
        <v>3400000</v>
      </c>
      <c r="J35" s="11">
        <v>1883600</v>
      </c>
      <c r="K35" s="11">
        <v>1883600</v>
      </c>
      <c r="L35" s="11">
        <v>3767200</v>
      </c>
      <c r="M35" s="13"/>
    </row>
    <row r="36" ht="15.75" customHeight="1" spans="3:13">
      <c r="C36" s="13"/>
      <c r="D36" s="5"/>
      <c r="E36" s="5"/>
      <c r="F36" s="5"/>
      <c r="G36" s="6"/>
      <c r="H36" s="6"/>
      <c r="I36" s="6"/>
      <c r="J36" s="6"/>
      <c r="K36" s="6"/>
      <c r="L36" s="6"/>
      <c r="M36" s="13"/>
    </row>
    <row r="37" ht="15.75" customHeight="1" spans="3:13">
      <c r="C37" s="12" t="s">
        <v>192</v>
      </c>
      <c r="D37" s="5"/>
      <c r="E37" s="5"/>
      <c r="F37" s="5"/>
      <c r="G37" s="6"/>
      <c r="H37" s="6"/>
      <c r="I37" s="6"/>
      <c r="J37" s="6"/>
      <c r="K37" s="6"/>
      <c r="L37" s="6"/>
      <c r="M37" s="13"/>
    </row>
    <row r="38" ht="15.75" customHeight="1" spans="3:13">
      <c r="C38" s="13" t="s">
        <v>193</v>
      </c>
      <c r="D38" s="5">
        <v>8</v>
      </c>
      <c r="E38" s="5">
        <v>10</v>
      </c>
      <c r="F38" s="6">
        <v>10</v>
      </c>
      <c r="G38" s="5">
        <v>15</v>
      </c>
      <c r="H38" s="5">
        <v>20</v>
      </c>
      <c r="I38" s="5">
        <v>20</v>
      </c>
      <c r="J38" s="5">
        <v>15</v>
      </c>
      <c r="K38" s="5">
        <v>20</v>
      </c>
      <c r="L38" s="5">
        <v>20</v>
      </c>
      <c r="M38" s="13"/>
    </row>
    <row r="39" ht="15.75" customHeight="1" spans="3:13">
      <c r="C39" s="13" t="s">
        <v>194</v>
      </c>
      <c r="D39" s="5">
        <v>8</v>
      </c>
      <c r="E39" s="5">
        <v>10</v>
      </c>
      <c r="F39" s="6">
        <v>10</v>
      </c>
      <c r="G39" s="5">
        <v>15</v>
      </c>
      <c r="H39" s="5">
        <v>20</v>
      </c>
      <c r="I39" s="5">
        <v>20</v>
      </c>
      <c r="J39" s="5">
        <v>20</v>
      </c>
      <c r="K39" s="5">
        <v>20</v>
      </c>
      <c r="L39" s="5">
        <v>20</v>
      </c>
      <c r="M39" s="13"/>
    </row>
    <row r="40" ht="15.75" customHeight="1" spans="3:13">
      <c r="C40" s="13" t="s">
        <v>195</v>
      </c>
      <c r="D40" s="5">
        <v>2</v>
      </c>
      <c r="E40" s="5">
        <v>2</v>
      </c>
      <c r="F40" s="6">
        <v>2</v>
      </c>
      <c r="G40" s="5">
        <v>3</v>
      </c>
      <c r="H40" s="5">
        <v>4</v>
      </c>
      <c r="I40" s="5">
        <v>4</v>
      </c>
      <c r="J40" s="5">
        <v>4</v>
      </c>
      <c r="K40" s="5">
        <v>4</v>
      </c>
      <c r="L40" s="5">
        <v>4</v>
      </c>
      <c r="M40" s="13"/>
    </row>
    <row r="41" ht="15.75" customHeight="1" spans="3:13">
      <c r="C41" s="13" t="s">
        <v>196</v>
      </c>
      <c r="D41" s="7">
        <v>960000</v>
      </c>
      <c r="E41" s="7">
        <v>1200000</v>
      </c>
      <c r="F41" s="8">
        <f t="shared" ref="F41:F46" si="1">D41+E41</f>
        <v>2160000</v>
      </c>
      <c r="G41" s="6">
        <v>2250000</v>
      </c>
      <c r="H41" s="6">
        <v>3000000</v>
      </c>
      <c r="I41" s="6">
        <v>5250000</v>
      </c>
      <c r="J41" s="8">
        <v>3456000</v>
      </c>
      <c r="K41" s="8">
        <v>3456000</v>
      </c>
      <c r="L41" s="6">
        <v>6912000</v>
      </c>
      <c r="M41" s="13"/>
    </row>
    <row r="42" ht="15.75" customHeight="1" spans="3:13">
      <c r="C42" s="13" t="s">
        <v>197</v>
      </c>
      <c r="D42" s="7">
        <v>420000</v>
      </c>
      <c r="E42" s="7">
        <v>420000</v>
      </c>
      <c r="F42" s="8">
        <f t="shared" si="1"/>
        <v>840000</v>
      </c>
      <c r="G42" s="6">
        <v>810000</v>
      </c>
      <c r="H42" s="6">
        <v>1080000</v>
      </c>
      <c r="I42" s="6">
        <v>189000</v>
      </c>
      <c r="J42" s="6">
        <v>1209600</v>
      </c>
      <c r="K42" s="6">
        <v>1209600</v>
      </c>
      <c r="L42" s="6">
        <v>2419200</v>
      </c>
      <c r="M42" s="13"/>
    </row>
    <row r="43" ht="15.75" customHeight="1" spans="3:13">
      <c r="C43" s="13" t="s">
        <v>198</v>
      </c>
      <c r="D43" s="5">
        <f>2400*30*6</f>
        <v>432000</v>
      </c>
      <c r="E43" s="5">
        <f>3000*30*6</f>
        <v>540000</v>
      </c>
      <c r="F43" s="8">
        <f t="shared" si="1"/>
        <v>972000</v>
      </c>
      <c r="G43" s="6">
        <f>300*30*6*15</f>
        <v>810000</v>
      </c>
      <c r="H43" s="6">
        <f>300*20*180</f>
        <v>1080000</v>
      </c>
      <c r="I43" s="6">
        <v>1890000</v>
      </c>
      <c r="J43" s="6">
        <v>1095000</v>
      </c>
      <c r="K43" s="6">
        <v>1095000</v>
      </c>
      <c r="L43" s="6">
        <v>2190000</v>
      </c>
      <c r="M43" s="13"/>
    </row>
    <row r="44" ht="15.75" customHeight="1" spans="3:13">
      <c r="C44" s="13" t="s">
        <v>199</v>
      </c>
      <c r="D44" s="5">
        <f t="shared" ref="D44:E44" si="2">500*2*30*6</f>
        <v>180000</v>
      </c>
      <c r="E44" s="5">
        <f t="shared" si="2"/>
        <v>180000</v>
      </c>
      <c r="F44" s="8">
        <f t="shared" si="1"/>
        <v>360000</v>
      </c>
      <c r="G44" s="6">
        <f>500*3*180</f>
        <v>270000</v>
      </c>
      <c r="H44" s="6">
        <f>500*4*180</f>
        <v>360000</v>
      </c>
      <c r="I44" s="6">
        <v>630000</v>
      </c>
      <c r="J44" s="6">
        <v>365000</v>
      </c>
      <c r="K44" s="6">
        <v>365000</v>
      </c>
      <c r="L44" s="6">
        <v>730000</v>
      </c>
      <c r="M44" s="13"/>
    </row>
    <row r="45" ht="15.75" customHeight="1" spans="3:13">
      <c r="C45" s="13" t="s">
        <v>200</v>
      </c>
      <c r="D45" s="7">
        <v>180000</v>
      </c>
      <c r="E45" s="7">
        <v>180000</v>
      </c>
      <c r="F45" s="8">
        <f t="shared" si="1"/>
        <v>360000</v>
      </c>
      <c r="G45" s="6">
        <f>3500*4*3*6</f>
        <v>252000</v>
      </c>
      <c r="H45" s="6">
        <f>3500*4*4*6</f>
        <v>336000</v>
      </c>
      <c r="I45" s="6">
        <v>588000</v>
      </c>
      <c r="J45" s="6">
        <v>360000</v>
      </c>
      <c r="K45" s="6">
        <v>360000</v>
      </c>
      <c r="L45" s="6">
        <v>720000</v>
      </c>
      <c r="M45" s="13"/>
    </row>
    <row r="46" ht="15.75" customHeight="1" spans="3:13">
      <c r="C46" s="12" t="s">
        <v>201</v>
      </c>
      <c r="D46" s="9">
        <v>2172000</v>
      </c>
      <c r="E46" s="9">
        <v>2520000</v>
      </c>
      <c r="F46" s="10">
        <f t="shared" si="1"/>
        <v>4692000</v>
      </c>
      <c r="G46" s="11">
        <f t="shared" ref="G46:I46" si="3">SUM(G41:G45)</f>
        <v>4392000</v>
      </c>
      <c r="H46" s="11">
        <f t="shared" si="3"/>
        <v>5856000</v>
      </c>
      <c r="I46" s="11">
        <f t="shared" si="3"/>
        <v>8547000</v>
      </c>
      <c r="J46" s="11">
        <v>6485600</v>
      </c>
      <c r="K46" s="11">
        <v>6485600</v>
      </c>
      <c r="L46" s="11">
        <v>12971200</v>
      </c>
      <c r="M46" s="13"/>
    </row>
    <row r="47" ht="15.75" customHeight="1" spans="3:13">
      <c r="C47" s="13"/>
      <c r="D47" s="6"/>
      <c r="E47" s="6"/>
      <c r="F47" s="6"/>
      <c r="G47" s="6"/>
      <c r="H47" s="6"/>
      <c r="I47" s="6"/>
      <c r="J47" s="11"/>
      <c r="K47" s="11"/>
      <c r="L47" s="11"/>
      <c r="M47" s="13"/>
    </row>
    <row r="48" ht="15.75" customHeight="1" spans="3:13">
      <c r="C48" s="12" t="s">
        <v>115</v>
      </c>
      <c r="D48" s="6"/>
      <c r="E48" s="6"/>
      <c r="F48" s="6"/>
      <c r="G48" s="6"/>
      <c r="H48" s="6"/>
      <c r="I48" s="6"/>
      <c r="J48" s="6"/>
      <c r="K48" s="6"/>
      <c r="L48" s="6"/>
      <c r="M48" s="13"/>
    </row>
    <row r="49" ht="15.75" customHeight="1" spans="3:13">
      <c r="C49" s="13" t="s">
        <v>202</v>
      </c>
      <c r="D49" s="21">
        <v>1</v>
      </c>
      <c r="E49" s="21">
        <v>1</v>
      </c>
      <c r="F49" s="6">
        <v>1</v>
      </c>
      <c r="G49" s="5">
        <v>2</v>
      </c>
      <c r="H49" s="5">
        <v>2</v>
      </c>
      <c r="I49" s="5">
        <v>2</v>
      </c>
      <c r="J49" s="5">
        <v>2</v>
      </c>
      <c r="K49" s="5">
        <v>2</v>
      </c>
      <c r="L49" s="5">
        <v>2</v>
      </c>
      <c r="M49" s="13"/>
    </row>
    <row r="50" ht="15.75" customHeight="1" spans="3:13">
      <c r="C50" s="13" t="s">
        <v>203</v>
      </c>
      <c r="D50" s="15">
        <v>120000</v>
      </c>
      <c r="E50" s="15">
        <v>120000</v>
      </c>
      <c r="F50" s="8">
        <v>240000</v>
      </c>
      <c r="G50" s="5">
        <v>300000</v>
      </c>
      <c r="H50" s="5">
        <v>300000</v>
      </c>
      <c r="I50" s="5">
        <v>600000</v>
      </c>
      <c r="J50" s="6">
        <v>345600</v>
      </c>
      <c r="K50" s="6">
        <v>345600</v>
      </c>
      <c r="L50" s="6">
        <v>691200</v>
      </c>
      <c r="M50" s="13"/>
    </row>
    <row r="51" ht="15.75" customHeight="1" spans="3:13">
      <c r="C51" s="13" t="s">
        <v>204</v>
      </c>
      <c r="D51" s="21">
        <v>1</v>
      </c>
      <c r="E51" s="21">
        <v>1</v>
      </c>
      <c r="F51" s="6">
        <v>1</v>
      </c>
      <c r="G51" s="5">
        <v>1</v>
      </c>
      <c r="H51" s="5">
        <v>1</v>
      </c>
      <c r="I51" s="5">
        <v>1</v>
      </c>
      <c r="J51" s="5">
        <v>1</v>
      </c>
      <c r="K51" s="5">
        <v>1</v>
      </c>
      <c r="L51" s="5">
        <v>1</v>
      </c>
      <c r="M51" s="13"/>
    </row>
    <row r="52" ht="15.75" customHeight="1" spans="3:13">
      <c r="C52" s="13" t="s">
        <v>205</v>
      </c>
      <c r="D52" s="15">
        <v>180000</v>
      </c>
      <c r="E52" s="15">
        <v>180000</v>
      </c>
      <c r="F52" s="8">
        <v>360000</v>
      </c>
      <c r="G52" s="5">
        <v>210000</v>
      </c>
      <c r="H52" s="5">
        <v>210000</v>
      </c>
      <c r="I52" s="5">
        <v>420000</v>
      </c>
      <c r="J52" s="6">
        <v>238050</v>
      </c>
      <c r="K52" s="6">
        <v>238050</v>
      </c>
      <c r="L52" s="6">
        <v>476100</v>
      </c>
      <c r="M52" s="13"/>
    </row>
    <row r="53" ht="15.75" customHeight="1" spans="3:13">
      <c r="C53" s="13" t="s">
        <v>206</v>
      </c>
      <c r="D53" s="21">
        <v>1</v>
      </c>
      <c r="E53" s="21">
        <v>1</v>
      </c>
      <c r="F53" s="6">
        <v>1</v>
      </c>
      <c r="G53" s="5">
        <v>1</v>
      </c>
      <c r="H53" s="5">
        <v>1</v>
      </c>
      <c r="I53" s="5">
        <v>1</v>
      </c>
      <c r="J53" s="5">
        <v>1</v>
      </c>
      <c r="K53" s="5">
        <v>1</v>
      </c>
      <c r="L53" s="5">
        <v>1</v>
      </c>
      <c r="M53" s="13"/>
    </row>
    <row r="54" ht="15.75" customHeight="1" spans="3:13">
      <c r="C54" s="13" t="s">
        <v>207</v>
      </c>
      <c r="D54" s="15">
        <v>150000</v>
      </c>
      <c r="E54" s="15">
        <v>150000</v>
      </c>
      <c r="F54" s="8">
        <f t="shared" ref="F54:F61" si="4">D54+E54</f>
        <v>300000</v>
      </c>
      <c r="G54" s="5">
        <v>180000</v>
      </c>
      <c r="H54" s="5">
        <v>180000</v>
      </c>
      <c r="I54" s="6">
        <v>360000</v>
      </c>
      <c r="J54" s="6">
        <v>216000</v>
      </c>
      <c r="K54" s="6">
        <v>216000</v>
      </c>
      <c r="L54" s="6">
        <v>432000</v>
      </c>
      <c r="M54" s="13"/>
    </row>
    <row r="55" ht="15.75" customHeight="1" spans="3:13">
      <c r="C55" s="13" t="s">
        <v>208</v>
      </c>
      <c r="D55" s="15">
        <v>200000</v>
      </c>
      <c r="E55" s="15">
        <v>200000</v>
      </c>
      <c r="F55" s="8">
        <f t="shared" si="4"/>
        <v>400000</v>
      </c>
      <c r="G55" s="15">
        <v>200000</v>
      </c>
      <c r="H55" s="15">
        <v>200000</v>
      </c>
      <c r="I55" s="8">
        <f>G55+H55</f>
        <v>400000</v>
      </c>
      <c r="J55" s="15">
        <v>200000</v>
      </c>
      <c r="K55" s="15">
        <v>200000</v>
      </c>
      <c r="L55" s="8">
        <f>J55+K55</f>
        <v>400000</v>
      </c>
      <c r="M55" s="13"/>
    </row>
    <row r="56" ht="15.75" customHeight="1" spans="3:13">
      <c r="C56" s="13" t="s">
        <v>209</v>
      </c>
      <c r="D56" s="21">
        <v>500000</v>
      </c>
      <c r="E56" s="21">
        <v>500000</v>
      </c>
      <c r="F56" s="8">
        <f t="shared" si="4"/>
        <v>1000000</v>
      </c>
      <c r="G56" s="5">
        <v>600000</v>
      </c>
      <c r="H56" s="5">
        <v>700000</v>
      </c>
      <c r="I56" s="6">
        <v>1300000</v>
      </c>
      <c r="J56" s="6">
        <v>800000</v>
      </c>
      <c r="K56" s="6">
        <v>800000</v>
      </c>
      <c r="L56" s="6">
        <v>1600000</v>
      </c>
      <c r="M56" s="13"/>
    </row>
    <row r="57" ht="15.75" customHeight="1" spans="3:13">
      <c r="C57" s="13" t="s">
        <v>210</v>
      </c>
      <c r="D57" s="21">
        <v>750000</v>
      </c>
      <c r="E57" s="21">
        <v>1200000</v>
      </c>
      <c r="F57" s="8">
        <f t="shared" si="4"/>
        <v>1950000</v>
      </c>
      <c r="G57" s="5">
        <v>1200000</v>
      </c>
      <c r="H57" s="5">
        <v>1950000</v>
      </c>
      <c r="I57" s="6">
        <v>3150000</v>
      </c>
      <c r="J57" s="6">
        <v>1950000</v>
      </c>
      <c r="K57" s="6">
        <v>3168750</v>
      </c>
      <c r="L57" s="6">
        <v>5118750</v>
      </c>
      <c r="M57" s="13"/>
    </row>
    <row r="58" ht="15.75" customHeight="1" spans="3:13">
      <c r="C58" s="13" t="s">
        <v>211</v>
      </c>
      <c r="D58" s="15">
        <v>600000</v>
      </c>
      <c r="E58" s="15">
        <v>700000</v>
      </c>
      <c r="F58" s="8">
        <f t="shared" si="4"/>
        <v>1300000</v>
      </c>
      <c r="G58" s="5">
        <v>1000000</v>
      </c>
      <c r="H58" s="5">
        <v>1500000</v>
      </c>
      <c r="I58" s="6" t="s">
        <v>212</v>
      </c>
      <c r="J58" s="6">
        <v>1500000</v>
      </c>
      <c r="K58" s="6">
        <v>2000000</v>
      </c>
      <c r="L58" s="6">
        <v>3500000</v>
      </c>
      <c r="M58" s="13"/>
    </row>
    <row r="59" ht="15.75" customHeight="1" spans="3:13">
      <c r="C59" s="13" t="s">
        <v>213</v>
      </c>
      <c r="D59" s="21">
        <v>200000</v>
      </c>
      <c r="E59" s="21">
        <v>200000</v>
      </c>
      <c r="F59" s="8">
        <f t="shared" si="4"/>
        <v>400000</v>
      </c>
      <c r="G59" s="5">
        <v>300000</v>
      </c>
      <c r="H59" s="5">
        <v>400000</v>
      </c>
      <c r="I59" s="6">
        <v>700000</v>
      </c>
      <c r="J59" s="6">
        <v>400000</v>
      </c>
      <c r="K59" s="6">
        <v>500000</v>
      </c>
      <c r="L59" s="6">
        <v>900000</v>
      </c>
      <c r="M59" s="13"/>
    </row>
    <row r="60" ht="15.75" customHeight="1" spans="3:13">
      <c r="C60" s="13" t="s">
        <v>214</v>
      </c>
      <c r="D60" s="21">
        <v>100000</v>
      </c>
      <c r="E60" s="21">
        <v>100000</v>
      </c>
      <c r="F60" s="8">
        <f t="shared" si="4"/>
        <v>200000</v>
      </c>
      <c r="G60" s="5">
        <v>100000</v>
      </c>
      <c r="H60" s="5">
        <v>100000</v>
      </c>
      <c r="I60" s="6">
        <v>200000</v>
      </c>
      <c r="J60" s="5">
        <v>100000</v>
      </c>
      <c r="K60" s="5">
        <v>100000</v>
      </c>
      <c r="L60" s="6">
        <v>200000</v>
      </c>
      <c r="M60" s="13"/>
    </row>
    <row r="61" ht="15.75" customHeight="1" spans="3:13">
      <c r="C61" s="12" t="s">
        <v>215</v>
      </c>
      <c r="D61" s="19">
        <v>2800000</v>
      </c>
      <c r="E61" s="19">
        <v>3350000</v>
      </c>
      <c r="F61" s="10">
        <f t="shared" si="4"/>
        <v>6150000</v>
      </c>
      <c r="G61" s="19">
        <v>3580000</v>
      </c>
      <c r="H61" s="19">
        <v>5030000</v>
      </c>
      <c r="I61" s="19">
        <v>8610000</v>
      </c>
      <c r="J61" s="11">
        <v>5749650</v>
      </c>
      <c r="K61" s="11">
        <v>7568400</v>
      </c>
      <c r="L61" s="11">
        <v>13318050</v>
      </c>
      <c r="M61" s="13"/>
    </row>
    <row r="62" ht="15.75" customHeight="1" spans="3:13">
      <c r="C62" s="13"/>
      <c r="D62" s="6"/>
      <c r="E62" s="6"/>
      <c r="F62" s="6"/>
      <c r="G62" s="6"/>
      <c r="H62" s="6"/>
      <c r="I62" s="6"/>
      <c r="J62" s="6"/>
      <c r="K62" s="6"/>
      <c r="L62" s="6"/>
      <c r="M62" s="13"/>
    </row>
    <row r="63" ht="15.75" customHeight="1" spans="3:13">
      <c r="C63" s="12" t="s">
        <v>216</v>
      </c>
      <c r="D63" s="6"/>
      <c r="E63" s="6"/>
      <c r="F63" s="6"/>
      <c r="G63" s="6"/>
      <c r="H63" s="6"/>
      <c r="I63" s="6"/>
      <c r="J63" s="6"/>
      <c r="K63" s="6"/>
      <c r="L63" s="6"/>
      <c r="M63" s="13"/>
    </row>
    <row r="64" ht="15.75" customHeight="1" spans="3:13">
      <c r="C64" s="13" t="s">
        <v>217</v>
      </c>
      <c r="D64" s="5">
        <v>9</v>
      </c>
      <c r="E64" s="5">
        <v>0</v>
      </c>
      <c r="F64" s="5">
        <v>9</v>
      </c>
      <c r="G64" s="5">
        <v>3</v>
      </c>
      <c r="H64" s="5">
        <v>2</v>
      </c>
      <c r="I64" s="5">
        <v>14</v>
      </c>
      <c r="J64" s="5">
        <v>34</v>
      </c>
      <c r="K64" s="6">
        <v>34</v>
      </c>
      <c r="L64" s="6">
        <v>34</v>
      </c>
      <c r="M64" s="13"/>
    </row>
    <row r="65" ht="15.75" customHeight="1" spans="3:13">
      <c r="C65" s="13" t="s">
        <v>218</v>
      </c>
      <c r="D65" s="7">
        <v>270000</v>
      </c>
      <c r="E65" s="5" t="s">
        <v>219</v>
      </c>
      <c r="F65" s="7">
        <v>270000</v>
      </c>
      <c r="G65" s="5">
        <v>90000</v>
      </c>
      <c r="H65" s="5">
        <v>60000</v>
      </c>
      <c r="I65" s="5">
        <v>150000</v>
      </c>
      <c r="J65" s="5">
        <v>870000</v>
      </c>
      <c r="K65" s="6">
        <v>0</v>
      </c>
      <c r="L65" s="6">
        <v>870000</v>
      </c>
      <c r="M65" s="13"/>
    </row>
    <row r="66" ht="15.75" customHeight="1" spans="3:13">
      <c r="C66" s="13" t="s">
        <v>220</v>
      </c>
      <c r="D66" s="5">
        <v>19</v>
      </c>
      <c r="E66" s="5">
        <v>2</v>
      </c>
      <c r="F66" s="5">
        <v>21</v>
      </c>
      <c r="G66" s="5" t="s">
        <v>221</v>
      </c>
      <c r="H66" s="5" t="s">
        <v>222</v>
      </c>
      <c r="I66" s="5">
        <v>32</v>
      </c>
      <c r="J66" s="5">
        <v>34</v>
      </c>
      <c r="K66" s="6">
        <v>34</v>
      </c>
      <c r="L66" s="6">
        <v>34</v>
      </c>
      <c r="M66" s="13"/>
    </row>
    <row r="67" ht="15.75" customHeight="1" spans="3:13">
      <c r="C67" s="13" t="s">
        <v>223</v>
      </c>
      <c r="D67" s="5">
        <v>570000</v>
      </c>
      <c r="E67" s="5">
        <v>63000</v>
      </c>
      <c r="F67" s="5">
        <f t="shared" ref="F67:F68" si="5">D67+E67</f>
        <v>633000</v>
      </c>
      <c r="G67" s="7">
        <v>180000</v>
      </c>
      <c r="H67" s="5">
        <v>150000</v>
      </c>
      <c r="I67" s="5">
        <v>333000</v>
      </c>
      <c r="J67" s="5">
        <v>870000</v>
      </c>
      <c r="K67" s="6">
        <v>0</v>
      </c>
      <c r="L67" s="6">
        <v>870000</v>
      </c>
      <c r="M67" s="13"/>
    </row>
    <row r="68" ht="15.75" customHeight="1" spans="3:13">
      <c r="C68" s="13" t="s">
        <v>224</v>
      </c>
      <c r="D68" s="5">
        <f t="shared" ref="D68:E68" si="6">30*6*6000</f>
        <v>1080000</v>
      </c>
      <c r="E68" s="5">
        <f t="shared" si="6"/>
        <v>1080000</v>
      </c>
      <c r="F68" s="5">
        <f t="shared" si="5"/>
        <v>2160000</v>
      </c>
      <c r="G68" s="5">
        <f t="shared" ref="G68:H68" si="7">40*6000*6</f>
        <v>1440000</v>
      </c>
      <c r="H68" s="5">
        <f t="shared" si="7"/>
        <v>1440000</v>
      </c>
      <c r="I68" s="5">
        <v>2880000</v>
      </c>
      <c r="J68" s="5">
        <v>2160000</v>
      </c>
      <c r="K68" s="5">
        <v>2160000</v>
      </c>
      <c r="L68" s="6">
        <v>4320000</v>
      </c>
      <c r="M68" s="13"/>
    </row>
    <row r="69" ht="15.75" customHeight="1" spans="3:13">
      <c r="C69" s="12" t="s">
        <v>225</v>
      </c>
      <c r="D69" s="5">
        <v>50000</v>
      </c>
      <c r="E69" s="5">
        <v>0</v>
      </c>
      <c r="F69" s="5">
        <v>50000</v>
      </c>
      <c r="G69" s="5">
        <v>60000</v>
      </c>
      <c r="H69" s="5">
        <v>50000</v>
      </c>
      <c r="I69" s="5">
        <v>110000</v>
      </c>
      <c r="J69" s="5">
        <v>140000</v>
      </c>
      <c r="K69" s="5">
        <v>140000</v>
      </c>
      <c r="L69" s="6">
        <v>280000</v>
      </c>
      <c r="M69" s="13"/>
    </row>
    <row r="70" ht="15.75" customHeight="1" spans="3:13">
      <c r="C70" s="13" t="s">
        <v>226</v>
      </c>
      <c r="D70" s="5">
        <v>70000</v>
      </c>
      <c r="E70" s="5">
        <v>0</v>
      </c>
      <c r="F70" s="5">
        <v>70000</v>
      </c>
      <c r="G70" s="5">
        <v>45000</v>
      </c>
      <c r="H70" s="5">
        <v>35000</v>
      </c>
      <c r="I70" s="5">
        <v>90000</v>
      </c>
      <c r="J70" s="5">
        <v>168000</v>
      </c>
      <c r="K70" s="6">
        <v>168000</v>
      </c>
      <c r="L70" s="6">
        <v>336000</v>
      </c>
      <c r="M70" s="13"/>
    </row>
    <row r="71" ht="15.75" customHeight="1" spans="3:13">
      <c r="C71" s="12" t="s">
        <v>227</v>
      </c>
      <c r="D71" s="5">
        <v>60000</v>
      </c>
      <c r="E71" s="5">
        <v>70000</v>
      </c>
      <c r="F71" s="5">
        <v>130000</v>
      </c>
      <c r="G71" s="5">
        <v>90000</v>
      </c>
      <c r="H71" s="5">
        <v>90000</v>
      </c>
      <c r="I71" s="5">
        <v>180000</v>
      </c>
      <c r="J71" s="5">
        <v>120000</v>
      </c>
      <c r="K71" s="6">
        <v>120000</v>
      </c>
      <c r="L71" s="6">
        <v>240000</v>
      </c>
      <c r="M71" s="13"/>
    </row>
    <row r="72" ht="15.75" customHeight="1" spans="3:13">
      <c r="C72" s="12" t="s">
        <v>228</v>
      </c>
      <c r="D72" s="9">
        <v>2100000</v>
      </c>
      <c r="E72" s="19">
        <v>1213000</v>
      </c>
      <c r="F72" s="9">
        <f>D72+E72</f>
        <v>3313000</v>
      </c>
      <c r="G72" s="19">
        <v>1905000</v>
      </c>
      <c r="H72" s="19">
        <v>1825000</v>
      </c>
      <c r="I72" s="19">
        <v>373000</v>
      </c>
      <c r="J72" s="19">
        <v>4328000</v>
      </c>
      <c r="K72" s="11">
        <v>2588000</v>
      </c>
      <c r="L72" s="11">
        <v>6916000</v>
      </c>
      <c r="M72" s="13"/>
    </row>
    <row r="73" ht="15.75" customHeight="1" spans="3:13">
      <c r="C73" s="13"/>
      <c r="D73" s="6"/>
      <c r="E73" s="6"/>
      <c r="F73" s="6"/>
      <c r="G73" s="5"/>
      <c r="H73" s="5"/>
      <c r="I73" s="5"/>
      <c r="J73" s="5"/>
      <c r="K73" s="6"/>
      <c r="L73" s="6"/>
      <c r="M73" s="13"/>
    </row>
    <row r="74" ht="15.75" customHeight="1" spans="3:13">
      <c r="C74" s="12" t="s">
        <v>229</v>
      </c>
      <c r="D74" s="6"/>
      <c r="E74" s="6"/>
      <c r="F74" s="6"/>
      <c r="G74" s="5"/>
      <c r="H74" s="5"/>
      <c r="I74" s="5"/>
      <c r="J74" s="5"/>
      <c r="K74" s="6"/>
      <c r="L74" s="6"/>
      <c r="M74" s="13"/>
    </row>
    <row r="75" ht="15.75" customHeight="1" spans="3:13">
      <c r="C75" s="13" t="s">
        <v>230</v>
      </c>
      <c r="D75" s="5">
        <v>1</v>
      </c>
      <c r="E75" s="5">
        <v>1</v>
      </c>
      <c r="F75" s="5">
        <v>1</v>
      </c>
      <c r="G75" s="5">
        <v>2</v>
      </c>
      <c r="H75" s="5">
        <v>2</v>
      </c>
      <c r="I75" s="5">
        <v>2</v>
      </c>
      <c r="J75" s="5">
        <v>2</v>
      </c>
      <c r="K75" s="5">
        <v>2</v>
      </c>
      <c r="L75" s="5">
        <v>2</v>
      </c>
      <c r="M75" s="13"/>
    </row>
    <row r="76" ht="15.75" customHeight="1" spans="3:13">
      <c r="C76" s="13" t="s">
        <v>231</v>
      </c>
      <c r="D76" s="7">
        <v>150000</v>
      </c>
      <c r="E76" s="7">
        <v>150000</v>
      </c>
      <c r="F76" s="7">
        <v>300000</v>
      </c>
      <c r="G76" s="5">
        <v>300000</v>
      </c>
      <c r="H76" s="5">
        <v>300000</v>
      </c>
      <c r="I76" s="5">
        <v>600000</v>
      </c>
      <c r="J76" s="5">
        <v>300000</v>
      </c>
      <c r="K76" s="5">
        <v>300000</v>
      </c>
      <c r="L76" s="5">
        <v>600000</v>
      </c>
      <c r="M76" s="13"/>
    </row>
    <row r="77" ht="15.75" customHeight="1" spans="3:13">
      <c r="C77" s="13" t="s">
        <v>232</v>
      </c>
      <c r="D77" s="5">
        <v>1</v>
      </c>
      <c r="E77" s="5">
        <v>1</v>
      </c>
      <c r="F77" s="5">
        <v>1</v>
      </c>
      <c r="G77" s="5">
        <v>1</v>
      </c>
      <c r="H77" s="5">
        <v>1</v>
      </c>
      <c r="I77" s="5">
        <v>1</v>
      </c>
      <c r="J77" s="5">
        <v>1</v>
      </c>
      <c r="K77" s="5">
        <v>1</v>
      </c>
      <c r="L77" s="5">
        <v>1</v>
      </c>
      <c r="M77" s="13"/>
    </row>
    <row r="78" ht="15.75" customHeight="1" spans="3:13">
      <c r="C78" s="18" t="s">
        <v>233</v>
      </c>
      <c r="D78" s="7">
        <v>120000</v>
      </c>
      <c r="E78" s="7">
        <v>120000</v>
      </c>
      <c r="F78" s="7">
        <v>600000</v>
      </c>
      <c r="G78" s="5">
        <v>150000</v>
      </c>
      <c r="H78" s="5">
        <v>150000</v>
      </c>
      <c r="I78" s="5">
        <v>300000</v>
      </c>
      <c r="J78" s="5">
        <v>180000</v>
      </c>
      <c r="K78" s="6">
        <v>180000</v>
      </c>
      <c r="L78" s="6">
        <v>360000</v>
      </c>
      <c r="M78" s="13"/>
    </row>
    <row r="79" ht="15.75" customHeight="1" spans="3:13">
      <c r="C79" s="13" t="s">
        <v>234</v>
      </c>
      <c r="D79" s="5">
        <v>1</v>
      </c>
      <c r="E79" s="5"/>
      <c r="F79" s="5">
        <v>1</v>
      </c>
      <c r="G79" s="5">
        <v>1</v>
      </c>
      <c r="H79" s="5">
        <v>1</v>
      </c>
      <c r="I79" s="5">
        <v>1</v>
      </c>
      <c r="J79" s="5">
        <v>1</v>
      </c>
      <c r="K79" s="5">
        <v>1</v>
      </c>
      <c r="L79" s="5">
        <v>1</v>
      </c>
      <c r="M79" s="13"/>
    </row>
    <row r="80" ht="15.75" customHeight="1" spans="3:13">
      <c r="C80" s="13" t="s">
        <v>235</v>
      </c>
      <c r="D80" s="7">
        <v>180000</v>
      </c>
      <c r="E80" s="7">
        <v>180000</v>
      </c>
      <c r="F80" s="7">
        <v>360000</v>
      </c>
      <c r="G80" s="5">
        <v>210000</v>
      </c>
      <c r="H80" s="5">
        <v>210000</v>
      </c>
      <c r="I80" s="5">
        <v>420000</v>
      </c>
      <c r="J80" s="5">
        <v>238050</v>
      </c>
      <c r="K80" s="5">
        <v>238050</v>
      </c>
      <c r="L80" s="6">
        <v>476100</v>
      </c>
      <c r="M80" s="13"/>
    </row>
    <row r="81" ht="15.75" customHeight="1" spans="3:13">
      <c r="C81" s="13" t="s">
        <v>236</v>
      </c>
      <c r="D81" s="7">
        <v>500000</v>
      </c>
      <c r="E81" s="7">
        <v>600000</v>
      </c>
      <c r="F81" s="7">
        <v>1100000</v>
      </c>
      <c r="G81" s="5">
        <v>1000000</v>
      </c>
      <c r="H81" s="5">
        <v>1500000</v>
      </c>
      <c r="I81" s="5">
        <v>2500000</v>
      </c>
      <c r="J81" s="5">
        <v>1500000</v>
      </c>
      <c r="K81" s="6">
        <v>2000000</v>
      </c>
      <c r="L81" s="6">
        <v>3500000</v>
      </c>
      <c r="M81" s="13"/>
    </row>
    <row r="82" ht="15.75" customHeight="1" spans="3:13">
      <c r="C82" s="13" t="s">
        <v>237</v>
      </c>
      <c r="D82" s="7">
        <v>1</v>
      </c>
      <c r="E82" s="7">
        <v>1</v>
      </c>
      <c r="F82" s="7">
        <v>1</v>
      </c>
      <c r="G82" s="5">
        <v>1</v>
      </c>
      <c r="H82" s="5">
        <v>1</v>
      </c>
      <c r="I82" s="5">
        <v>1</v>
      </c>
      <c r="J82" s="5">
        <v>1</v>
      </c>
      <c r="K82" s="5">
        <v>1</v>
      </c>
      <c r="L82" s="5">
        <v>1</v>
      </c>
      <c r="M82" s="13"/>
    </row>
    <row r="83" ht="15.75" customHeight="1" spans="3:13">
      <c r="C83" s="13" t="s">
        <v>238</v>
      </c>
      <c r="D83" s="7">
        <v>240000</v>
      </c>
      <c r="E83" s="7">
        <v>240000</v>
      </c>
      <c r="F83" s="7">
        <v>480000</v>
      </c>
      <c r="G83" s="5">
        <v>300000</v>
      </c>
      <c r="H83" s="5">
        <v>300000</v>
      </c>
      <c r="I83" s="5">
        <v>600000</v>
      </c>
      <c r="J83" s="5">
        <v>345600</v>
      </c>
      <c r="K83" s="6">
        <v>345600</v>
      </c>
      <c r="L83" s="6">
        <v>691200</v>
      </c>
      <c r="M83" s="13"/>
    </row>
    <row r="84" ht="15.75" customHeight="1" spans="3:13">
      <c r="C84" s="13" t="s">
        <v>239</v>
      </c>
      <c r="D84" s="7">
        <v>1</v>
      </c>
      <c r="E84" s="7">
        <v>1</v>
      </c>
      <c r="F84" s="7">
        <v>1</v>
      </c>
      <c r="G84" s="5">
        <v>1</v>
      </c>
      <c r="H84" s="5">
        <v>1</v>
      </c>
      <c r="I84" s="5">
        <v>1</v>
      </c>
      <c r="J84" s="5">
        <v>1</v>
      </c>
      <c r="K84" s="5">
        <v>1</v>
      </c>
      <c r="L84" s="5">
        <v>1</v>
      </c>
      <c r="M84" s="13"/>
    </row>
    <row r="85" ht="15.75" customHeight="1" spans="3:13">
      <c r="C85" s="13" t="s">
        <v>240</v>
      </c>
      <c r="D85" s="7">
        <v>120000</v>
      </c>
      <c r="E85" s="7">
        <v>120000</v>
      </c>
      <c r="F85" s="7">
        <v>240000</v>
      </c>
      <c r="G85" s="5">
        <v>150000</v>
      </c>
      <c r="H85" s="5">
        <v>150000</v>
      </c>
      <c r="I85" s="5">
        <v>300000</v>
      </c>
      <c r="J85" s="5">
        <v>172800</v>
      </c>
      <c r="K85" s="5">
        <v>172800</v>
      </c>
      <c r="L85" s="6">
        <v>345600</v>
      </c>
      <c r="M85" s="13"/>
    </row>
    <row r="86" ht="15.75" customHeight="1" spans="3:13">
      <c r="C86" s="12" t="s">
        <v>241</v>
      </c>
      <c r="D86" s="9">
        <v>1310000</v>
      </c>
      <c r="E86" s="9">
        <v>1410000</v>
      </c>
      <c r="F86" s="9">
        <v>2720000</v>
      </c>
      <c r="G86" s="19">
        <v>2110000</v>
      </c>
      <c r="H86" s="19">
        <v>2610000</v>
      </c>
      <c r="I86" s="19">
        <v>4720000</v>
      </c>
      <c r="J86" s="19">
        <v>2736450</v>
      </c>
      <c r="K86" s="11">
        <v>3236450</v>
      </c>
      <c r="L86" s="11">
        <v>5972900</v>
      </c>
      <c r="M86" s="13"/>
    </row>
    <row r="87" ht="15.75" customHeight="1" spans="3:13">
      <c r="C87" s="13"/>
      <c r="D87" s="6"/>
      <c r="E87" s="6"/>
      <c r="F87" s="6"/>
      <c r="G87" s="5"/>
      <c r="H87" s="5"/>
      <c r="I87" s="5"/>
      <c r="J87" s="5"/>
      <c r="K87" s="6"/>
      <c r="L87" s="6"/>
      <c r="M87" s="13"/>
    </row>
    <row r="88" ht="15.75" customHeight="1" spans="3:13">
      <c r="C88" s="13" t="s">
        <v>242</v>
      </c>
      <c r="D88" s="5" t="s">
        <v>150</v>
      </c>
      <c r="E88" s="5" t="s">
        <v>151</v>
      </c>
      <c r="F88" s="5" t="s">
        <v>152</v>
      </c>
      <c r="G88" s="5" t="s">
        <v>153</v>
      </c>
      <c r="H88" s="5" t="s">
        <v>154</v>
      </c>
      <c r="I88" s="5" t="s">
        <v>155</v>
      </c>
      <c r="J88" s="5" t="s">
        <v>156</v>
      </c>
      <c r="K88" s="5" t="s">
        <v>157</v>
      </c>
      <c r="L88" s="5" t="s">
        <v>158</v>
      </c>
      <c r="M88" s="13"/>
    </row>
    <row r="89" ht="15.75" customHeight="1" spans="3:13">
      <c r="C89" s="12" t="s">
        <v>243</v>
      </c>
      <c r="D89" s="7">
        <v>45000000</v>
      </c>
      <c r="E89" s="5">
        <v>60000000</v>
      </c>
      <c r="F89" s="7">
        <f t="shared" ref="F89:F93" si="8">SUM(D89:E89)</f>
        <v>105000000</v>
      </c>
      <c r="G89" s="5">
        <v>84000000</v>
      </c>
      <c r="H89" s="5">
        <v>113750000</v>
      </c>
      <c r="I89" s="5">
        <f>G89+H89</f>
        <v>197750000</v>
      </c>
      <c r="J89" s="5">
        <v>217408750</v>
      </c>
      <c r="K89" s="6">
        <v>183961250</v>
      </c>
      <c r="L89" s="6">
        <v>401370000</v>
      </c>
      <c r="M89" s="13"/>
    </row>
    <row r="90" ht="15.75" customHeight="1" spans="3:13">
      <c r="C90" s="13" t="s">
        <v>244</v>
      </c>
      <c r="D90" s="7">
        <f t="shared" ref="D90:E90" si="9">D18+D35+D46+D72+D86</f>
        <v>7332000</v>
      </c>
      <c r="E90" s="7">
        <f t="shared" si="9"/>
        <v>6923000</v>
      </c>
      <c r="F90" s="7">
        <f t="shared" si="8"/>
        <v>14255000</v>
      </c>
      <c r="G90" s="7">
        <f t="shared" ref="G90:H90" si="10">G18+G35+G46+G72+G86</f>
        <v>10457000</v>
      </c>
      <c r="H90" s="7">
        <f t="shared" si="10"/>
        <v>12416000</v>
      </c>
      <c r="I90" s="7">
        <f t="shared" ref="I90:I91" si="11">SUM(G90:H90)</f>
        <v>22873000</v>
      </c>
      <c r="J90" s="5">
        <v>16273650</v>
      </c>
      <c r="K90" s="6">
        <v>15033650</v>
      </c>
      <c r="L90" s="6">
        <v>31307300</v>
      </c>
      <c r="M90" s="13"/>
    </row>
    <row r="91" ht="15.75" customHeight="1" spans="3:13">
      <c r="C91" s="12" t="s">
        <v>245</v>
      </c>
      <c r="D91" s="7">
        <f t="shared" ref="D91:E91" si="12">D89-D90</f>
        <v>37668000</v>
      </c>
      <c r="E91" s="7">
        <f t="shared" si="12"/>
        <v>53077000</v>
      </c>
      <c r="F91" s="7">
        <f t="shared" si="8"/>
        <v>90745000</v>
      </c>
      <c r="G91" s="7">
        <f t="shared" ref="G91:H91" si="13">G89-G90</f>
        <v>73543000</v>
      </c>
      <c r="H91" s="7">
        <f t="shared" si="13"/>
        <v>101334000</v>
      </c>
      <c r="I91" s="7">
        <f t="shared" si="11"/>
        <v>174877000</v>
      </c>
      <c r="J91" s="5">
        <v>201135100</v>
      </c>
      <c r="K91" s="6">
        <v>168927600</v>
      </c>
      <c r="L91" s="6">
        <v>370062700</v>
      </c>
      <c r="M91" s="13"/>
    </row>
    <row r="92" ht="15.75" customHeight="1" spans="3:13">
      <c r="C92" s="13" t="s">
        <v>246</v>
      </c>
      <c r="D92" s="5">
        <v>2800000</v>
      </c>
      <c r="E92" s="7">
        <v>3350000</v>
      </c>
      <c r="F92" s="5">
        <f t="shared" si="8"/>
        <v>6150000</v>
      </c>
      <c r="G92" s="5">
        <v>3580000</v>
      </c>
      <c r="H92" s="5">
        <v>5030000</v>
      </c>
      <c r="I92" s="5">
        <v>8610000</v>
      </c>
      <c r="J92" s="6">
        <v>5749650</v>
      </c>
      <c r="K92" s="6">
        <v>7568400</v>
      </c>
      <c r="L92" s="6">
        <v>13318050</v>
      </c>
      <c r="M92" s="13"/>
    </row>
    <row r="93" ht="15.75" customHeight="1" spans="3:13">
      <c r="C93" s="12" t="s">
        <v>247</v>
      </c>
      <c r="D93" s="7">
        <f t="shared" ref="D93:E93" si="14">D91-D92</f>
        <v>34868000</v>
      </c>
      <c r="E93" s="7">
        <f t="shared" si="14"/>
        <v>49727000</v>
      </c>
      <c r="F93" s="7">
        <f t="shared" si="8"/>
        <v>84595000</v>
      </c>
      <c r="G93" s="7">
        <f t="shared" ref="G93:H93" si="15">G91-G92</f>
        <v>69963000</v>
      </c>
      <c r="H93" s="7">
        <f t="shared" si="15"/>
        <v>96304000</v>
      </c>
      <c r="I93" s="7">
        <f>SUM(G93:H93)</f>
        <v>166267000</v>
      </c>
      <c r="J93" s="5">
        <v>195385450</v>
      </c>
      <c r="K93" s="6">
        <v>161359200</v>
      </c>
      <c r="L93" s="6">
        <v>356744650</v>
      </c>
      <c r="M93" s="13"/>
    </row>
    <row r="94" ht="15.75" customHeight="1" spans="3:13">
      <c r="C94" s="13" t="s">
        <v>248</v>
      </c>
      <c r="D94" s="5">
        <v>6800</v>
      </c>
      <c r="E94" s="5">
        <v>5000</v>
      </c>
      <c r="F94" s="5">
        <f>SUM(D94:E94)/2</f>
        <v>5900</v>
      </c>
      <c r="G94" s="5">
        <v>6030</v>
      </c>
      <c r="H94" s="5">
        <v>6015</v>
      </c>
      <c r="I94" s="5">
        <v>6020</v>
      </c>
      <c r="J94" s="5">
        <v>1240</v>
      </c>
      <c r="K94" s="6">
        <v>1900</v>
      </c>
      <c r="L94" s="6">
        <v>1570</v>
      </c>
      <c r="M94" s="13"/>
    </row>
    <row r="95" ht="15.75" customHeight="1"/>
    <row r="96" ht="15.75" customHeight="1"/>
    <row r="97" ht="15.75" customHeight="1" spans="3:6">
      <c r="C97" t="s">
        <v>66</v>
      </c>
      <c r="D97" t="s">
        <v>249</v>
      </c>
      <c r="E97" t="s">
        <v>250</v>
      </c>
      <c r="F97" t="s">
        <v>251</v>
      </c>
    </row>
    <row r="98" ht="15.75" customHeight="1" spans="3:6">
      <c r="C98" t="s">
        <v>241</v>
      </c>
      <c r="D98">
        <v>2720000</v>
      </c>
      <c r="E98">
        <v>4720000</v>
      </c>
      <c r="F98">
        <v>5972900</v>
      </c>
    </row>
    <row r="99" ht="15.75" customHeight="1" spans="3:6">
      <c r="C99" t="s">
        <v>201</v>
      </c>
      <c r="D99">
        <v>4692000</v>
      </c>
      <c r="E99">
        <v>8547000</v>
      </c>
      <c r="F99">
        <v>12971200</v>
      </c>
    </row>
    <row r="100" ht="15.75" customHeight="1" spans="3:6">
      <c r="C100" t="s">
        <v>175</v>
      </c>
      <c r="D100">
        <v>480000</v>
      </c>
      <c r="E100">
        <v>775000</v>
      </c>
      <c r="F100">
        <v>1680000</v>
      </c>
    </row>
    <row r="101" ht="15.75" customHeight="1" spans="3:6">
      <c r="C101" t="s">
        <v>228</v>
      </c>
      <c r="D101">
        <v>3313000</v>
      </c>
      <c r="E101">
        <v>373000</v>
      </c>
      <c r="F101">
        <v>6916000</v>
      </c>
    </row>
    <row r="102" ht="15.75" customHeight="1" spans="3:6">
      <c r="C102" t="s">
        <v>215</v>
      </c>
      <c r="D102">
        <v>6150000</v>
      </c>
      <c r="E102">
        <v>8610000</v>
      </c>
      <c r="F102">
        <v>13318050</v>
      </c>
    </row>
    <row r="103" ht="15.75" customHeight="1" spans="3:6">
      <c r="C103" t="s">
        <v>191</v>
      </c>
      <c r="D103">
        <v>3090000</v>
      </c>
      <c r="E103">
        <v>3400000</v>
      </c>
      <c r="F103">
        <v>3767200</v>
      </c>
    </row>
    <row r="104" ht="15.75" customHeight="1" spans="3:6">
      <c r="C104" t="s">
        <v>177</v>
      </c>
      <c r="D104">
        <v>80000</v>
      </c>
      <c r="E104">
        <v>50000</v>
      </c>
      <c r="F104">
        <v>50000</v>
      </c>
    </row>
    <row r="105" ht="15.75" customHeight="1" spans="3:6">
      <c r="C105" t="s">
        <v>252</v>
      </c>
      <c r="D105">
        <v>20525000</v>
      </c>
      <c r="E105">
        <v>26475000</v>
      </c>
      <c r="F105">
        <v>44675350</v>
      </c>
    </row>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spans="3:6">
      <c r="C118" t="s">
        <v>66</v>
      </c>
      <c r="D118" t="s">
        <v>249</v>
      </c>
      <c r="E118" t="s">
        <v>250</v>
      </c>
      <c r="F118" t="s">
        <v>251</v>
      </c>
    </row>
    <row r="119" ht="15.75" customHeight="1" spans="3:6">
      <c r="C119" t="s">
        <v>245</v>
      </c>
      <c r="D119">
        <v>90745000</v>
      </c>
      <c r="E119">
        <v>174877000</v>
      </c>
      <c r="F119">
        <v>370062700</v>
      </c>
    </row>
    <row r="120" ht="15.75" customHeight="1" spans="3:6">
      <c r="C120" t="s">
        <v>247</v>
      </c>
      <c r="D120">
        <v>84595000</v>
      </c>
      <c r="E120">
        <v>166267000</v>
      </c>
      <c r="F120">
        <v>356744650</v>
      </c>
    </row>
    <row r="121" ht="28" customHeight="1" spans="3:6">
      <c r="C121" s="1" t="s">
        <v>243</v>
      </c>
      <c r="D121">
        <v>105000000</v>
      </c>
      <c r="E121">
        <v>197750000</v>
      </c>
      <c r="F121">
        <v>401370000</v>
      </c>
    </row>
    <row r="122" ht="15.75" customHeight="1" spans="3:6">
      <c r="C122" t="s">
        <v>252</v>
      </c>
      <c r="D122">
        <v>280340000</v>
      </c>
      <c r="E122">
        <v>538894000</v>
      </c>
      <c r="F122">
        <v>1128177350</v>
      </c>
    </row>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spans="4:5">
      <c r="D132" s="33"/>
      <c r="E132" s="33"/>
    </row>
    <row r="133" ht="15.75" customHeight="1" spans="5:5">
      <c r="E133" s="34"/>
    </row>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paperSize="1" orientation="portrait"/>
  <headerFooter/>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0"/>
  <sheetViews>
    <sheetView topLeftCell="A35" workbookViewId="0">
      <selection activeCell="K50" sqref="K50"/>
    </sheetView>
  </sheetViews>
  <sheetFormatPr defaultColWidth="8.66666666666667" defaultRowHeight="14" outlineLevelCol="3"/>
  <cols>
    <col min="1" max="1" width="15" customWidth="1"/>
    <col min="2" max="2" width="12.0833333333333" customWidth="1"/>
    <col min="3" max="3" width="12.25" customWidth="1"/>
    <col min="4" max="4" width="12" customWidth="1"/>
  </cols>
  <sheetData>
    <row r="1" s="23" customFormat="1" ht="20" spans="1:1">
      <c r="A1" s="24" t="s">
        <v>253</v>
      </c>
    </row>
    <row r="3" spans="1:2">
      <c r="A3" t="s">
        <v>254</v>
      </c>
      <c r="B3" t="s">
        <v>255</v>
      </c>
    </row>
    <row r="4" spans="1:2">
      <c r="A4" s="25">
        <v>2018</v>
      </c>
      <c r="B4" s="26">
        <f>Sheet2!F18+Sheet2!F35+Sheet2!F46+Sheet2!F61+Sheet2!F72+Sheet2!F86+Sheet2!F95</f>
        <v>20445000</v>
      </c>
    </row>
    <row r="5" spans="1:2">
      <c r="A5" s="25">
        <v>2019</v>
      </c>
      <c r="B5" s="26">
        <f>Sheet2!I18+Sheet2!I35+Sheet2!I46+Sheet2!I61+Sheet2!I72+Sheet2!I86+Sheet2!I94</f>
        <v>26431020</v>
      </c>
    </row>
    <row r="6" spans="1:3">
      <c r="A6" s="25">
        <v>2020</v>
      </c>
      <c r="B6" s="26">
        <f>Sheet2!L18+Sheet2!L35+Sheet2!L46+Sheet2!L61+Sheet2!L72+Sheet2!L86+Sheet2!L94</f>
        <v>44626920</v>
      </c>
      <c r="C6" s="27"/>
    </row>
    <row r="8" ht="17.5" spans="1:2">
      <c r="A8" s="28" t="s">
        <v>256</v>
      </c>
      <c r="B8" s="29">
        <f>(B6/B4)^(1/3)-1</f>
        <v>0.297189027556819</v>
      </c>
    </row>
    <row r="12" ht="28" spans="1:4">
      <c r="A12" s="30" t="s">
        <v>66</v>
      </c>
      <c r="B12" s="30" t="s">
        <v>249</v>
      </c>
      <c r="C12" s="30" t="s">
        <v>250</v>
      </c>
      <c r="D12" s="30" t="s">
        <v>251</v>
      </c>
    </row>
    <row r="13" spans="1:4">
      <c r="A13" s="31" t="s">
        <v>245</v>
      </c>
      <c r="B13" s="31">
        <v>90745000</v>
      </c>
      <c r="C13" s="31">
        <v>174877000</v>
      </c>
      <c r="D13" s="31">
        <v>370062700</v>
      </c>
    </row>
    <row r="14" spans="1:4">
      <c r="A14" s="31" t="s">
        <v>247</v>
      </c>
      <c r="B14" s="31">
        <v>84595000</v>
      </c>
      <c r="C14" s="31">
        <v>166267000</v>
      </c>
      <c r="D14" s="31">
        <v>356744650</v>
      </c>
    </row>
    <row r="15" ht="56" spans="1:4">
      <c r="A15" s="32" t="s">
        <v>257</v>
      </c>
      <c r="B15" s="32">
        <v>105000000</v>
      </c>
      <c r="C15" s="32">
        <v>197750000</v>
      </c>
      <c r="D15" s="32">
        <v>401370000</v>
      </c>
    </row>
    <row r="17" spans="1:1">
      <c r="A17" s="33" t="s">
        <v>258</v>
      </c>
    </row>
    <row r="18" spans="1:2">
      <c r="A18" s="1" t="s">
        <v>259</v>
      </c>
      <c r="B18" s="34">
        <f>(D13-B13)/B13</f>
        <v>3.07805058129925</v>
      </c>
    </row>
    <row r="19" spans="1:2">
      <c r="A19" s="1" t="s">
        <v>260</v>
      </c>
      <c r="B19" s="34">
        <f>(D14-B14)/B14</f>
        <v>3.21708907145812</v>
      </c>
    </row>
    <row r="20" spans="1:2">
      <c r="A20" s="1" t="s">
        <v>261</v>
      </c>
      <c r="B20" s="34">
        <f>(D15-B15)/B15</f>
        <v>2.82257142857143</v>
      </c>
    </row>
    <row r="23" ht="28" spans="2:4">
      <c r="B23" s="30" t="s">
        <v>249</v>
      </c>
      <c r="C23" s="30" t="s">
        <v>250</v>
      </c>
      <c r="D23" s="30" t="s">
        <v>251</v>
      </c>
    </row>
    <row r="24" spans="1:4">
      <c r="A24" s="35" t="s">
        <v>262</v>
      </c>
      <c r="B24" s="35">
        <v>280340000</v>
      </c>
      <c r="C24" s="35">
        <v>538894000</v>
      </c>
      <c r="D24" s="35">
        <v>1128177350</v>
      </c>
    </row>
    <row r="26" spans="1:4">
      <c r="A26" t="s">
        <v>263</v>
      </c>
      <c r="C26" s="34">
        <f>(C24-B24)/B24</f>
        <v>0.922287222658201</v>
      </c>
      <c r="D26" s="34">
        <f>(D24-C24)/C24</f>
        <v>1.09350512345656</v>
      </c>
    </row>
    <row r="28" spans="1:4">
      <c r="A28" t="s">
        <v>264</v>
      </c>
      <c r="D28" s="34">
        <f>(D26-C26)/C26</f>
        <v>0.185644880024336</v>
      </c>
    </row>
    <row r="36" ht="28" spans="1:4">
      <c r="A36" s="30" t="s">
        <v>66</v>
      </c>
      <c r="B36" s="30" t="s">
        <v>249</v>
      </c>
      <c r="C36" s="30" t="s">
        <v>250</v>
      </c>
      <c r="D36" s="30" t="s">
        <v>251</v>
      </c>
    </row>
    <row r="37" spans="1:4">
      <c r="A37" s="31" t="s">
        <v>245</v>
      </c>
      <c r="B37" s="31">
        <v>90745000</v>
      </c>
      <c r="C37" s="31">
        <v>174877000</v>
      </c>
      <c r="D37" s="31">
        <v>370062700</v>
      </c>
    </row>
    <row r="38" spans="1:4">
      <c r="A38" s="31" t="s">
        <v>247</v>
      </c>
      <c r="B38" s="31">
        <v>84595000</v>
      </c>
      <c r="C38" s="31">
        <v>166267000</v>
      </c>
      <c r="D38" s="31">
        <v>356744650</v>
      </c>
    </row>
    <row r="39" ht="56" spans="1:4">
      <c r="A39" s="32" t="s">
        <v>257</v>
      </c>
      <c r="B39" s="32">
        <v>105000000</v>
      </c>
      <c r="C39" s="32">
        <v>197750000</v>
      </c>
      <c r="D39" s="32">
        <v>401370000</v>
      </c>
    </row>
    <row r="41" spans="1:1">
      <c r="A41" s="33" t="s">
        <v>258</v>
      </c>
    </row>
    <row r="42" spans="1:4">
      <c r="A42" s="1" t="s">
        <v>259</v>
      </c>
      <c r="C42" s="34">
        <f>(C37-B37)/B37</f>
        <v>0.927125461457932</v>
      </c>
      <c r="D42" s="34">
        <f>(D37-C37)/C37</f>
        <v>1.11613133802616</v>
      </c>
    </row>
    <row r="43" spans="1:2">
      <c r="A43" s="1"/>
      <c r="B43" s="34"/>
    </row>
    <row r="44" ht="28" spans="1:4">
      <c r="A44" s="1" t="s">
        <v>265</v>
      </c>
      <c r="B44" s="34"/>
      <c r="D44" s="34">
        <f>(D42-C42)/C42</f>
        <v>0.203862243488607</v>
      </c>
    </row>
    <row r="48" spans="1:4">
      <c r="A48" t="s">
        <v>266</v>
      </c>
      <c r="C48" s="34">
        <f>(C38-B38)/B38</f>
        <v>0.965447130445062</v>
      </c>
      <c r="D48" s="34">
        <f>(D38-C38)/C38</f>
        <v>1.14561308016624</v>
      </c>
    </row>
    <row r="50" ht="28" spans="1:4">
      <c r="A50" s="1" t="s">
        <v>267</v>
      </c>
      <c r="D50" s="34">
        <f>(D48-C48)/C48</f>
        <v>0.18661399888166</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8"/>
  <sheetViews>
    <sheetView zoomScale="90" zoomScaleNormal="90" workbookViewId="0">
      <pane ySplit="1" topLeftCell="A14" activePane="bottomLeft" state="frozen"/>
      <selection/>
      <selection pane="bottomLeft" activeCell="F35" sqref="F35"/>
    </sheetView>
  </sheetViews>
  <sheetFormatPr defaultColWidth="8.66666666666667" defaultRowHeight="14"/>
  <cols>
    <col min="1" max="1" width="44.1666666666667"/>
    <col min="2" max="4" width="16.75"/>
    <col min="5" max="6" width="7.83333333333333" customWidth="1"/>
    <col min="7" max="7" width="8.91666666666667" customWidth="1"/>
    <col min="8" max="9" width="7.83333333333333" customWidth="1"/>
    <col min="10" max="10" width="11.0833333333333"/>
  </cols>
  <sheetData>
    <row r="1" ht="14.5" spans="1:10">
      <c r="A1" s="12" t="s">
        <v>115</v>
      </c>
      <c r="B1" s="3" t="s">
        <v>138</v>
      </c>
      <c r="C1" s="3" t="s">
        <v>139</v>
      </c>
      <c r="D1" s="3" t="s">
        <v>140</v>
      </c>
      <c r="E1" s="3" t="s">
        <v>141</v>
      </c>
      <c r="F1" s="3" t="s">
        <v>142</v>
      </c>
      <c r="G1" s="3" t="s">
        <v>143</v>
      </c>
      <c r="H1" s="3" t="s">
        <v>144</v>
      </c>
      <c r="I1" s="3" t="s">
        <v>145</v>
      </c>
      <c r="J1" s="3" t="s">
        <v>146</v>
      </c>
    </row>
    <row r="2" ht="14.5" spans="1:10">
      <c r="A2" s="13" t="s">
        <v>203</v>
      </c>
      <c r="B2" s="15">
        <v>120000</v>
      </c>
      <c r="C2" s="15">
        <v>120000</v>
      </c>
      <c r="D2" s="8">
        <v>240000</v>
      </c>
      <c r="E2" s="5">
        <v>300000</v>
      </c>
      <c r="F2" s="5">
        <v>300000</v>
      </c>
      <c r="G2" s="20">
        <v>600000</v>
      </c>
      <c r="H2" s="6">
        <v>345600</v>
      </c>
      <c r="I2" s="6">
        <v>345600</v>
      </c>
      <c r="J2" s="6">
        <v>691200</v>
      </c>
    </row>
    <row r="3" ht="14.5" spans="1:10">
      <c r="A3" s="13" t="s">
        <v>205</v>
      </c>
      <c r="B3" s="15">
        <v>180000</v>
      </c>
      <c r="C3" s="15">
        <v>180000</v>
      </c>
      <c r="D3" s="8">
        <v>360000</v>
      </c>
      <c r="E3" s="5">
        <v>210000</v>
      </c>
      <c r="F3" s="5">
        <v>210000</v>
      </c>
      <c r="G3" s="20">
        <v>420000</v>
      </c>
      <c r="H3" s="6">
        <v>238050</v>
      </c>
      <c r="I3" s="6">
        <v>238050</v>
      </c>
      <c r="J3" s="6">
        <v>476100</v>
      </c>
    </row>
    <row r="4" ht="14.5" spans="1:10">
      <c r="A4" s="13" t="s">
        <v>207</v>
      </c>
      <c r="B4" s="15">
        <v>150000</v>
      </c>
      <c r="C4" s="15">
        <v>150000</v>
      </c>
      <c r="D4" s="8">
        <f t="shared" ref="D4:D11" si="0">B4+C4</f>
        <v>300000</v>
      </c>
      <c r="E4" s="5">
        <v>180000</v>
      </c>
      <c r="F4" s="5">
        <v>180000</v>
      </c>
      <c r="G4" s="6">
        <v>360000</v>
      </c>
      <c r="H4" s="6">
        <v>216000</v>
      </c>
      <c r="I4" s="6">
        <v>216000</v>
      </c>
      <c r="J4" s="6">
        <v>432000</v>
      </c>
    </row>
    <row r="5" ht="14.5" spans="1:10">
      <c r="A5" s="13" t="s">
        <v>208</v>
      </c>
      <c r="B5" s="15">
        <v>200000</v>
      </c>
      <c r="C5" s="15">
        <v>200000</v>
      </c>
      <c r="D5" s="8">
        <f t="shared" si="0"/>
        <v>400000</v>
      </c>
      <c r="E5" s="15">
        <v>200000</v>
      </c>
      <c r="F5" s="15">
        <v>200000</v>
      </c>
      <c r="G5" s="8">
        <f>E5+F5</f>
        <v>400000</v>
      </c>
      <c r="H5" s="15">
        <v>200000</v>
      </c>
      <c r="I5" s="15">
        <v>200000</v>
      </c>
      <c r="J5" s="8">
        <f>H5+I5</f>
        <v>400000</v>
      </c>
    </row>
    <row r="6" ht="14.5" spans="1:10">
      <c r="A6" s="13" t="s">
        <v>209</v>
      </c>
      <c r="B6" s="21">
        <v>500000</v>
      </c>
      <c r="C6" s="21">
        <v>500000</v>
      </c>
      <c r="D6" s="8">
        <f t="shared" si="0"/>
        <v>1000000</v>
      </c>
      <c r="E6" s="5">
        <v>600000</v>
      </c>
      <c r="F6" s="5">
        <v>700000</v>
      </c>
      <c r="G6" s="6">
        <v>1300000</v>
      </c>
      <c r="H6" s="6">
        <v>800000</v>
      </c>
      <c r="I6" s="6">
        <v>800000</v>
      </c>
      <c r="J6" s="6">
        <v>1600000</v>
      </c>
    </row>
    <row r="7" ht="14.5" spans="1:10">
      <c r="A7" s="13" t="s">
        <v>210</v>
      </c>
      <c r="B7" s="21">
        <v>750000</v>
      </c>
      <c r="C7" s="21">
        <v>1200000</v>
      </c>
      <c r="D7" s="8">
        <f t="shared" si="0"/>
        <v>1950000</v>
      </c>
      <c r="E7" s="5">
        <v>1200000</v>
      </c>
      <c r="F7" s="5">
        <v>1950000</v>
      </c>
      <c r="G7" s="6">
        <v>3150000</v>
      </c>
      <c r="H7" s="6">
        <v>1950000</v>
      </c>
      <c r="I7" s="6">
        <v>3168750</v>
      </c>
      <c r="J7" s="6">
        <v>5118750</v>
      </c>
    </row>
    <row r="8" ht="14.5" spans="1:10">
      <c r="A8" s="13" t="s">
        <v>211</v>
      </c>
      <c r="B8" s="15">
        <v>600000</v>
      </c>
      <c r="C8" s="15">
        <v>700000</v>
      </c>
      <c r="D8" s="8">
        <f t="shared" si="0"/>
        <v>1300000</v>
      </c>
      <c r="E8" s="5">
        <v>1000000</v>
      </c>
      <c r="F8" s="5">
        <v>1500000</v>
      </c>
      <c r="G8" s="6">
        <v>2500000</v>
      </c>
      <c r="H8" s="6">
        <v>1500000</v>
      </c>
      <c r="I8" s="6">
        <v>2000000</v>
      </c>
      <c r="J8" s="6">
        <v>3500000</v>
      </c>
    </row>
    <row r="9" ht="14.5" spans="1:10">
      <c r="A9" s="13" t="s">
        <v>213</v>
      </c>
      <c r="B9" s="21">
        <v>200000</v>
      </c>
      <c r="C9" s="21">
        <v>200000</v>
      </c>
      <c r="D9" s="8">
        <f t="shared" si="0"/>
        <v>400000</v>
      </c>
      <c r="E9" s="5">
        <v>300000</v>
      </c>
      <c r="F9" s="5">
        <v>400000</v>
      </c>
      <c r="G9" s="6">
        <v>700000</v>
      </c>
      <c r="H9" s="6">
        <v>400000</v>
      </c>
      <c r="I9" s="6">
        <v>500000</v>
      </c>
      <c r="J9" s="6">
        <v>900000</v>
      </c>
    </row>
    <row r="10" ht="14.5" spans="1:10">
      <c r="A10" s="13" t="s">
        <v>214</v>
      </c>
      <c r="B10" s="21">
        <v>100000</v>
      </c>
      <c r="C10" s="21">
        <v>100000</v>
      </c>
      <c r="D10" s="8">
        <f t="shared" si="0"/>
        <v>200000</v>
      </c>
      <c r="E10" s="5">
        <v>100000</v>
      </c>
      <c r="F10" s="5">
        <v>100000</v>
      </c>
      <c r="G10" s="6">
        <v>200000</v>
      </c>
      <c r="H10" s="5">
        <v>100000</v>
      </c>
      <c r="I10" s="5">
        <v>100000</v>
      </c>
      <c r="J10" s="6">
        <v>200000</v>
      </c>
    </row>
    <row r="11" ht="14.5" spans="1:10">
      <c r="A11" s="12" t="s">
        <v>215</v>
      </c>
      <c r="B11" s="19">
        <v>2800000</v>
      </c>
      <c r="C11" s="19">
        <v>3350000</v>
      </c>
      <c r="D11" s="10">
        <f t="shared" si="0"/>
        <v>6150000</v>
      </c>
      <c r="E11" s="19">
        <v>3580000</v>
      </c>
      <c r="F11" s="19">
        <v>5030000</v>
      </c>
      <c r="G11" s="22">
        <v>8610000</v>
      </c>
      <c r="H11" s="11">
        <v>5749650</v>
      </c>
      <c r="I11" s="11">
        <v>7568400</v>
      </c>
      <c r="J11" s="11">
        <v>13318050</v>
      </c>
    </row>
    <row r="14" spans="1:4">
      <c r="A14" t="s">
        <v>115</v>
      </c>
      <c r="B14" t="s">
        <v>249</v>
      </c>
      <c r="C14" t="s">
        <v>250</v>
      </c>
      <c r="D14" t="s">
        <v>251</v>
      </c>
    </row>
    <row r="15" spans="1:4">
      <c r="A15" t="s">
        <v>210</v>
      </c>
      <c r="B15">
        <v>1950000</v>
      </c>
      <c r="C15">
        <v>3150000</v>
      </c>
      <c r="D15">
        <v>5118750</v>
      </c>
    </row>
    <row r="16" spans="1:4">
      <c r="A16" t="s">
        <v>214</v>
      </c>
      <c r="B16">
        <v>200000</v>
      </c>
      <c r="C16">
        <v>200000</v>
      </c>
      <c r="D16">
        <v>200000</v>
      </c>
    </row>
    <row r="17" spans="1:4">
      <c r="A17" t="s">
        <v>208</v>
      </c>
      <c r="B17">
        <v>400000</v>
      </c>
      <c r="C17">
        <v>400000</v>
      </c>
      <c r="D17">
        <v>400000</v>
      </c>
    </row>
    <row r="18" spans="1:4">
      <c r="A18" t="s">
        <v>207</v>
      </c>
      <c r="B18">
        <v>300000</v>
      </c>
      <c r="C18">
        <v>360000</v>
      </c>
      <c r="D18">
        <v>432000</v>
      </c>
    </row>
    <row r="19" spans="1:4">
      <c r="A19" t="s">
        <v>203</v>
      </c>
      <c r="B19">
        <v>240000</v>
      </c>
      <c r="C19">
        <v>600000</v>
      </c>
      <c r="D19">
        <v>691200</v>
      </c>
    </row>
    <row r="20" spans="1:4">
      <c r="A20" t="s">
        <v>209</v>
      </c>
      <c r="B20">
        <v>1000000</v>
      </c>
      <c r="C20">
        <v>1300000</v>
      </c>
      <c r="D20">
        <v>1600000</v>
      </c>
    </row>
    <row r="21" spans="1:4">
      <c r="A21" t="s">
        <v>205</v>
      </c>
      <c r="B21">
        <v>360000</v>
      </c>
      <c r="C21">
        <v>420000</v>
      </c>
      <c r="D21">
        <v>476100</v>
      </c>
    </row>
    <row r="22" spans="1:4">
      <c r="A22" t="s">
        <v>213</v>
      </c>
      <c r="B22">
        <v>400000</v>
      </c>
      <c r="C22">
        <v>700000</v>
      </c>
      <c r="D22">
        <v>900000</v>
      </c>
    </row>
    <row r="23" spans="1:4">
      <c r="A23" t="s">
        <v>211</v>
      </c>
      <c r="B23">
        <v>1300000</v>
      </c>
      <c r="C23">
        <v>2500000</v>
      </c>
      <c r="D23">
        <v>3500000</v>
      </c>
    </row>
    <row r="24" spans="1:4">
      <c r="A24" t="s">
        <v>252</v>
      </c>
      <c r="B24">
        <v>6150000</v>
      </c>
      <c r="C24">
        <v>9630000</v>
      </c>
      <c r="D24">
        <v>13318050</v>
      </c>
    </row>
    <row r="56" spans="1:4">
      <c r="A56" t="s">
        <v>115</v>
      </c>
      <c r="B56" t="s">
        <v>249</v>
      </c>
      <c r="C56" t="s">
        <v>250</v>
      </c>
      <c r="D56" t="s">
        <v>251</v>
      </c>
    </row>
    <row r="57" spans="1:4">
      <c r="A57" t="s">
        <v>215</v>
      </c>
      <c r="B57">
        <v>6150000</v>
      </c>
      <c r="C57">
        <v>8610000</v>
      </c>
      <c r="D57">
        <v>13318050</v>
      </c>
    </row>
    <row r="58" spans="1:4">
      <c r="A58" t="s">
        <v>252</v>
      </c>
      <c r="B58">
        <v>6150000</v>
      </c>
      <c r="C58">
        <v>8610000</v>
      </c>
      <c r="D58">
        <v>13318050</v>
      </c>
    </row>
  </sheetData>
  <pageMargins left="0.75" right="0.75" top="1" bottom="1" header="0.5" footer="0.5"/>
  <pageSetup paperSize="1" orientation="portrait"/>
  <headerFooter/>
  <drawing r:id="rId3"/>
  <tableParts count="1">
    <tablePart r:id="rId4"/>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8"/>
  <sheetViews>
    <sheetView zoomScale="85" zoomScaleNormal="85" workbookViewId="0">
      <pane ySplit="1" topLeftCell="A70" activePane="bottomLeft" state="frozen"/>
      <selection/>
      <selection pane="bottomLeft" activeCell="G32" sqref="G32"/>
    </sheetView>
  </sheetViews>
  <sheetFormatPr defaultColWidth="8.66666666666667" defaultRowHeight="14"/>
  <cols>
    <col min="1" max="1" width="40.25"/>
    <col min="2" max="4" width="16.75"/>
    <col min="5" max="6" width="7.58333333333333" customWidth="1"/>
    <col min="7" max="7" width="8.91666666666667" customWidth="1"/>
    <col min="8" max="9" width="7.58333333333333" customWidth="1"/>
    <col min="10" max="10" width="8.91666666666667" customWidth="1"/>
    <col min="11" max="11" width="11.5" customWidth="1"/>
    <col min="12" max="12" width="14.4166666666667" customWidth="1"/>
  </cols>
  <sheetData>
    <row r="1" s="1" customFormat="1" ht="14.5" spans="1:12">
      <c r="A1" s="12" t="s">
        <v>164</v>
      </c>
      <c r="B1" s="3" t="s">
        <v>138</v>
      </c>
      <c r="C1" s="3" t="s">
        <v>139</v>
      </c>
      <c r="D1" s="3" t="s">
        <v>140</v>
      </c>
      <c r="E1" s="3" t="s">
        <v>141</v>
      </c>
      <c r="F1" s="3" t="s">
        <v>142</v>
      </c>
      <c r="G1" s="3" t="s">
        <v>143</v>
      </c>
      <c r="H1" s="3" t="s">
        <v>144</v>
      </c>
      <c r="I1" s="3" t="s">
        <v>145</v>
      </c>
      <c r="J1" s="3" t="s">
        <v>146</v>
      </c>
      <c r="K1"/>
      <c r="L1"/>
    </row>
    <row r="2" ht="23" customHeight="1" spans="1:10">
      <c r="A2" s="13" t="s">
        <v>166</v>
      </c>
      <c r="B2" s="5">
        <v>42</v>
      </c>
      <c r="C2" s="5">
        <v>60</v>
      </c>
      <c r="D2" s="5">
        <f>B2+C2</f>
        <v>102</v>
      </c>
      <c r="E2" s="5">
        <v>65</v>
      </c>
      <c r="F2" s="5">
        <v>80</v>
      </c>
      <c r="G2" s="5">
        <f>E2+F2</f>
        <v>145</v>
      </c>
      <c r="H2" s="5">
        <v>130</v>
      </c>
      <c r="I2" s="5">
        <v>112</v>
      </c>
      <c r="J2" s="5">
        <f>H2+I2</f>
        <v>242</v>
      </c>
    </row>
    <row r="3" ht="14.5" spans="1:10">
      <c r="A3" s="13" t="s">
        <v>167</v>
      </c>
      <c r="B3" s="5">
        <v>20</v>
      </c>
      <c r="C3" s="5">
        <v>20</v>
      </c>
      <c r="D3" s="5">
        <f>B3+C3</f>
        <v>40</v>
      </c>
      <c r="E3" s="5">
        <v>20</v>
      </c>
      <c r="F3" s="5">
        <v>20</v>
      </c>
      <c r="G3" s="5">
        <f>E3+F3</f>
        <v>40</v>
      </c>
      <c r="H3" s="5">
        <v>20</v>
      </c>
      <c r="I3" s="5">
        <v>20</v>
      </c>
      <c r="J3" s="5">
        <f>H3+I3</f>
        <v>40</v>
      </c>
    </row>
    <row r="4" customHeight="1" spans="1:10">
      <c r="A4" s="13" t="s">
        <v>168</v>
      </c>
      <c r="B4" s="5">
        <v>3</v>
      </c>
      <c r="C4" s="5">
        <v>3</v>
      </c>
      <c r="D4" s="5">
        <f>B4+C4</f>
        <v>6</v>
      </c>
      <c r="E4" s="5">
        <v>4</v>
      </c>
      <c r="F4" s="5">
        <v>5</v>
      </c>
      <c r="G4" s="5">
        <f>E4+F4</f>
        <v>9</v>
      </c>
      <c r="H4" s="5">
        <v>8</v>
      </c>
      <c r="I4" s="5">
        <v>8</v>
      </c>
      <c r="J4" s="5">
        <f>H4+I4</f>
        <v>16</v>
      </c>
    </row>
    <row r="5" ht="15" customHeight="1" spans="1:10">
      <c r="A5" s="13" t="s">
        <v>165</v>
      </c>
      <c r="B5" s="5">
        <f>1500*5</f>
        <v>7500</v>
      </c>
      <c r="C5" s="5">
        <f>2100*5</f>
        <v>10500</v>
      </c>
      <c r="D5" s="5">
        <f>B5+C5</f>
        <v>18000</v>
      </c>
      <c r="E5" s="5">
        <v>11650</v>
      </c>
      <c r="F5" s="5">
        <v>14500</v>
      </c>
      <c r="G5" s="5">
        <f>E5+F5</f>
        <v>26150</v>
      </c>
      <c r="H5" s="5">
        <v>23250</v>
      </c>
      <c r="I5" s="5">
        <v>20000</v>
      </c>
      <c r="J5" s="5">
        <f>H5+I5</f>
        <v>43250</v>
      </c>
    </row>
    <row r="6" ht="30" customHeight="1" spans="1:10">
      <c r="A6" s="13" t="s">
        <v>169</v>
      </c>
      <c r="B6" s="5">
        <v>25000</v>
      </c>
      <c r="C6" s="5">
        <f>10500*3</f>
        <v>31500</v>
      </c>
      <c r="D6" s="5">
        <f t="shared" ref="D3:D11" si="0">B6+C6</f>
        <v>56500</v>
      </c>
      <c r="E6" s="5">
        <f>E5*3</f>
        <v>34950</v>
      </c>
      <c r="F6" s="5">
        <f>F5*3</f>
        <v>43500</v>
      </c>
      <c r="G6" s="5">
        <f t="shared" ref="G3:G11" si="1">E6+F6</f>
        <v>78450</v>
      </c>
      <c r="H6" s="5">
        <f>23250*3</f>
        <v>69750</v>
      </c>
      <c r="I6" s="5">
        <v>60000</v>
      </c>
      <c r="J6" s="5">
        <f t="shared" ref="J3:J11" si="2">H6+I6</f>
        <v>129750</v>
      </c>
    </row>
    <row r="7" ht="14.5" spans="1:10">
      <c r="A7" s="13" t="s">
        <v>170</v>
      </c>
      <c r="B7" s="5">
        <v>140</v>
      </c>
      <c r="C7" s="5">
        <f>C6/180</f>
        <v>175</v>
      </c>
      <c r="D7" s="5">
        <f t="shared" si="0"/>
        <v>315</v>
      </c>
      <c r="E7" s="5">
        <v>195</v>
      </c>
      <c r="F7" s="5">
        <v>240</v>
      </c>
      <c r="G7" s="5">
        <f t="shared" si="1"/>
        <v>435</v>
      </c>
      <c r="H7" s="5">
        <v>388</v>
      </c>
      <c r="I7" s="5">
        <v>334</v>
      </c>
      <c r="J7" s="5">
        <f t="shared" si="2"/>
        <v>722</v>
      </c>
    </row>
    <row r="8" ht="14.5" spans="1:10">
      <c r="A8" s="13" t="s">
        <v>171</v>
      </c>
      <c r="B8" s="5">
        <v>20</v>
      </c>
      <c r="C8" s="5">
        <v>20</v>
      </c>
      <c r="D8" s="5">
        <f t="shared" si="0"/>
        <v>40</v>
      </c>
      <c r="E8" s="5">
        <v>20</v>
      </c>
      <c r="F8" s="5">
        <v>20</v>
      </c>
      <c r="G8" s="5">
        <f t="shared" si="1"/>
        <v>40</v>
      </c>
      <c r="H8" s="5">
        <v>20</v>
      </c>
      <c r="I8" s="5">
        <v>20</v>
      </c>
      <c r="J8" s="5">
        <f t="shared" si="2"/>
        <v>40</v>
      </c>
    </row>
    <row r="9" ht="14.5" spans="1:10">
      <c r="A9" s="13" t="s">
        <v>172</v>
      </c>
      <c r="B9" s="5">
        <v>7</v>
      </c>
      <c r="C9" s="5">
        <v>9</v>
      </c>
      <c r="D9" s="5">
        <f t="shared" si="0"/>
        <v>16</v>
      </c>
      <c r="E9" s="5">
        <v>10</v>
      </c>
      <c r="F9" s="5">
        <v>12</v>
      </c>
      <c r="G9" s="5">
        <f t="shared" si="1"/>
        <v>22</v>
      </c>
      <c r="H9" s="5">
        <v>20</v>
      </c>
      <c r="I9" s="5">
        <v>20</v>
      </c>
      <c r="J9" s="5">
        <f t="shared" si="2"/>
        <v>40</v>
      </c>
    </row>
    <row r="10" ht="29" customHeight="1" spans="1:10">
      <c r="A10" s="13" t="s">
        <v>173</v>
      </c>
      <c r="B10" s="5">
        <v>10</v>
      </c>
      <c r="C10" s="5">
        <v>12</v>
      </c>
      <c r="D10" s="5">
        <f t="shared" si="0"/>
        <v>22</v>
      </c>
      <c r="E10" s="5">
        <v>14</v>
      </c>
      <c r="F10" s="5">
        <v>17</v>
      </c>
      <c r="G10" s="5">
        <f t="shared" si="1"/>
        <v>31</v>
      </c>
      <c r="H10" s="5">
        <v>28</v>
      </c>
      <c r="I10" s="5">
        <v>28</v>
      </c>
      <c r="J10" s="5">
        <f t="shared" si="2"/>
        <v>56</v>
      </c>
    </row>
    <row r="11" ht="19" customHeight="1" spans="1:10">
      <c r="A11" s="13" t="s">
        <v>174</v>
      </c>
      <c r="B11" s="7">
        <v>20000</v>
      </c>
      <c r="C11" s="7">
        <v>20000</v>
      </c>
      <c r="D11" s="5">
        <f t="shared" si="0"/>
        <v>40000</v>
      </c>
      <c r="E11" s="7">
        <v>25000</v>
      </c>
      <c r="F11" s="7">
        <v>25000</v>
      </c>
      <c r="G11" s="5">
        <f t="shared" si="1"/>
        <v>50000</v>
      </c>
      <c r="H11" s="7">
        <v>30000</v>
      </c>
      <c r="I11" s="5">
        <v>30000</v>
      </c>
      <c r="J11" s="5">
        <f t="shared" si="2"/>
        <v>60000</v>
      </c>
    </row>
    <row r="12" ht="19" customHeight="1" spans="1:10">
      <c r="A12" s="12" t="s">
        <v>175</v>
      </c>
      <c r="B12" s="9">
        <v>200000</v>
      </c>
      <c r="C12" s="9">
        <v>240000</v>
      </c>
      <c r="D12" s="19">
        <v>480000</v>
      </c>
      <c r="E12" s="19">
        <f>E11*14</f>
        <v>350000</v>
      </c>
      <c r="F12" s="19">
        <f>F11*17</f>
        <v>425000</v>
      </c>
      <c r="G12" s="19">
        <v>775000</v>
      </c>
      <c r="H12" s="19">
        <v>840000</v>
      </c>
      <c r="I12" s="19">
        <v>840000</v>
      </c>
      <c r="J12" s="19">
        <v>1680000</v>
      </c>
    </row>
    <row r="17" spans="1:4">
      <c r="A17" t="s">
        <v>164</v>
      </c>
      <c r="B17" t="s">
        <v>249</v>
      </c>
      <c r="C17" t="s">
        <v>250</v>
      </c>
      <c r="D17" t="s">
        <v>251</v>
      </c>
    </row>
    <row r="18" spans="1:4">
      <c r="A18" t="s">
        <v>172</v>
      </c>
      <c r="B18">
        <v>16</v>
      </c>
      <c r="C18">
        <v>22</v>
      </c>
      <c r="D18">
        <v>40</v>
      </c>
    </row>
    <row r="19" spans="1:4">
      <c r="A19" t="s">
        <v>168</v>
      </c>
      <c r="B19">
        <v>6</v>
      </c>
      <c r="C19">
        <v>9</v>
      </c>
      <c r="D19">
        <v>16</v>
      </c>
    </row>
    <row r="20" spans="1:4">
      <c r="A20" t="s">
        <v>252</v>
      </c>
      <c r="B20">
        <v>22</v>
      </c>
      <c r="C20">
        <v>31</v>
      </c>
      <c r="D20">
        <v>56</v>
      </c>
    </row>
    <row r="33" spans="1:4">
      <c r="A33" t="s">
        <v>164</v>
      </c>
      <c r="B33" t="s">
        <v>249</v>
      </c>
      <c r="C33" t="s">
        <v>250</v>
      </c>
      <c r="D33" t="s">
        <v>251</v>
      </c>
    </row>
    <row r="34" spans="1:4">
      <c r="A34" t="s">
        <v>174</v>
      </c>
      <c r="B34">
        <v>40000</v>
      </c>
      <c r="C34">
        <v>50000</v>
      </c>
      <c r="D34">
        <v>60000</v>
      </c>
    </row>
    <row r="35" spans="1:4">
      <c r="A35" t="s">
        <v>252</v>
      </c>
      <c r="B35">
        <v>40000</v>
      </c>
      <c r="C35">
        <v>50000</v>
      </c>
      <c r="D35">
        <v>60000</v>
      </c>
    </row>
    <row r="49" spans="1:4">
      <c r="A49" t="s">
        <v>164</v>
      </c>
      <c r="B49" t="s">
        <v>249</v>
      </c>
      <c r="C49" t="s">
        <v>250</v>
      </c>
      <c r="D49" t="s">
        <v>251</v>
      </c>
    </row>
    <row r="50" spans="1:4">
      <c r="A50" t="s">
        <v>167</v>
      </c>
      <c r="B50">
        <v>40</v>
      </c>
      <c r="C50">
        <v>40</v>
      </c>
      <c r="D50">
        <v>40</v>
      </c>
    </row>
    <row r="51" spans="1:4">
      <c r="A51" t="s">
        <v>171</v>
      </c>
      <c r="B51">
        <v>40</v>
      </c>
      <c r="C51">
        <v>40</v>
      </c>
      <c r="D51">
        <v>40</v>
      </c>
    </row>
    <row r="52" spans="1:4">
      <c r="A52" t="s">
        <v>166</v>
      </c>
      <c r="B52">
        <v>102</v>
      </c>
      <c r="C52">
        <v>145</v>
      </c>
      <c r="D52">
        <v>242</v>
      </c>
    </row>
    <row r="53" spans="1:4">
      <c r="A53" t="s">
        <v>170</v>
      </c>
      <c r="B53">
        <v>315</v>
      </c>
      <c r="C53">
        <v>435</v>
      </c>
      <c r="D53">
        <v>722</v>
      </c>
    </row>
    <row r="54" spans="1:4">
      <c r="A54" t="s">
        <v>252</v>
      </c>
      <c r="B54">
        <v>497</v>
      </c>
      <c r="C54">
        <v>660</v>
      </c>
      <c r="D54">
        <v>1044</v>
      </c>
    </row>
    <row r="76" spans="1:4">
      <c r="A76" t="s">
        <v>164</v>
      </c>
      <c r="B76" t="s">
        <v>249</v>
      </c>
      <c r="C76" t="s">
        <v>250</v>
      </c>
      <c r="D76" t="s">
        <v>251</v>
      </c>
    </row>
    <row r="77" spans="1:4">
      <c r="A77" t="s">
        <v>175</v>
      </c>
      <c r="B77">
        <v>480000</v>
      </c>
      <c r="C77">
        <v>775000</v>
      </c>
      <c r="D77">
        <v>1680000</v>
      </c>
    </row>
    <row r="78" spans="1:4">
      <c r="A78" t="s">
        <v>252</v>
      </c>
      <c r="B78">
        <v>480000</v>
      </c>
      <c r="C78">
        <v>775000</v>
      </c>
      <c r="D78">
        <v>1680000</v>
      </c>
    </row>
  </sheetData>
  <pageMargins left="0.75" right="0.75" top="1" bottom="1" header="0.5" footer="0.5"/>
  <pageSetup paperSize="1" orientation="portrait"/>
  <headerFooter/>
  <drawing r:id="rId5"/>
  <tableParts count="1">
    <tablePart r:id="rId6"/>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1"/>
  <sheetViews>
    <sheetView topLeftCell="A19" workbookViewId="0">
      <selection activeCell="D32" sqref="D32"/>
    </sheetView>
  </sheetViews>
  <sheetFormatPr defaultColWidth="8.66666666666667" defaultRowHeight="14"/>
  <cols>
    <col min="1" max="1" width="14.9166666666667"/>
    <col min="2" max="4" width="16.75"/>
  </cols>
  <sheetData>
    <row r="1" ht="14.5" spans="1:10">
      <c r="A1" s="12" t="s">
        <v>176</v>
      </c>
      <c r="B1" s="3" t="s">
        <v>138</v>
      </c>
      <c r="C1" s="3" t="s">
        <v>139</v>
      </c>
      <c r="D1" s="3" t="s">
        <v>140</v>
      </c>
      <c r="E1" s="3" t="s">
        <v>141</v>
      </c>
      <c r="F1" s="3" t="s">
        <v>142</v>
      </c>
      <c r="G1" s="3" t="s">
        <v>143</v>
      </c>
      <c r="H1" s="3" t="s">
        <v>144</v>
      </c>
      <c r="I1" s="3" t="s">
        <v>145</v>
      </c>
      <c r="J1" s="3" t="s">
        <v>146</v>
      </c>
    </row>
    <row r="2" ht="20" customHeight="1" spans="1:10">
      <c r="A2" s="13" t="s">
        <v>177</v>
      </c>
      <c r="B2" s="7">
        <v>50000</v>
      </c>
      <c r="C2" s="7">
        <v>30000</v>
      </c>
      <c r="D2" s="7">
        <v>80000</v>
      </c>
      <c r="E2" s="7">
        <v>30000</v>
      </c>
      <c r="F2" s="7">
        <v>20000</v>
      </c>
      <c r="G2" s="7">
        <v>50000</v>
      </c>
      <c r="H2" s="7">
        <v>30000</v>
      </c>
      <c r="I2" s="7">
        <v>20000</v>
      </c>
      <c r="J2" s="7">
        <v>50000</v>
      </c>
    </row>
    <row r="3" ht="14.5" spans="1:10">
      <c r="A3" s="13" t="s">
        <v>178</v>
      </c>
      <c r="B3" s="7">
        <v>30000</v>
      </c>
      <c r="C3" s="7">
        <v>30000</v>
      </c>
      <c r="D3" s="7">
        <v>60000</v>
      </c>
      <c r="E3" s="7">
        <v>30000</v>
      </c>
      <c r="F3" s="7">
        <v>30000</v>
      </c>
      <c r="G3" s="7">
        <v>60000</v>
      </c>
      <c r="H3" s="7">
        <v>30000</v>
      </c>
      <c r="I3" s="7">
        <v>30000</v>
      </c>
      <c r="J3" s="7">
        <v>60000</v>
      </c>
    </row>
    <row r="4" ht="22" customHeight="1" spans="1:10">
      <c r="A4" s="13" t="s">
        <v>179</v>
      </c>
      <c r="B4" s="5">
        <v>1</v>
      </c>
      <c r="C4" s="5">
        <v>1</v>
      </c>
      <c r="D4" s="5">
        <v>1</v>
      </c>
      <c r="E4" s="5">
        <v>1</v>
      </c>
      <c r="F4" s="5">
        <v>1</v>
      </c>
      <c r="G4" s="5">
        <v>1</v>
      </c>
      <c r="H4" s="5">
        <v>1</v>
      </c>
      <c r="I4" s="5">
        <v>1</v>
      </c>
      <c r="J4" s="5">
        <v>1</v>
      </c>
    </row>
    <row r="5" ht="14.5" spans="1:10">
      <c r="A5" s="13" t="s">
        <v>180</v>
      </c>
      <c r="B5" s="7">
        <v>150000</v>
      </c>
      <c r="C5" s="7">
        <v>150000</v>
      </c>
      <c r="D5" s="7">
        <v>300000</v>
      </c>
      <c r="E5" s="7">
        <v>180000</v>
      </c>
      <c r="F5" s="7">
        <v>180000</v>
      </c>
      <c r="G5" s="7">
        <v>360000</v>
      </c>
      <c r="H5" s="5">
        <v>216000</v>
      </c>
      <c r="I5" s="5">
        <v>216000</v>
      </c>
      <c r="J5" s="5">
        <v>432000</v>
      </c>
    </row>
    <row r="6" ht="22" customHeight="1" spans="1:10">
      <c r="A6" s="13" t="s">
        <v>181</v>
      </c>
      <c r="B6" s="5">
        <v>2</v>
      </c>
      <c r="C6" s="5">
        <v>2</v>
      </c>
      <c r="D6" s="5">
        <v>2</v>
      </c>
      <c r="E6" s="5">
        <v>2</v>
      </c>
      <c r="F6" s="5">
        <v>2</v>
      </c>
      <c r="G6" s="5">
        <v>2</v>
      </c>
      <c r="H6" s="5">
        <v>2</v>
      </c>
      <c r="I6" s="5">
        <v>2</v>
      </c>
      <c r="J6" s="5">
        <v>2</v>
      </c>
    </row>
    <row r="7" ht="14.5" spans="1:10">
      <c r="A7" s="13" t="s">
        <v>182</v>
      </c>
      <c r="B7" s="7">
        <v>360000</v>
      </c>
      <c r="C7" s="7">
        <v>360000</v>
      </c>
      <c r="D7" s="7">
        <v>720000</v>
      </c>
      <c r="E7" s="7">
        <v>420000</v>
      </c>
      <c r="F7" s="7">
        <v>420000</v>
      </c>
      <c r="G7" s="7">
        <v>840000</v>
      </c>
      <c r="H7" s="5">
        <v>482100</v>
      </c>
      <c r="I7" s="5">
        <v>482100</v>
      </c>
      <c r="J7" s="5">
        <v>964200</v>
      </c>
    </row>
    <row r="8" ht="23" customHeight="1" spans="1:10">
      <c r="A8" s="13" t="s">
        <v>183</v>
      </c>
      <c r="B8" s="5">
        <v>1</v>
      </c>
      <c r="C8" s="5">
        <v>1</v>
      </c>
      <c r="D8" s="5">
        <v>1</v>
      </c>
      <c r="E8" s="5">
        <v>1</v>
      </c>
      <c r="F8" s="5">
        <v>1</v>
      </c>
      <c r="G8" s="5">
        <v>1</v>
      </c>
      <c r="H8" s="5">
        <v>1</v>
      </c>
      <c r="I8" s="5">
        <v>1</v>
      </c>
      <c r="J8" s="5">
        <v>1</v>
      </c>
    </row>
    <row r="9" ht="14.5" spans="1:10">
      <c r="A9" s="13" t="s">
        <v>184</v>
      </c>
      <c r="B9" s="7">
        <v>180000</v>
      </c>
      <c r="C9" s="7">
        <v>180000</v>
      </c>
      <c r="D9" s="7">
        <v>360000</v>
      </c>
      <c r="E9" s="7">
        <v>210000</v>
      </c>
      <c r="F9" s="7">
        <v>210000</v>
      </c>
      <c r="G9" s="7">
        <v>420000</v>
      </c>
      <c r="H9" s="5">
        <v>241050</v>
      </c>
      <c r="I9" s="5">
        <v>241050</v>
      </c>
      <c r="J9" s="5">
        <v>482100</v>
      </c>
    </row>
    <row r="10" ht="19" customHeight="1" spans="1:10">
      <c r="A10" s="13" t="s">
        <v>185</v>
      </c>
      <c r="B10" s="5">
        <v>1</v>
      </c>
      <c r="C10" s="5">
        <v>1</v>
      </c>
      <c r="D10" s="5">
        <v>1</v>
      </c>
      <c r="E10" s="5">
        <v>1</v>
      </c>
      <c r="F10" s="5">
        <v>1</v>
      </c>
      <c r="G10" s="5">
        <v>1</v>
      </c>
      <c r="H10" s="5">
        <v>1</v>
      </c>
      <c r="I10" s="5">
        <v>1</v>
      </c>
      <c r="J10" s="5">
        <v>1</v>
      </c>
    </row>
    <row r="11" ht="15" customHeight="1" spans="1:10">
      <c r="A11" s="13" t="s">
        <v>186</v>
      </c>
      <c r="B11" s="7">
        <v>240000</v>
      </c>
      <c r="C11" s="7">
        <v>240000</v>
      </c>
      <c r="D11" s="7">
        <v>480000</v>
      </c>
      <c r="E11" s="5">
        <v>270000</v>
      </c>
      <c r="F11" s="5">
        <v>270000</v>
      </c>
      <c r="G11" s="7">
        <v>540000</v>
      </c>
      <c r="H11" s="6">
        <v>303750</v>
      </c>
      <c r="I11" s="6">
        <v>303750</v>
      </c>
      <c r="J11" s="6">
        <v>607500</v>
      </c>
    </row>
    <row r="12" ht="24" customHeight="1" spans="1:10">
      <c r="A12" s="13" t="s">
        <v>187</v>
      </c>
      <c r="B12" s="5">
        <v>1</v>
      </c>
      <c r="C12" s="5">
        <v>1</v>
      </c>
      <c r="D12" s="5">
        <v>1</v>
      </c>
      <c r="E12" s="5">
        <v>1</v>
      </c>
      <c r="F12" s="5">
        <v>1</v>
      </c>
      <c r="G12" s="5">
        <v>1</v>
      </c>
      <c r="H12" s="5">
        <v>1</v>
      </c>
      <c r="I12" s="5">
        <v>1</v>
      </c>
      <c r="J12" s="5">
        <v>1</v>
      </c>
    </row>
    <row r="13" ht="14.5" spans="1:10">
      <c r="A13" s="13" t="s">
        <v>188</v>
      </c>
      <c r="B13" s="7">
        <v>120000</v>
      </c>
      <c r="C13" s="7">
        <v>120000</v>
      </c>
      <c r="D13" s="7">
        <v>240000</v>
      </c>
      <c r="E13" s="5">
        <v>140000</v>
      </c>
      <c r="F13" s="5">
        <v>140000</v>
      </c>
      <c r="G13" s="7">
        <v>240000</v>
      </c>
      <c r="H13" s="6">
        <v>160700</v>
      </c>
      <c r="I13" s="6">
        <v>160700</v>
      </c>
      <c r="J13" s="6">
        <v>321400</v>
      </c>
    </row>
    <row r="14" ht="24" customHeight="1" spans="1:10">
      <c r="A14" s="4" t="s">
        <v>189</v>
      </c>
      <c r="B14" s="14">
        <v>420000</v>
      </c>
      <c r="C14" s="14">
        <v>430000</v>
      </c>
      <c r="D14" s="15">
        <v>850000</v>
      </c>
      <c r="E14" s="16">
        <v>420000</v>
      </c>
      <c r="F14" s="16">
        <v>430000</v>
      </c>
      <c r="G14" s="15">
        <v>850000</v>
      </c>
      <c r="H14" s="16">
        <v>420000</v>
      </c>
      <c r="I14" s="16">
        <v>430000</v>
      </c>
      <c r="J14" s="15">
        <v>850000</v>
      </c>
    </row>
    <row r="15" ht="29" spans="1:10">
      <c r="A15" s="17" t="s">
        <v>268</v>
      </c>
      <c r="B15" s="14"/>
      <c r="C15" s="14"/>
      <c r="D15" s="15"/>
      <c r="E15" s="14"/>
      <c r="F15" s="14"/>
      <c r="G15" s="15"/>
      <c r="H15" s="6"/>
      <c r="I15" s="6"/>
      <c r="J15" s="6"/>
    </row>
    <row r="16" ht="30" customHeight="1" spans="1:10">
      <c r="A16" s="18" t="s">
        <v>191</v>
      </c>
      <c r="B16" s="9">
        <v>1550000</v>
      </c>
      <c r="C16" s="9">
        <v>1540000</v>
      </c>
      <c r="D16" s="9">
        <v>3090000</v>
      </c>
      <c r="E16" s="11">
        <v>1700000</v>
      </c>
      <c r="F16" s="11">
        <v>1700000</v>
      </c>
      <c r="G16" s="11">
        <v>3400000</v>
      </c>
      <c r="H16" s="11">
        <v>1883600</v>
      </c>
      <c r="I16" s="11">
        <v>1883600</v>
      </c>
      <c r="J16" s="11">
        <v>3767200</v>
      </c>
    </row>
    <row r="19" spans="1:4">
      <c r="A19" t="s">
        <v>176</v>
      </c>
      <c r="B19" t="s">
        <v>249</v>
      </c>
      <c r="C19" t="s">
        <v>250</v>
      </c>
      <c r="D19" t="s">
        <v>251</v>
      </c>
    </row>
    <row r="20" spans="1:4">
      <c r="A20" t="s">
        <v>191</v>
      </c>
      <c r="B20">
        <v>3090000</v>
      </c>
      <c r="C20">
        <v>3400000</v>
      </c>
      <c r="D20">
        <v>3767200</v>
      </c>
    </row>
    <row r="21" spans="1:4">
      <c r="A21" t="s">
        <v>252</v>
      </c>
      <c r="B21">
        <v>3090000</v>
      </c>
      <c r="C21">
        <v>3400000</v>
      </c>
      <c r="D21">
        <v>3767200</v>
      </c>
    </row>
  </sheetData>
  <pageMargins left="0.75" right="0.75" top="1" bottom="1" header="0.5" footer="0.5"/>
  <pageSetup paperSize="1" orientation="portrait"/>
  <headerFooter/>
  <drawing r:id="rId2"/>
  <tableParts count="1">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0"/>
  <sheetViews>
    <sheetView topLeftCell="A11" workbookViewId="0">
      <selection activeCell="C30" sqref="C30"/>
    </sheetView>
  </sheetViews>
  <sheetFormatPr defaultColWidth="8.66666666666667" defaultRowHeight="14"/>
  <cols>
    <col min="1" max="1" width="45.5" style="1"/>
    <col min="2" max="4" width="16.75"/>
    <col min="10" max="10" width="8.75"/>
  </cols>
  <sheetData>
    <row r="1" ht="14.5" spans="1:10">
      <c r="A1" s="2" t="s">
        <v>192</v>
      </c>
      <c r="B1" s="3" t="s">
        <v>138</v>
      </c>
      <c r="C1" s="3" t="s">
        <v>139</v>
      </c>
      <c r="D1" s="3" t="s">
        <v>140</v>
      </c>
      <c r="E1" s="3" t="s">
        <v>141</v>
      </c>
      <c r="F1" s="3" t="s">
        <v>142</v>
      </c>
      <c r="G1" s="3" t="s">
        <v>143</v>
      </c>
      <c r="H1" s="3" t="s">
        <v>144</v>
      </c>
      <c r="I1" s="3" t="s">
        <v>145</v>
      </c>
      <c r="J1" s="3" t="s">
        <v>146</v>
      </c>
    </row>
    <row r="2" ht="14.5" spans="1:10">
      <c r="A2" s="4" t="s">
        <v>193</v>
      </c>
      <c r="B2" s="5">
        <v>8</v>
      </c>
      <c r="C2" s="5">
        <v>10</v>
      </c>
      <c r="D2" s="6">
        <v>10</v>
      </c>
      <c r="E2" s="5">
        <v>15</v>
      </c>
      <c r="F2" s="5">
        <v>20</v>
      </c>
      <c r="G2" s="5">
        <v>20</v>
      </c>
      <c r="H2" s="5">
        <v>15</v>
      </c>
      <c r="I2" s="5">
        <v>20</v>
      </c>
      <c r="J2" s="5">
        <v>20</v>
      </c>
    </row>
    <row r="3" ht="14.5" spans="1:10">
      <c r="A3" s="4" t="s">
        <v>194</v>
      </c>
      <c r="B3" s="5">
        <v>8</v>
      </c>
      <c r="C3" s="5">
        <v>10</v>
      </c>
      <c r="D3" s="6">
        <v>10</v>
      </c>
      <c r="E3" s="5">
        <v>15</v>
      </c>
      <c r="F3" s="5">
        <v>20</v>
      </c>
      <c r="G3" s="5">
        <v>20</v>
      </c>
      <c r="H3" s="5">
        <v>20</v>
      </c>
      <c r="I3" s="5">
        <v>20</v>
      </c>
      <c r="J3" s="5">
        <v>20</v>
      </c>
    </row>
    <row r="4" ht="14.5" spans="1:10">
      <c r="A4" s="4" t="s">
        <v>195</v>
      </c>
      <c r="B4" s="5">
        <v>2</v>
      </c>
      <c r="C4" s="5">
        <v>2</v>
      </c>
      <c r="D4" s="6">
        <v>2</v>
      </c>
      <c r="E4" s="5">
        <v>3</v>
      </c>
      <c r="F4" s="5">
        <v>4</v>
      </c>
      <c r="G4" s="5">
        <v>4</v>
      </c>
      <c r="H4" s="5">
        <v>4</v>
      </c>
      <c r="I4" s="5">
        <v>4</v>
      </c>
      <c r="J4" s="5">
        <v>4</v>
      </c>
    </row>
    <row r="5" ht="14.5" spans="1:10">
      <c r="A5" s="4" t="s">
        <v>196</v>
      </c>
      <c r="B5" s="7">
        <v>960000</v>
      </c>
      <c r="C5" s="7">
        <v>1200000</v>
      </c>
      <c r="D5" s="8">
        <f t="shared" ref="D5:D10" si="0">B5+C5</f>
        <v>2160000</v>
      </c>
      <c r="E5" s="6">
        <v>2250000</v>
      </c>
      <c r="F5" s="6">
        <v>3000000</v>
      </c>
      <c r="G5" s="6">
        <v>5250000</v>
      </c>
      <c r="H5" s="8">
        <v>3456000</v>
      </c>
      <c r="I5" s="8">
        <v>3456000</v>
      </c>
      <c r="J5" s="6">
        <v>6912000</v>
      </c>
    </row>
    <row r="6" ht="14.5" spans="1:10">
      <c r="A6" s="4" t="s">
        <v>197</v>
      </c>
      <c r="B6" s="7">
        <v>420000</v>
      </c>
      <c r="C6" s="7">
        <v>420000</v>
      </c>
      <c r="D6" s="8">
        <f t="shared" si="0"/>
        <v>840000</v>
      </c>
      <c r="E6" s="6">
        <v>810000</v>
      </c>
      <c r="F6" s="6">
        <v>1080000</v>
      </c>
      <c r="G6" s="6">
        <v>189000</v>
      </c>
      <c r="H6" s="6">
        <v>1209600</v>
      </c>
      <c r="I6" s="6">
        <v>1209600</v>
      </c>
      <c r="J6" s="6">
        <v>2419200</v>
      </c>
    </row>
    <row r="7" ht="14.5" spans="1:10">
      <c r="A7" s="4" t="s">
        <v>198</v>
      </c>
      <c r="B7" s="5">
        <f>2400*30*6</f>
        <v>432000</v>
      </c>
      <c r="C7" s="5">
        <f>3000*30*6</f>
        <v>540000</v>
      </c>
      <c r="D7" s="8">
        <f t="shared" si="0"/>
        <v>972000</v>
      </c>
      <c r="E7" s="6">
        <f>300*30*6*15</f>
        <v>810000</v>
      </c>
      <c r="F7" s="6">
        <f>300*20*180</f>
        <v>1080000</v>
      </c>
      <c r="G7" s="6">
        <v>1890000</v>
      </c>
      <c r="H7" s="6">
        <v>1095000</v>
      </c>
      <c r="I7" s="6">
        <v>1095000</v>
      </c>
      <c r="J7" s="6">
        <v>2190000</v>
      </c>
    </row>
    <row r="8" ht="14.5" spans="1:10">
      <c r="A8" s="4" t="s">
        <v>199</v>
      </c>
      <c r="B8" s="5">
        <f>500*2*30*6</f>
        <v>180000</v>
      </c>
      <c r="C8" s="5">
        <f>500*2*30*6</f>
        <v>180000</v>
      </c>
      <c r="D8" s="8">
        <f t="shared" si="0"/>
        <v>360000</v>
      </c>
      <c r="E8" s="6">
        <f>500*3*180</f>
        <v>270000</v>
      </c>
      <c r="F8" s="6">
        <f>500*4*180</f>
        <v>360000</v>
      </c>
      <c r="G8" s="6">
        <v>630000</v>
      </c>
      <c r="H8" s="6">
        <v>365000</v>
      </c>
      <c r="I8" s="6">
        <v>365000</v>
      </c>
      <c r="J8" s="6">
        <v>730000</v>
      </c>
    </row>
    <row r="9" ht="29" spans="1:10">
      <c r="A9" s="4" t="s">
        <v>200</v>
      </c>
      <c r="B9" s="7">
        <v>180000</v>
      </c>
      <c r="C9" s="7">
        <v>180000</v>
      </c>
      <c r="D9" s="8">
        <f t="shared" si="0"/>
        <v>360000</v>
      </c>
      <c r="E9" s="6">
        <f>3500*4*3*6</f>
        <v>252000</v>
      </c>
      <c r="F9" s="6">
        <f>3500*4*4*6</f>
        <v>336000</v>
      </c>
      <c r="G9" s="6">
        <v>588000</v>
      </c>
      <c r="H9" s="6">
        <v>360000</v>
      </c>
      <c r="I9" s="6">
        <v>360000</v>
      </c>
      <c r="J9" s="6">
        <v>720000</v>
      </c>
    </row>
    <row r="10" ht="14.5" spans="1:10">
      <c r="A10" s="2" t="s">
        <v>201</v>
      </c>
      <c r="B10" s="9">
        <v>2172000</v>
      </c>
      <c r="C10" s="9">
        <v>2520000</v>
      </c>
      <c r="D10" s="10">
        <f t="shared" si="0"/>
        <v>4692000</v>
      </c>
      <c r="E10" s="11">
        <f t="shared" ref="E10:G10" si="1">SUM(E5:E9)</f>
        <v>4392000</v>
      </c>
      <c r="F10" s="11">
        <f t="shared" si="1"/>
        <v>5856000</v>
      </c>
      <c r="G10" s="11">
        <f t="shared" si="1"/>
        <v>8547000</v>
      </c>
      <c r="H10" s="11">
        <v>6485600</v>
      </c>
      <c r="I10" s="11">
        <v>6485600</v>
      </c>
      <c r="J10" s="11">
        <v>12971200</v>
      </c>
    </row>
    <row r="13" spans="1:4">
      <c r="A13" t="s">
        <v>192</v>
      </c>
      <c r="B13" t="s">
        <v>249</v>
      </c>
      <c r="C13" t="s">
        <v>250</v>
      </c>
      <c r="D13" t="s">
        <v>251</v>
      </c>
    </row>
    <row r="14" spans="1:4">
      <c r="A14" t="s">
        <v>201</v>
      </c>
      <c r="B14">
        <v>4692000</v>
      </c>
      <c r="C14">
        <v>8547000</v>
      </c>
      <c r="D14">
        <v>12971200</v>
      </c>
    </row>
    <row r="15" spans="1:4">
      <c r="A15" t="s">
        <v>252</v>
      </c>
      <c r="B15">
        <v>4692000</v>
      </c>
      <c r="C15">
        <v>8547000</v>
      </c>
      <c r="D15">
        <v>12971200</v>
      </c>
    </row>
    <row r="16" spans="1:1">
      <c r="A16"/>
    </row>
    <row r="17" spans="1:1">
      <c r="A17"/>
    </row>
    <row r="18" spans="1:1">
      <c r="A18"/>
    </row>
    <row r="19" spans="1:1">
      <c r="A19"/>
    </row>
    <row r="20" spans="1:1">
      <c r="A20"/>
    </row>
    <row r="21" spans="1:1">
      <c r="A21"/>
    </row>
    <row r="22" spans="1:1">
      <c r="A22"/>
    </row>
    <row r="23" spans="1:1">
      <c r="A23"/>
    </row>
    <row r="24" spans="1:1">
      <c r="A24"/>
    </row>
    <row r="25" spans="1:1">
      <c r="A25"/>
    </row>
    <row r="26" spans="1:1">
      <c r="A26"/>
    </row>
    <row r="27" spans="1:1">
      <c r="A27"/>
    </row>
    <row r="28" spans="1:1">
      <c r="A28"/>
    </row>
    <row r="29" spans="1:1">
      <c r="A29"/>
    </row>
    <row r="30" spans="1:1">
      <c r="A30"/>
    </row>
  </sheetData>
  <pageMargins left="0.75" right="0.75" top="1" bottom="1" header="0.5" footer="0.5"/>
  <pageSetup paperSize="1" orientation="portrait"/>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8</vt:i4>
      </vt:variant>
    </vt:vector>
  </HeadingPairs>
  <TitlesOfParts>
    <vt:vector size="8" baseType="lpstr">
      <vt:lpstr>Dashboard</vt:lpstr>
      <vt:lpstr>Sheet1</vt:lpstr>
      <vt:lpstr>Sheet2</vt:lpstr>
      <vt:lpstr>Growth rate</vt:lpstr>
      <vt:lpstr>Marketing Cost</vt:lpstr>
      <vt:lpstr>CC expenses</vt:lpstr>
      <vt:lpstr>Total Tech cost</vt:lpstr>
      <vt:lpstr>BD Expenses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dc:creator>
  <cp:lastModifiedBy>KIIT</cp:lastModifiedBy>
  <dcterms:created xsi:type="dcterms:W3CDTF">2018-01-29T08:01:00Z</dcterms:created>
  <dcterms:modified xsi:type="dcterms:W3CDTF">2020-11-13T10:40:06Z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1033-11.2.0.9739</vt:lpwstr>
  </property>
</Properties>
</file>