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ubiksha\Data Science Bootcamp\Challenges\Module 1 - Excel\"/>
    </mc:Choice>
  </mc:AlternateContent>
  <xr:revisionPtr revIDLastSave="0" documentId="13_ncr:1_{70E99A4C-7E4F-4D6D-88C8-C2990A47245C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Crowdfunding" sheetId="1" r:id="rId1"/>
    <sheet name="Pivot Table -parent category" sheetId="4" r:id="rId2"/>
    <sheet name="Pivot Table - sub category" sheetId="3" r:id="rId3"/>
    <sheet name="Pivot Table - Month" sheetId="9" r:id="rId4"/>
    <sheet name="Goal Outcomes" sheetId="10" r:id="rId5"/>
    <sheet name="Backers count" sheetId="11" r:id="rId6"/>
  </sheets>
  <definedNames>
    <definedName name="_xlnm._FilterDatabase" localSheetId="5" hidden="1">'Backers count'!$A$1:$A$1001</definedName>
    <definedName name="_xlnm._FilterDatabase" localSheetId="0" hidden="1">Crowdfunding!$G$1:$G$1001</definedName>
    <definedName name="_xlcn.WorksheetConnection_CrowdfundingA1T10011" hidden="1">Crowdfunding!$A$1:$T$1001</definedName>
  </definedNames>
  <calcPr calcId="191029"/>
  <pivotCaches>
    <pivotCache cacheId="6" r:id="rId7"/>
    <pivotCache cacheId="2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8" i="11" l="1"/>
  <c r="K7" i="11"/>
  <c r="K6" i="11"/>
  <c r="K5" i="11"/>
  <c r="K4" i="11"/>
  <c r="K3" i="11"/>
  <c r="H8" i="11"/>
  <c r="H7" i="11"/>
  <c r="H6" i="11"/>
  <c r="H5" i="11"/>
  <c r="H4" i="11"/>
  <c r="H3" i="11"/>
  <c r="D13" i="10"/>
  <c r="C13" i="10"/>
  <c r="B13" i="10"/>
  <c r="D12" i="10"/>
  <c r="D11" i="10"/>
  <c r="D10" i="10"/>
  <c r="D9" i="10"/>
  <c r="D8" i="10"/>
  <c r="D7" i="10"/>
  <c r="D6" i="10"/>
  <c r="D5" i="10"/>
  <c r="C12" i="10"/>
  <c r="C11" i="10"/>
  <c r="C10" i="10"/>
  <c r="C9" i="10"/>
  <c r="C8" i="10"/>
  <c r="C7" i="10"/>
  <c r="C6" i="10"/>
  <c r="C5" i="10"/>
  <c r="B12" i="10"/>
  <c r="B11" i="10"/>
  <c r="B10" i="10"/>
  <c r="B9" i="10"/>
  <c r="B8" i="10"/>
  <c r="E8" i="10" s="1"/>
  <c r="H8" i="10" s="1"/>
  <c r="B7" i="10"/>
  <c r="E7" i="10" s="1"/>
  <c r="B6" i="10"/>
  <c r="B5" i="10"/>
  <c r="D4" i="10"/>
  <c r="C4" i="10"/>
  <c r="B4" i="10"/>
  <c r="D3" i="10"/>
  <c r="C3" i="10"/>
  <c r="B3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0" l="1"/>
  <c r="G9" i="10" s="1"/>
  <c r="G8" i="10"/>
  <c r="F6" i="10"/>
  <c r="G6" i="10"/>
  <c r="G7" i="10"/>
  <c r="H7" i="10"/>
  <c r="E6" i="10"/>
  <c r="H6" i="10" s="1"/>
  <c r="F9" i="10"/>
  <c r="E2" i="10"/>
  <c r="F2" i="10" s="1"/>
  <c r="E5" i="10"/>
  <c r="G5" i="10" s="1"/>
  <c r="F8" i="10"/>
  <c r="E12" i="10"/>
  <c r="G12" i="10" s="1"/>
  <c r="E4" i="10"/>
  <c r="G4" i="10" s="1"/>
  <c r="F7" i="10"/>
  <c r="E11" i="10"/>
  <c r="F11" i="10" s="1"/>
  <c r="E3" i="10"/>
  <c r="H3" i="10" s="1"/>
  <c r="E10" i="10"/>
  <c r="F10" i="10" s="1"/>
  <c r="E13" i="10"/>
  <c r="H10" i="10" l="1"/>
  <c r="H9" i="10"/>
  <c r="F3" i="10"/>
  <c r="H11" i="10"/>
  <c r="F4" i="10"/>
  <c r="G11" i="10"/>
  <c r="H5" i="10"/>
  <c r="G3" i="10"/>
  <c r="H4" i="10"/>
  <c r="H2" i="10"/>
  <c r="H12" i="10"/>
  <c r="F12" i="10"/>
  <c r="F5" i="10"/>
  <c r="G10" i="10"/>
  <c r="G2" i="10"/>
  <c r="H13" i="10"/>
  <c r="G13" i="10"/>
  <c r="F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9D5CE-11AE-40FE-AABA-A4A641CFDC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52E20D-104D-4264-9DB6-5F4401C1F64E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<sst xmlns="http://schemas.openxmlformats.org/spreadsheetml/2006/main" count="9068" uniqueCount="2115">
  <si>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</si>
  <si>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</si>
  <si>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</si>
  <si>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</si>
  <si>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</si>
  <si>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</si>
  <si>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</si>
  <si>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</si>
  <si>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</si>
  <si>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</si>
  <si>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</si>
  <si>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</si>
  <si>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</si>
  <si>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</si>
  <si>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</si>
  <si>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</si>
  <si>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</si>
  <si>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</si>
  <si>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</si>
  <si>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</si>
  <si>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</si>
  <si>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</si>
  <si>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</si>
  <si>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</si>
  <si>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</si>
  <si>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</si>
  <si>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</si>
  <si>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</si>
  <si>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</si>
  <si>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</si>
  <si>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</si>
  <si>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</si>
  <si>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</si>
  <si>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</si>
  <si>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</si>
  <si>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</si>
  <si>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</si>
  <si>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</si>
  <si>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</si>
  <si>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</si>
  <si>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</si>
  <si>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</si>
  <si>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</si>
  <si>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</si>
  <si>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</si>
  <si>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</si>
  <si>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</si>
  <si>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</si>
  <si>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</si>
  <si>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</si>
  <si>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</si>
  <si>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</si>
  <si>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</si>
  <si>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</si>
  <si>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</si>
  <si>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</si>
  <si>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</si>
  <si>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</si>
  <si>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</si>
  <si>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</si>
  <si>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</si>
  <si>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</si>
  <si>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</si>
  <si>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</si>
  <si>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</si>
  <si>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</si>
  <si>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</si>
  <si>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</si>
  <si>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</si>
  <si>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</si>
  <si>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</si>
  <si>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</si>
  <si>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</si>
  <si>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</si>
  <si>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</si>
  <si>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</si>
  <si>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</si>
  <si>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</si>
  <si>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</si>
  <si>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</si>
  <si>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</si>
  <si>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</si>
  <si>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</si>
  <si>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</si>
  <si>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</si>
  <si>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</si>
  <si>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</si>
  <si>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</si>
  <si>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</si>
  <si>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</si>
  <si>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</si>
  <si>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</si>
  <si>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</si>
  <si>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</si>
  <si>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</si>
  <si>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</si>
  <si>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</si>
  <si>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</si>
  <si>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</si>
  <si>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</si>
  <si>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</si>
  <si>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</si>
  <si>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</si>
  <si>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</si>
  <si>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</si>
  <si>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</si>
  <si>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</si>
  <si>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</si>
  <si>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</si>
  <si>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</si>
  <si>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</si>
  <si>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</si>
  <si>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</si>
  <si>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</si>
  <si>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</si>
  <si>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</si>
  <si>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</si>
  <si>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</si>
  <si>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</si>
  <si>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</si>
  <si>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</si>
  <si>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</si>
  <si>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</si>
  <si>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</si>
  <si>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</si>
  <si>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</si>
  <si>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</si>
  <si>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</si>
  <si>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</si>
  <si>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</si>
  <si>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</si>
  <si>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</si>
  <si>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</si>
  <si>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</si>
  <si>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</si>
  <si>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</si>
  <si>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</si>
  <si>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</si>
  <si>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</si>
  <si>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</si>
  <si>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</si>
  <si>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</si>
  <si>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</si>
  <si>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</si>
  <si>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</si>
  <si>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</si>
  <si>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</si>
  <si>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</si>
  <si>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</si>
  <si>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</si>
  <si>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</si>
  <si>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</si>
  <si>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</si>
  <si>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</si>
  <si>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</si>
  <si>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</si>
  <si>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</si>
  <si>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</si>
  <si>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</si>
  <si>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</si>
  <si>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</si>
  <si>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</si>
  <si>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</si>
  <si>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</si>
  <si>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</si>
  <si>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</si>
  <si>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</si>
  <si>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</si>
  <si>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</si>
  <si>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</si>
  <si>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</si>
  <si>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</si>
  <si>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</si>
  <si>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</si>
  <si>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</si>
  <si>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</si>
  <si>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</si>
  <si>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</si>
  <si>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</si>
  <si>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</si>
  <si>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</si>
  <si>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</si>
  <si>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</si>
  <si>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</si>
  <si>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</si>
  <si>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</si>
  <si>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</si>
  <si>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</si>
  <si>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</si>
  <si>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</si>
  <si>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</si>
  <si>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</si>
  <si>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</si>
  <si>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</si>
  <si>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</si>
  <si>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</si>
  <si>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</si>
  <si>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</si>
  <si>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</si>
  <si>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</si>
  <si>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</si>
  <si>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</si>
  <si>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</si>
  <si>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</si>
  <si>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</si>
  <si>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</si>
  <si>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</si>
  <si>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</si>
  <si>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</si>
  <si>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</si>
  <si>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</si>
  <si>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</si>
  <si>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</si>
  <si>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</si>
  <si>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</si>
  <si>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</si>
  <si>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</si>
  <si>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</si>
  <si>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</si>
  <si>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</si>
  <si>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</si>
  <si>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</si>
  <si>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</si>
  <si>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</si>
  <si>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</si>
  <si>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</si>
  <si>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</si>
  <si>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</si>
  <si>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</si>
  <si>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</si>
  <si>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</si>
  <si>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</si>
  <si>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</si>
  <si>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</si>
  <si>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</si>
  <si>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</si>
  <si>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</si>
  <si>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</si>
  <si>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</si>
  <si>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</si>
  <si>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</si>
  <si>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</si>
  <si>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</si>
  <si>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</si>
  <si>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</si>
  <si>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</si>
  <si>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</si>
  <si>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</si>
  <si>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</si>
  <si>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</si>
  <si>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</si>
  <si>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</si>
  <si>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</si>
  <si>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</si>
  <si>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</si>
  <si>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</si>
  <si>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</si>
  <si>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</si>
  <si>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</si>
  <si>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</si>
  <si>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</si>
  <si>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</si>
  <si>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</si>
  <si>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</si>
  <si>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</si>
  <si>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</si>
  <si>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</si>
  <si>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</si>
  <si>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</si>
  <si>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</si>
  <si>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</si>
  <si>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</si>
  <si>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</si>
  <si>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</si>
  <si>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</si>
  <si>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</si>
  <si>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</si>
  <si>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</si>
  <si>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</si>
  <si>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</si>
  <si>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</si>
  <si>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</si>
  <si>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</si>
  <si>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</si>
  <si>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</si>
  <si>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</si>
  <si>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</si>
  <si>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</si>
  <si>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</si>
  <si>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</si>
  <si>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</si>
  <si>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</si>
  <si>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</si>
  <si>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</si>
  <si>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</si>
  <si>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</si>
  <si>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</si>
  <si>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</si>
  <si>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</si>
  <si>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</si>
  <si>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</si>
  <si>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</si>
  <si>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</si>
  <si>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</si>
  <si>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</si>
  <si>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</si>
  <si>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</si>
  <si>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</si>
  <si>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</si>
  <si>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</si>
  <si>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</si>
  <si>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</si>
  <si>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</si>
  <si>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</si>
  <si>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</si>
  <si>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</si>
  <si>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</si>
  <si>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</si>
  <si>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</si>
  <si>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</si>
  <si>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</si>
  <si>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</si>
  <si>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</si>
  <si>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</si>
  <si>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</si>
  <si>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</si>
  <si>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</si>
  <si>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</si>
  <si>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</si>
  <si>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</si>
  <si>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</si>
  <si>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</si>
  <si>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</si>
  <si>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</si>
  <si>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</si>
  <si>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</si>
  <si>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</si>
  <si>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</si>
  <si>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</si>
  <si>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</si>
  <si>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</si>
  <si>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</si>
  <si>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</si>
  <si>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</si>
  <si>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</si>
  <si>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</si>
  <si>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</si>
  <si>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</si>
  <si>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</si>
  <si>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</si>
  <si>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</si>
  <si>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</si>
  <si>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</si>
  <si>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</si>
  <si>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</si>
  <si>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</si>
  <si>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</si>
  <si>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</si>
  <si>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</si>
  <si>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</si>
  <si>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</si>
  <si>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</si>
  <si>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</si>
  <si>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</si>
  <si>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</si>
  <si>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</si>
  <si>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</si>
  <si>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</si>
  <si>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</si>
  <si>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</si>
  <si>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</si>
  <si>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</si>
  <si>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</si>
  <si>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</si>
  <si>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</si>
  <si>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</si>
  <si>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</si>
  <si>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</si>
  <si>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</si>
  <si>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</si>
  <si>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</si>
  <si>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</si>
  <si>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</si>
  <si>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</si>
  <si>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</si>
  <si>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</si>
  <si>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</si>
  <si>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</si>
  <si>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</si>
  <si>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</si>
  <si>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</si>
  <si>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</si>
  <si>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</si>
  <si>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</si>
  <si>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</si>
  <si>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</si>
  <si>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</si>
  <si>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</si>
  <si>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</si>
  <si>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</si>
  <si>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</si>
  <si>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</si>
  <si>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</si>
  <si>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</si>
  <si>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</si>
  <si>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</si>
  <si>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</si>
  <si>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</si>
  <si>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</si>
  <si>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</si>
  <si>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</si>
  <si>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</si>
  <si>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</si>
  <si>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</si>
  <si>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</si>
  <si>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</si>
  <si>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</si>
  <si>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</si>
  <si>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</si>
  <si>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</si>
  <si>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</si>
  <si>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</si>
  <si>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</si>
  <si>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</si>
  <si>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</si>
  <si>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</si>
  <si>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</si>
  <si>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</si>
  <si>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</si>
  <si>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</si>
  <si>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</si>
  <si>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</si>
  <si>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</si>
  <si>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</si>
  <si>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</si>
  <si>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</si>
  <si>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</si>
  <si>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</si>
  <si>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</si>
  <si>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</si>
  <si>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</si>
  <si>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</si>
  <si>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</si>
  <si>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</si>
  <si>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</si>
  <si>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</si>
  <si>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</si>
  <si>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</si>
  <si>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</si>
  <si>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</si>
  <si>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</si>
  <si>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</si>
  <si>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</si>
  <si>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</si>
  <si>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</si>
  <si>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</si>
  <si>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</si>
  <si>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</si>
  <si>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</si>
  <si>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</si>
  <si>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</si>
  <si>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</si>
  <si>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</si>
  <si>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</si>
  <si>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</si>
  <si>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</si>
  <si>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</si>
  <si>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</si>
  <si>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</si>
  <si>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</si>
  <si>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</si>
  <si>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</si>
  <si>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</si>
  <si>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</si>
  <si>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</si>
  <si>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</si>
  <si>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</si>
  <si>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</si>
  <si>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</si>
  <si>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</si>
  <si>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</si>
  <si>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</si>
  <si>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</si>
  <si>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</si>
  <si>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</si>
  <si>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</si>
  <si>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</si>
  <si>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</si>
  <si>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</si>
  <si>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</si>
  <si>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</si>
  <si>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</si>
  <si>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</si>
  <si>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</si>
  <si>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</si>
  <si>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</si>
  <si>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</si>
  <si>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</si>
  <si>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</si>
  <si>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</si>
  <si>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</si>
  <si>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</si>
  <si>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</si>
  <si>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</si>
  <si>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</si>
  <si>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</si>
  <si>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</si>
  <si>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</si>
  <si>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</si>
  <si>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</si>
  <si>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</si>
  <si>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</si>
  <si>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</si>
  <si>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</si>
  <si>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</si>
  <si>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</si>
  <si>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</si>
  <si>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</si>
  <si>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</si>
  <si>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</si>
  <si>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</si>
  <si>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</si>
  <si>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</si>
  <si>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</si>
  <si>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</si>
  <si>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</si>
  <si>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</si>
  <si>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</si>
  <si>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</si>
  <si>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</si>
  <si>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</si>
  <si>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</si>
  <si>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</si>
  <si>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</si>
  <si>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</si>
  <si>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</si>
  <si>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</si>
  <si>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</si>
  <si>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</si>
  <si>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</si>
  <si>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</si>
  <si>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</si>
  <si>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</si>
  <si>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</si>
  <si>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</si>
  <si>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</si>
  <si>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</si>
  <si>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</si>
  <si>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</si>
  <si>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</si>
  <si>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</si>
  <si>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</si>
  <si>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</si>
  <si>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</si>
  <si>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</si>
  <si>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</si>
  <si>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</si>
  <si>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</si>
  <si>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</si>
  <si>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</si>
  <si>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</si>
  <si>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</si>
  <si>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</si>
  <si>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</si>
  <si>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</si>
  <si>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</si>
  <si>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</si>
  <si>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</si>
  <si>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</si>
  <si>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</si>
  <si>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</si>
  <si>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</si>
  <si>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</si>
  <si>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</si>
  <si>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</si>
  <si>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</si>
  <si>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</si>
  <si>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</si>
  <si>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</si>
  <si>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</si>
  <si>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</si>
  <si>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</si>
  <si>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</si>
  <si>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</si>
  <si>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</si>
  <si>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</si>
  <si>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</si>
  <si>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</si>
  <si>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</si>
  <si>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</si>
  <si>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</si>
  <si>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</si>
  <si>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</si>
  <si>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</si>
  <si>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</si>
  <si>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</si>
  <si>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</si>
  <si>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</si>
  <si>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</si>
  <si>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</si>
  <si>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</si>
  <si>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</si>
  <si>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</si>
  <si>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</si>
  <si>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</si>
  <si>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</si>
  <si>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</si>
  <si>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</si>
  <si>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</si>
  <si>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</si>
  <si>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</si>
  <si>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</si>
  <si>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</si>
  <si>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</si>
  <si>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</si>
  <si>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</si>
  <si>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</si>
  <si>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</si>
  <si>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</si>
  <si>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</si>
  <si>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</si>
  <si>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</si>
  <si>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</si>
  <si>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</si>
  <si>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</si>
  <si>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</si>
  <si>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</si>
  <si>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</si>
  <si>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</si>
  <si>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</si>
  <si>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</si>
  <si>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</si>
  <si>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</si>
  <si>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</si>
  <si>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</si>
  <si>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</si>
  <si>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</si>
  <si>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</si>
  <si>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</si>
  <si>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</si>
  <si>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</si>
  <si>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</si>
  <si>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</si>
  <si>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</si>
  <si>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</si>
  <si>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</si>
  <si>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</si>
  <si>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</si>
  <si>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</si>
  <si>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</si>
  <si>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</si>
  <si>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</si>
  <si>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</si>
  <si>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</si>
  <si>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</si>
  <si>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</si>
  <si>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</si>
  <si>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</si>
  <si>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</si>
  <si>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</si>
  <si>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</si>
  <si>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</si>
  <si>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</si>
  <si>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</si>
  <si>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</si>
  <si>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</si>
  <si>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</si>
  <si>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</si>
  <si>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</si>
  <si>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</si>
  <si>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</si>
  <si>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</si>
  <si>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</si>
  <si>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</si>
  <si>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</si>
  <si>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</si>
  <si>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</si>
  <si>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</si>
  <si>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</si>
  <si>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</si>
  <si>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</si>
  <si>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</si>
  <si>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</si>
  <si>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</si>
  <si>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</si>
  <si>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</si>
  <si>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</si>
  <si>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</si>
  <si>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</si>
  <si>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</si>
  <si>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</si>
  <si>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</si>
  <si>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</si>
  <si>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</si>
  <si>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</si>
  <si>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</si>
  <si>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</si>
  <si>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</si>
  <si>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</si>
  <si>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</si>
  <si>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</si>
  <si>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</si>
  <si>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</si>
  <si>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</si>
  <si>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</si>
  <si>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</si>
  <si>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</si>
  <si>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</si>
  <si>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</si>
  <si>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</si>
  <si>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</si>
  <si>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</si>
  <si>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</si>
  <si>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</si>
  <si>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</si>
  <si>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</si>
  <si>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</si>
  <si>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</si>
  <si>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</si>
  <si>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</si>
  <si>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</si>
  <si>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</si>
  <si>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</si>
  <si>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</si>
  <si>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</si>
  <si>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</si>
  <si>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</si>
  <si>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</si>
  <si>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</si>
  <si>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</si>
  <si>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</si>
  <si>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</si>
  <si>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</si>
  <si>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</si>
  <si>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</si>
  <si>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</si>
  <si>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</si>
  <si>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</si>
  <si>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</si>
  <si>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</si>
  <si>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</si>
  <si>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</si>
  <si>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</si>
  <si>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</si>
  <si>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</si>
  <si>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</si>
  <si>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</si>
  <si>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</si>
  <si>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</si>
  <si>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</si>
  <si>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</si>
  <si>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</si>
  <si>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</si>
  <si>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</si>
  <si>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</si>
  <si>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</si>
  <si>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</si>
  <si>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</si>
  <si>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</si>
  <si>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</si>
  <si>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</si>
  <si>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</si>
  <si>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</si>
  <si>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</si>
  <si>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</si>
  <si>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</si>
  <si>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</si>
  <si>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</si>
  <si>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</si>
  <si>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</si>
  <si>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</si>
  <si>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</si>
  <si>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</si>
  <si>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</si>
  <si>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</si>
  <si>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</si>
  <si>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</si>
  <si>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</si>
  <si>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</si>
  <si>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</si>
  <si>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</si>
  <si>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</si>
  <si>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</si>
  <si>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</si>
  <si>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</si>
  <si>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</si>
  <si>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</si>
  <si>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</si>
  <si>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</si>
  <si>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</si>
  <si>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</si>
  <si>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</si>
  <si>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</si>
  <si>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</si>
  <si>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</si>
  <si>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</si>
  <si>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</si>
  <si>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</si>
  <si>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</si>
  <si>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</si>
  <si>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</si>
  <si>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</si>
  <si>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</si>
  <si>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</si>
  <si>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</si>
  <si>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</si>
  <si>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</si>
  <si>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</si>
  <si>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</si>
  <si>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</si>
  <si>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</si>
  <si>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</si>
  <si>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</si>
  <si>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</si>
  <si>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</si>
  <si>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</si>
  <si>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</si>
  <si>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</si>
  <si>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</si>
  <si>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</si>
  <si>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</si>
  <si>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</si>
  <si>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</si>
  <si>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</si>
  <si>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</si>
  <si>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</si>
  <si>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</si>
  <si>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</si>
  <si>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</si>
  <si>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</si>
  <si>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</si>
  <si>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</si>
  <si>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</si>
  <si>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</si>
  <si>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</si>
  <si>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</si>
  <si>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</si>
  <si>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</si>
  <si>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</si>
  <si>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</si>
  <si>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</si>
  <si>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</si>
  <si>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</si>
  <si>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</si>
  <si>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</si>
  <si>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</si>
  <si>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</si>
  <si>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</si>
  <si>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</si>
  <si>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</si>
  <si>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</si>
  <si>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</si>
  <si>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</si>
  <si>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</si>
  <si>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</si>
  <si>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</si>
  <si>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</si>
  <si>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</si>
  <si>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</si>
  <si>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</si>
  <si>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</si>
  <si>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</si>
  <si>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</si>
  <si>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</si>
  <si>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</si>
  <si>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</si>
  <si>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</si>
  <si>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</si>
  <si>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</si>
  <si>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</si>
  <si>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</si>
  <si>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</si>
  <si>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</si>
  <si>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</si>
  <si>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</si>
  <si>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</si>
  <si>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</si>
  <si>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</si>
  <si>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</si>
  <si>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</si>
  <si>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</si>
  <si>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</si>
  <si>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</si>
  <si>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</si>
  <si>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</si>
  <si>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</si>
  <si>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</si>
  <si>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</si>
  <si>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</si>
  <si>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</si>
  <si>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</si>
  <si>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</si>
  <si>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</si>
  <si>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</si>
  <si>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</si>
  <si>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</si>
  <si>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</si>
  <si>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</si>
  <si>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</si>
  <si>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</si>
  <si>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</si>
  <si>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</si>
  <si>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</si>
  <si>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</si>
  <si>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</si>
  <si>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</si>
  <si>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</si>
  <si>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</si>
  <si>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</si>
  <si>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</si>
  <si>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</si>
  <si>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</si>
  <si>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</si>
  <si>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</si>
  <si>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</si>
  <si>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</si>
  <si>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</si>
  <si>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</si>
  <si>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</si>
  <si>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</si>
  <si>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</si>
  <si>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</si>
  <si>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</si>
  <si>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</si>
  <si>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</si>
  <si>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</si>
  <si>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</si>
  <si>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</si>
  <si>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</si>
  <si>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</si>
  <si>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</si>
  <si>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</si>
  <si>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</si>
  <si>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</si>
  <si>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</si>
  <si>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</si>
  <si>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</si>
  <si>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</si>
  <si>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</si>
  <si>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</si>
  <si>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</si>
  <si>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</si>
  <si>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</si>
  <si>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</si>
  <si>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</si>
  <si>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</si>
  <si>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</si>
  <si>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</si>
  <si>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</si>
  <si>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</si>
  <si>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</si>
  <si>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</si>
  <si>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</si>
  <si>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</si>
  <si>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</si>
  <si>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</si>
  <si>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</si>
  <si>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</si>
  <si>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</si>
  <si>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</si>
  <si>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</si>
  <si>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</si>
  <si>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</si>
  <si>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</si>
  <si>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</si>
  <si>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</si>
  <si>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</si>
  <si>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</si>
  <si>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</si>
  <si>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</si>
  <si>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</si>
  <si>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</si>
  <si>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</si>
  <si>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</si>
  <si>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</si>
  <si>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</si>
  <si>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</si>
  <si>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</si>
  <si>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</si>
  <si>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</si>
  <si>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</si>
  <si>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</si>
  <si>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</si>
  <si>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</si>
  <si>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</si>
  <si>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</si>
  <si>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</si>
  <si>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</si>
  <si>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</si>
  <si>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</si>
  <si>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</si>
  <si>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</si>
  <si>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</si>
  <si>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</si>
  <si>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</si>
  <si>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</si>
  <si>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</si>
  <si>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</si>
  <si>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</si>
  <si>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</si>
  <si>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</si>
  <si>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</si>
  <si>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</si>
  <si>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</si>
  <si>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</si>
  <si>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</si>
  <si>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</si>
  <si>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</si>
  <si>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</si>
  <si>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</si>
  <si>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</si>
  <si>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</si>
  <si>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</si>
  <si>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</si>
  <si>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</si>
  <si>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</si>
  <si>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</si>
  <si>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</si>
  <si>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</si>
  <si>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</si>
  <si>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</si>
  <si>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</si>
  <si>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</si>
  <si>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</si>
  <si>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</si>
  <si>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</si>
  <si>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</si>
  <si>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</si>
  <si>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</si>
  <si>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</si>
  <si>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</si>
  <si>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</si>
  <si>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</si>
  <si>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</si>
  <si>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</si>
  <si>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</si>
  <si>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</si>
  <si>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</si>
  <si>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</si>
  <si>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</si>
  <si>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</si>
  <si>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</si>
  <si>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</si>
  <si>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</si>
  <si>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</si>
  <si>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</si>
  <si>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</si>
  <si>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</si>
  <si>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</si>
  <si>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</si>
  <si>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</si>
  <si>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</si>
  <si>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</si>
  <si>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</si>
  <si>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</si>
  <si>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</si>
  <si>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</si>
  <si>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</si>
  <si>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</si>
  <si>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</si>
  <si>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</si>
  <si>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</si>
  <si>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</si>
  <si>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</si>
  <si>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</si>
  <si>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</si>
  <si>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</si>
  <si>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</si>
  <si>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</si>
  <si>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</si>
  <si>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</si>
  <si>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</si>
  <si>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</si>
  <si>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</si>
  <si>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</si>
  <si>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</si>
  <si>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</si>
  <si>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</si>
  <si>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</si>
  <si>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</si>
  <si>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</si>
  <si>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</si>
  <si>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</si>
  <si>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</si>
  <si>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</si>
  <si>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</si>
  <si>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</si>
  <si>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</si>
  <si>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</si>
  <si>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</si>
  <si>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</si>
  <si>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</si>
  <si>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</si>
  <si>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</si>
  <si>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</si>
  <si>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</si>
  <si>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</si>
  <si>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</si>
  <si>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</si>
  <si>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</si>
  <si>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</si>
  <si>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</si>
  <si>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</si>
  <si>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</si>
  <si>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</si>
  <si>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</si>
  <si>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</si>
  <si>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</si>
  <si>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</si>
  <si>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</si>
  <si>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</si>
  <si>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</si>
  <si>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</si>
  <si>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</si>
  <si>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</si>
  <si>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</si>
  <si>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</si>
  <si>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</si>
  <si>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</si>
  <si>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</si>
  <si>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</si>
  <si>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</si>
  <si>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</si>
  <si>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</si>
  <si>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</si>
  <si>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</si>
  <si>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</si>
  <si>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</si>
  <si>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</si>
  <si>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</si>
  <si>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</si>
  <si>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</si>
  <si>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</si>
  <si>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</si>
  <si>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</si>
  <si>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</si>
  <si>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</si>
  <si>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</si>
  <si>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</si>
  <si>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</si>
  <si>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</si>
  <si>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</si>
  <si>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</si>
  <si>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</si>
  <si>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</si>
  <si>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</si>
  <si>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</si>
  <si>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</si>
  <si>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</si>
  <si>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</si>
  <si>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</si>
  <si>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</si>
  <si>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</si>
  <si>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</si>
  <si>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</si>
  <si>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</si>
  <si>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</si>
  <si>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</si>
  <si>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</si>
  <si>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</si>
  <si>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</si>
  <si>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</si>
  <si>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</si>
  <si>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</si>
  <si>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</si>
  <si>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</si>
  <si>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</si>
  <si>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</si>
  <si>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</si>
  <si>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</si>
  <si>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</si>
  <si>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</si>
  <si>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</si>
  <si>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</si>
  <si>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</si>
  <si>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</si>
  <si>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</si>
  <si>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</si>
  <si>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</si>
  <si>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</si>
  <si>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</si>
  <si>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</si>
  <si>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</si>
  <si>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</si>
  <si>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</si>
  <si>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</si>
  <si>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</si>
  <si>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</si>
  <si>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</si>
  <si>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</si>
  <si>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</si>
  <si>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</si>
  <si>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</si>
  <si>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</si>
  <si>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</si>
  <si>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</si>
  <si>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</si>
  <si>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</si>
  <si>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</si>
  <si>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</si>
  <si>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</si>
  <si>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</si>
  <si>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</si>
  <si>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</si>
  <si>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</si>
  <si>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</si>
  <si>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</si>
  <si>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</si>
  <si>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</si>
  <si>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</si>
  <si>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</si>
  <si>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</si>
  <si>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</si>
  <si>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</si>
  <si>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</si>
  <si>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</si>
  <si>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</si>
  <si>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</si>
  <si>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</si>
  <si>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</si>
  <si>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</si>
  <si>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</si>
  <si>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</si>
  <si>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</si>
  <si>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</si>
  <si>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</si>
  <si>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</si>
  <si>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</si>
  <si>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</si>
  <si>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</si>
  <si>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</si>
  <si>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</si>
  <si>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</si>
  <si>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</si>
  <si>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</si>
  <si>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</si>
  <si>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</si>
  <si>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</si>
  <si>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</si>
  <si>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</si>
  <si>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</si>
  <si>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</si>
  <si>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</si>
  <si>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</si>
  <si>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</si>
  <si>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</si>
  <si>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</si>
  <si>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</si>
  <si>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</si>
  <si>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</si>
  <si>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</si>
  <si>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</si>
  <si>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</si>
  <si>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</si>
  <si>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</si>
  <si>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</si>
  <si>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</si>
  <si>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</si>
  <si>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</si>
  <si>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</si>
  <si>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</si>
  <si>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</si>
  <si>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</si>
  <si>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</si>
  <si>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</si>
  <si>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</si>
  <si>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</si>
  <si>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</si>
  <si>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</si>
  <si>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</si>
  <si>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</si>
  <si>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</si>
  <si>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</si>
  <si>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</si>
  <si>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</si>
  <si>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</si>
  <si>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</si>
  <si>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</si>
  <si>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</si>
  <si>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</si>
  <si>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</si>
  <si>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</si>
  <si>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</si>
  <si>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</si>
  <si>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</si>
  <si>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</si>
  <si>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</si>
  <si>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</si>
  <si>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</si>
  <si>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</si>
  <si>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</si>
  <si>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</si>
  <si>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</si>
  <si>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</si>
  <si>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</si>
  <si>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</si>
  <si>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</si>
  <si>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</si>
  <si>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</si>
  <si>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</si>
  <si>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</si>
  <si>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</si>
  <si>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</si>
  <si>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</si>
  <si>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</si>
  <si>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</si>
  <si>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</si>
  <si>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</si>
  <si>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</si>
  <si>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</si>
  <si>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</si>
  <si>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</si>
  <si>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</si>
  <si>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</si>
  <si>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</si>
  <si>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</si>
  <si>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</si>
  <si>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</si>
  <si>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</si>
  <si>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</si>
  <si>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</si>
  <si>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</si>
  <si>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</si>
  <si>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</si>
  <si>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</si>
  <si>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</si>
  <si>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</si>
  <si>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</si>
  <si>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</si>
  <si>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</si>
  <si>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</si>
  <si>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</si>
  <si>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</si>
  <si>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</si>
  <si>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</si>
  <si>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</si>
  <si>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</si>
  <si>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</si>
  <si>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</si>
  <si>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</si>
  <si>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</si>
  <si>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</si>
  <si>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</si>
  <si>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</si>
  <si>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</si>
  <si>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</si>
  <si>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</si>
  <si>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</si>
  <si>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</si>
  <si>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</si>
  <si>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</si>
  <si>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</si>
  <si>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</si>
  <si>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</si>
  <si>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</si>
  <si>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</si>
  <si>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</si>
  <si>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</si>
  <si>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</si>
  <si>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</si>
  <si>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</si>
  <si>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</si>
  <si>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</si>
  <si>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</si>
  <si>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</si>
  <si>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</si>
  <si>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</si>
  <si>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</si>
  <si>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</si>
  <si>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</si>
  <si>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</si>
  <si>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</si>
  <si>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</si>
  <si>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</si>
  <si>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</si>
  <si>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</si>
  <si>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</si>
  <si>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</si>
  <si>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</si>
  <si>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</si>
  <si>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</si>
  <si>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</si>
  <si>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</si>
  <si>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</si>
  <si>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</si>
  <si>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</si>
  <si>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</si>
  <si>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</si>
  <si>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</si>
  <si>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</si>
  <si>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</si>
  <si>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</si>
  <si>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</si>
  <si>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</si>
  <si>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</si>
  <si>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</si>
  <si>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</si>
  <si>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</si>
  <si>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</si>
  <si>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</si>
  <si>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</si>
  <si>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</si>
  <si>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</si>
  <si>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</si>
  <si>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</si>
  <si>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</si>
  <si>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</si>
  <si>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</si>
  <si>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</si>
  <si>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</si>
  <si>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</si>
  <si>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</si>
  <si>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</si>
  <si>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</si>
  <si>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</si>
  <si>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</si>
  <si>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</si>
  <si>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</si>
  <si>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</si>
  <si>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</si>
  <si>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</si>
  <si>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</si>
  <si>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</si>
  <si>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</si>
  <si>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</si>
  <si>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</si>
  <si>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</si>
  <si>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</si>
  <si>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</si>
  <si>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</si>
  <si>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</si>
  <si>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</si>
  <si>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</si>
  <si>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</si>
  <si>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</si>
  <si>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</si>
  <si>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</si>
  <si>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</si>
  <si>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</si>
  <si>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</si>
  <si>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</si>
  <si>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</si>
  <si>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</si>
  <si>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</si>
  <si>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</si>
  <si>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</si>
  <si>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</si>
  <si>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</si>
  <si>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</si>
  <si>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</si>
  <si>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</si>
  <si>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</si>
  <si>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</si>
  <si>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</si>
  <si>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</si>
  <si>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</si>
  <si>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</si>
  <si>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</si>
  <si>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</si>
  <si>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</si>
  <si>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</si>
  <si>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</si>
  <si>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</si>
  <si>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</si>
  <si>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</si>
  <si>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</si>
  <si>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</si>
  <si>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</si>
  <si>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</si>
  <si>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</si>
  <si>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</si>
  <si>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</si>
  <si>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</si>
  <si>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</si>
  <si>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</si>
  <si>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</si>
  <si>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</si>
  <si>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</si>
  <si>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</si>
  <si>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</si>
  <si>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</si>
  <si>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</si>
  <si>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</si>
  <si>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</si>
  <si>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</si>
  <si>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</si>
  <si>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</si>
  <si>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</si>
  <si>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</si>
  <si>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</si>
  <si>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</si>
  <si>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</si>
  <si>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</si>
  <si>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</si>
  <si>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</si>
  <si>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</si>
  <si>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</si>
  <si>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</si>
  <si>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</si>
  <si>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</si>
  <si>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</si>
  <si>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</si>
  <si>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</si>
  <si>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</si>
  <si>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</si>
  <si>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</si>
  <si>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</si>
  <si>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</si>
  <si>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</si>
  <si>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</si>
  <si>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</si>
  <si>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</si>
  <si>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</si>
  <si>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</si>
  <si>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</si>
  <si>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</si>
  <si>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</si>
  <si>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</si>
  <si>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</si>
  <si>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</si>
  <si>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</si>
  <si>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</si>
  <si>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</si>
  <si>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</si>
  <si>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</si>
  <si>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</si>
  <si>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</si>
  <si>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</si>
  <si>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</si>
  <si>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</si>
  <si>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</si>
  <si>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</si>
  <si>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</si>
  <si>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</si>
  <si>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</si>
  <si>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</si>
  <si>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</si>
  <si>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</si>
  <si>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</si>
  <si>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</si>
  <si>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</si>
  <si>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</si>
  <si>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</si>
  <si>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</si>
  <si>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</si>
  <si>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</si>
  <si>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</si>
  <si>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</si>
  <si>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</si>
  <si>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</si>
  <si>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</si>
  <si>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</si>
  <si>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</si>
  <si>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</si>
  <si>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</si>
  <si>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</si>
  <si>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</si>
  <si>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</si>
  <si>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</si>
  <si>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</si>
  <si>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</si>
  <si>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</si>
  <si>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</si>
  <si>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</si>
  <si>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</si>
  <si>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</si>
  <si>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</si>
  <si>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</si>
  <si>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</si>
  <si>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</si>
  <si>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</si>
  <si>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</si>
  <si>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</si>
  <si>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</si>
  <si>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</si>
  <si>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</si>
  <si>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</si>
  <si>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</si>
  <si>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</si>
  <si>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</si>
  <si>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</si>
  <si>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</si>
  <si>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</si>
  <si>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</si>
  <si>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</si>
  <si>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</si>
  <si>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</si>
  <si>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</si>
  <si>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</si>
  <si>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</si>
  <si>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</si>
  <si>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</si>
  <si>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</si>
  <si>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</si>
  <si>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</si>
  <si>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</si>
  <si>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</si>
  <si>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</si>
  <si>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</si>
  <si>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</si>
  <si>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</si>
  <si>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</si>
  <si>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</si>
  <si>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</si>
  <si>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</si>
  <si>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</si>
  <si>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</si>
  <si>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</si>
  <si>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</si>
  <si>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</si>
  <si>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</si>
  <si>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</si>
  <si>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</si>
  <si>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</si>
  <si>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</si>
  <si>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</si>
  <si>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</si>
  <si>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</si>
  <si>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</si>
  <si>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</si>
  <si>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</si>
  <si>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</si>
  <si>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</si>
  <si>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</si>
  <si>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</si>
  <si>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</si>
  <si>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</si>
  <si>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</si>
  <si>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</si>
  <si>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</si>
  <si>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</si>
  <si>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</si>
  <si>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</si>
  <si>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</si>
  <si>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</si>
  <si>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</si>
  <si>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</si>
  <si>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</si>
  <si>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</si>
  <si>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</si>
  <si>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</si>
  <si>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</si>
  <si>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</si>
  <si>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</si>
  <si>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</si>
  <si>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</si>
  <si>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</si>
  <si>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</si>
  <si>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</si>
  <si>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</si>
  <si>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</si>
  <si>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</si>
  <si>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</si>
  <si>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</si>
  <si>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</si>
  <si>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</si>
  <si>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</si>
  <si>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</si>
  <si>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</si>
  <si>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</si>
  <si>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</si>
  <si>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</si>
  <si>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</si>
  <si>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</si>
  <si>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</si>
  <si>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</si>
  <si>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</si>
  <si>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</si>
  <si>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</si>
  <si>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</si>
  <si>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</si>
  <si>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</si>
  <si>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</si>
  <si>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</si>
  <si>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</si>
  <si>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</si>
  <si>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</si>
  <si>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</si>
  <si>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</si>
  <si>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</si>
  <si>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</si>
  <si>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</si>
  <si>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</si>
  <si>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</si>
  <si>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</si>
  <si>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</si>
  <si>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</si>
  <si>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</si>
  <si>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</si>
  <si>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</si>
  <si>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</si>
  <si>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</si>
  <si>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</si>
  <si>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</si>
  <si>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</si>
  <si>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</si>
  <si>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</si>
  <si>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</si>
  <si>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</si>
  <si>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</si>
  <si>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</si>
  <si>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</si>
  <si>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</si>
  <si>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</si>
  <si>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</si>
  <si>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</si>
  <si>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</si>
  <si>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</si>
  <si>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</si>
  <si>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</si>
  <si>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</si>
  <si>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</si>
  <si>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</si>
  <si>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</si>
  <si>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</si>
  <si>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</si>
  <si>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</si>
  <si>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</si>
  <si>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</si>
  <si>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</si>
  <si>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</si>
  <si>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</si>
  <si>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</si>
  <si>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</si>
  <si>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</si>
  <si>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</si>
  <si>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</si>
  <si>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</si>
  <si>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</si>
  <si>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</si>
  <si>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</si>
  <si>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</si>
  <si>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</si>
  <si>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</si>
  <si>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</si>
  <si>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</si>
  <si>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</si>
  <si>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</si>
  <si>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</si>
  <si>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</si>
  <si>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</si>
  <si>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</si>
  <si>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</si>
  <si>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</si>
  <si>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</si>
  <si>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</si>
  <si>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</si>
  <si>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</si>
  <si>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</si>
  <si>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</si>
  <si>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</si>
  <si>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</si>
  <si>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</si>
  <si>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</si>
  <si>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</si>
  <si>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</si>
  <si>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</si>
  <si>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</si>
  <si>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</si>
  <si>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</si>
  <si>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</si>
  <si>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</si>
  <si>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</si>
  <si>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</si>
  <si>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</si>
  <si>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</si>
  <si>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</si>
  <si>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</si>
  <si>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</si>
  <si>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</si>
  <si>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</si>
  <si>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</si>
  <si>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</si>
  <si>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</si>
  <si>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</si>
  <si>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</si>
  <si>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</si>
  <si>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</si>
  <si>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</si>
  <si>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</si>
  <si>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</si>
  <si>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</si>
  <si>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</si>
  <si>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</si>
  <si>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</si>
  <si>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</si>
  <si>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</si>
  <si>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</si>
  <si>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</si>
  <si>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</si>
  <si>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</si>
  <si>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</si>
  <si>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</si>
  <si>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</si>
  <si>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</si>
  <si>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</si>
  <si>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</si>
  <si>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</si>
  <si>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</si>
  <si>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</si>
  <si>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</si>
  <si>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</si>
  <si>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</si>
  <si>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</si>
  <si>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</si>
  <si>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</si>
  <si>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</si>
  <si>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</si>
  <si>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</si>
  <si>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</si>
  <si>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</si>
  <si>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</si>
  <si>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</si>
  <si>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</si>
  <si>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</si>
  <si>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</si>
  <si>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</si>
  <si>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</si>
  <si>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</si>
  <si>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</si>
  <si>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</si>
  <si>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</si>
  <si>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</si>
  <si>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</si>
  <si>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</si>
  <si>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</si>
  <si>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</si>
  <si>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</si>
  <si>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</si>
  <si>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</si>
  <si>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</si>
  <si>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</si>
  <si>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</si>
  <si>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</si>
  <si>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</si>
  <si>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</si>
  <si>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</si>
  <si>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</si>
  <si>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</si>
  <si>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</si>
  <si>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</si>
  <si>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</si>
  <si>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</si>
  <si>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</si>
  <si>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</si>
  <si>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</si>
  <si>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</si>
  <si>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</si>
  <si>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</si>
  <si>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</si>
  <si>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</si>
  <si>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</si>
  <si>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</si>
  <si>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</si>
  <si>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</si>
  <si>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</si>
  <si>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</si>
  <si>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</si>
  <si>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</si>
  <si>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</si>
  <si>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</si>
  <si>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</si>
  <si>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</si>
  <si>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</si>
  <si>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</si>
  <si>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</si>
  <si>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</si>
  <si>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</si>
  <si>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</si>
  <si>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</si>
  <si>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</si>
  <si>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</si>
  <si>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</si>
  <si>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</si>
  <si>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</si>
  <si>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</si>
  <si>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</si>
  <si>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</si>
  <si>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</si>
  <si>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</si>
  <si>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</si>
  <si>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</si>
  <si>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</si>
  <si>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</si>
  <si>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</si>
  <si>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</si>
  <si>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</si>
  <si>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</si>
  <si>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</si>
  <si>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</si>
  <si>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</si>
  <si>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</si>
  <si>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</si>
  <si>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</si>
  <si>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</si>
  <si>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</si>
  <si>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</si>
  <si>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</si>
  <si>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</si>
  <si>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</si>
  <si>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</si>
  <si>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</si>
  <si>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</si>
  <si>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</si>
  <si>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</si>
  <si>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</si>
  <si>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</si>
  <si>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</si>
  <si>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</si>
  <si>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</si>
  <si>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</si>
  <si>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</si>
  <si>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</si>
  <si>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</si>
  <si>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</si>
  <si>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</si>
  <si>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</si>
  <si>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</si>
  <si>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</si>
  <si>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</si>
  <si>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</si>
  <si>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</si>
  <si>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</si>
  <si>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</si>
  <si>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</si>
  <si>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</si>
  <si>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</si>
  <si>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</si>
  <si>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</si>
  <si>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</si>
  <si>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</si>
  <si>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</si>
  <si>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</si>
  <si>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</si>
  <si>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</si>
  <si>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</si>
  <si>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</si>
  <si>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</si>
  <si>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</si>
  <si>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</si>
  <si>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</si>
  <si>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</si>
  <si>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</si>
  <si>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</si>
  <si>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</si>
  <si>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</si>
  <si>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</si>
  <si>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</si>
  <si>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</si>
  <si>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</si>
  <si>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</si>
  <si>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</si>
  <si>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</si>
  <si>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</si>
  <si>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</si>
  <si>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</si>
  <si>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</si>
  <si>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</si>
  <si>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</si>
  <si>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</si>
  <si>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</si>
  <si>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</si>
  <si>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</si>
  <si>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</si>
  <si>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</si>
  <si>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</si>
  <si>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</si>
  <si>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</si>
  <si>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</si>
  <si>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</si>
  <si>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</si>
  <si>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</si>
  <si>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</si>
  <si>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</si>
  <si>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</si>
  <si>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</si>
  <si>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</si>
  <si>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</si>
  <si>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</si>
  <si>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</si>
  <si>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</si>
  <si>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</si>
  <si>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</si>
  <si>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</si>
  <si>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</si>
  <si>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</si>
  <si>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</si>
  <si>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</si>
  <si>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</si>
  <si>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</si>
  <si>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</si>
  <si>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</si>
  <si>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</si>
  <si>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</si>
  <si>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</si>
  <si>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</si>
  <si>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</si>
  <si>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</si>
  <si>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</si>
  <si>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</si>
  <si>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</si>
  <si>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</si>
  <si>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</si>
  <si>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</si>
  <si>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</si>
  <si>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</si>
  <si>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</si>
  <si>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</si>
  <si>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</si>
  <si>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</si>
  <si>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</si>
  <si>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</si>
  <si>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</si>
  <si>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</si>
  <si>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</si>
  <si>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</si>
  <si>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</si>
  <si>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</si>
  <si>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</si>
  <si>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</si>
  <si>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</si>
  <si>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</si>
  <si>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</si>
  <si>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</si>
  <si>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</si>
  <si>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</si>
  <si>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</si>
  <si>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</si>
  <si>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</si>
  <si>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</si>
  <si>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</si>
  <si>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</si>
  <si>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</si>
  <si>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</si>
  <si>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</si>
  <si>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</si>
  <si>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</si>
  <si>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</si>
  <si>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</si>
  <si>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</si>
  <si>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</si>
  <si>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</si>
  <si>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</si>
  <si>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</si>
  <si>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</si>
  <si>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</si>
  <si>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</si>
  <si>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</si>
  <si>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</si>
  <si>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</si>
  <si>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</si>
  <si>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</si>
  <si>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</si>
  <si>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</si>
  <si>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</si>
  <si>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</si>
  <si>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</si>
  <si>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</si>
  <si>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</si>
  <si>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</si>
  <si>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</si>
  <si>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</si>
  <si>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</si>
  <si>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</si>
  <si>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</si>
  <si>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</si>
  <si>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</si>
  <si>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</si>
  <si>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</si>
  <si>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</si>
  <si>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</si>
  <si>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</si>
  <si>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</si>
  <si>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</si>
  <si>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</si>
  <si>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</si>
  <si>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</si>
  <si>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</si>
  <si>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</si>
  <si>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</si>
  <si>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</si>
  <si>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</si>
  <si>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</si>
  <si>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</si>
  <si>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</si>
  <si>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</si>
  <si>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</si>
  <si>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</si>
  <si>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</si>
  <si>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</si>
  <si>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</si>
  <si>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</si>
  <si>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</si>
  <si>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</si>
  <si>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</si>
  <si>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</si>
  <si>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</si>
  <si>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</si>
  <si>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</si>
  <si>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</si>
  <si>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</si>
  <si>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</si>
  <si>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</si>
  <si>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</si>
  <si>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</si>
  <si>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</si>
  <si>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</si>
  <si>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</si>
  <si>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</si>
  <si>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</si>
  <si>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</t>
  </si>
  <si>
    <t>Max</t>
  </si>
  <si>
    <t>Var</t>
  </si>
  <si>
    <t>St.Dev</t>
  </si>
  <si>
    <t>Unsuccessful (failed)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</si>
</sst>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/yy;@"/>
    <numFmt numFmtId="165" formatCode="0.000"/>
    <numFmt numFmtId="166" formatCode="0.0"/>
    <numFmt numFmtId="167" formatCode="0.0000"/>
    <numFmt numFmtId="170" formatCode="_-* #,##0.000_-;\-* #,##0.00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7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0000"/>
      <color rgb="FF3E6CC0"/>
      <color rgb="FFF75F63"/>
      <color rgb="FF89BF65"/>
      <color rgb="FFF74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[CrowdfundingBook_submissionn.xlsx]Pivot Table -parent category!PivotTable1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4A16-B548-1468B72040A0}"/>
            </c:ext>
          </c:extLst>
        </c:ser>
        <c:ser>
          <c:idx val="1"/>
          <c:order val="1"/>
          <c:tx>
            <c:strRef>
              <c:f>'Pivot Table -parent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1-4A16-B548-1468B72040A0}"/>
            </c:ext>
          </c:extLst>
        </c:ser>
        <c:ser>
          <c:idx val="2"/>
          <c:order val="2"/>
          <c:tx>
            <c:strRef>
              <c:f>'Pivot Table -parent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1-4A16-B548-1468B72040A0}"/>
            </c:ext>
          </c:extLst>
        </c:ser>
        <c:ser>
          <c:idx val="3"/>
          <c:order val="3"/>
          <c:tx>
            <c:strRef>
              <c:f>'Pivot Table -parent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1-4A16-B548-1468B720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308040"/>
        <c:axId val="466309480"/>
      </c:barChart>
      <c:catAx>
        <c:axId val="46630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9480"/>
        <c:crosses val="autoZero"/>
        <c:auto val="1"/>
        <c:lblAlgn val="ctr"/>
        <c:lblOffset val="100"/>
        <c:noMultiLvlLbl val="0"/>
      </c:catAx>
      <c:valAx>
        <c:axId val="466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[CrowdfundingBook_submissionn.xlsx]Pivot Table - sub category!PivotTable1</c:name>
    <c:fmtId val="4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E6C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D-4007-B7A5-F15ECB2B0390}"/>
            </c:ext>
          </c:extLst>
        </c:ser>
        <c:ser>
          <c:idx val="1"/>
          <c:order val="1"/>
          <c:tx>
            <c:strRef>
              <c:f>'Pivot Table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007-B7A5-F15ECB2B0390}"/>
            </c:ext>
          </c:extLst>
        </c:ser>
        <c:ser>
          <c:idx val="2"/>
          <c:order val="2"/>
          <c:tx>
            <c:strRef>
              <c:f>'Pivot Table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007-B7A5-F15ECB2B0390}"/>
            </c:ext>
          </c:extLst>
        </c:ser>
        <c:ser>
          <c:idx val="3"/>
          <c:order val="3"/>
          <c:tx>
            <c:strRef>
              <c:f>'Pivot Table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E6CC0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007-B7A5-F15ECB2B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308040"/>
        <c:axId val="466309480"/>
      </c:barChart>
      <c:catAx>
        <c:axId val="46630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9480"/>
        <c:crosses val="autoZero"/>
        <c:auto val="1"/>
        <c:lblAlgn val="ctr"/>
        <c:lblOffset val="100"/>
        <c:noMultiLvlLbl val="0"/>
      </c:catAx>
      <c:valAx>
        <c:axId val="466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[CrowdfundingBook_submissionn.xlsx]Pivot Table - Month!PivotTable6</c:name>
    <c:fmtId val="6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8-4FFD-BDBB-12B7C4BB14BA}"/>
            </c:ext>
          </c:extLst>
        </c:ser>
        <c:ser>
          <c:idx val="1"/>
          <c:order val="1"/>
          <c:tx>
            <c:strRef>
              <c:f>'Pivot Table -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8-4FFD-BDBB-12B7C4BB14BA}"/>
            </c:ext>
          </c:extLst>
        </c:ser>
        <c:ser>
          <c:idx val="2"/>
          <c:order val="2"/>
          <c:tx>
            <c:strRef>
              <c:f>'Pivot Table -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8-4FFD-BDBB-12B7C4BB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66976"/>
        <c:axId val="617674176"/>
      </c:lineChart>
      <c:catAx>
        <c:axId val="6176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4176"/>
        <c:crosses val="autoZero"/>
        <c:auto val="1"/>
        <c:lblAlgn val="ctr"/>
        <c:lblOffset val="100"/>
        <c:noMultiLvlLbl val="0"/>
      </c:catAx>
      <c:valAx>
        <c:axId val="617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064-9A45-F247B0A33F73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3-4064-9A45-F247B0A33F73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3-4064-9A45-F247B0A3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11880"/>
        <c:axId val="379707560"/>
      </c:lineChart>
      <c:catAx>
        <c:axId val="3797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7560"/>
        <c:crosses val="autoZero"/>
        <c:auto val="1"/>
        <c:lblAlgn val="ctr"/>
        <c:lblOffset val="100"/>
        <c:noMultiLvlLbl val="0"/>
      </c:catAx>
      <c:valAx>
        <c:axId val="3797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13728953560344"/>
          <c:y val="0.9245165006548095"/>
          <c:w val="0.60909480090666568"/>
          <c:h val="5.823022122234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</xdr:row>
      <xdr:rowOff>0</xdr:rowOff>
    </xdr:from>
    <xdr:to>
      <xdr:col>17</xdr:col>
      <xdr:colOff>83820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A8A5F-7B83-4FCB-9DD2-1DDAD0B0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167640</xdr:rowOff>
    </xdr:from>
    <xdr:to>
      <xdr:col>17</xdr:col>
      <xdr:colOff>396240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889A8-D3CE-B1F7-9B7F-22BD57E74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0</xdr:row>
      <xdr:rowOff>167640</xdr:rowOff>
    </xdr:from>
    <xdr:to>
      <xdr:col>14</xdr:col>
      <xdr:colOff>320040</xdr:colOff>
      <xdr:row>19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89B10-D57A-81F3-9DAE-6621FF5B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14</xdr:row>
      <xdr:rowOff>91440</xdr:rowOff>
    </xdr:from>
    <xdr:to>
      <xdr:col>7</xdr:col>
      <xdr:colOff>60960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21030-DF13-60A1-1C3D-00F99BFA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7.648626736111" createdVersion="8" refreshedVersion="8" minRefreshableVersion="3" recordCount="1000" xr:uid="{6211FB1B-CD09-43F4-8BB3-16CA1452EE5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92.885983217595" backgroundQuery="1" createdVersion="8" refreshedVersion="8" minRefreshableVersion="3" recordCount="0" supportSubquery="1" supportAdvancedDrill="1" xr:uid="{F560CFD0-685B-4F60-9DCE-EEE7BAFF60E0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x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x v="1"/>
    <x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x v="2"/>
    <x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x v="3"/>
    <x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x v="4"/>
    <x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x v="5"/>
    <x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x v="6"/>
    <x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x v="7"/>
    <x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x v="8"/>
    <x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x v="9"/>
    <x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x v="10"/>
    <x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x v="11"/>
    <x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x v="12"/>
    <x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x v="13"/>
    <x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x v="14"/>
    <x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x v="15"/>
    <x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x v="16"/>
    <x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x v="17"/>
    <x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x v="18"/>
    <x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x v="19"/>
    <x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x v="20"/>
    <x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x v="21"/>
    <x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x v="22"/>
    <x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x v="23"/>
    <x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x v="24"/>
    <x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x v="25"/>
    <x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x v="26"/>
    <x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x v="27"/>
    <x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x v="28"/>
    <x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x v="29"/>
    <x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x v="3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x v="31"/>
    <x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x v="32"/>
    <x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x v="33"/>
    <x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x v="34"/>
    <x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x v="35"/>
    <x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x v="36"/>
    <x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x v="37"/>
    <x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x v="38"/>
    <x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x v="39"/>
    <x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x v="40"/>
    <x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x v="41"/>
    <x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x v="42"/>
    <x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x v="43"/>
    <x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x v="44"/>
    <x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x v="45"/>
    <x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x v="46"/>
    <x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x v="47"/>
    <x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x v="48"/>
    <x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x v="49"/>
    <x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x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x v="51"/>
    <x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x v="52"/>
    <x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x v="53"/>
    <x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x v="54"/>
    <x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x v="55"/>
    <x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x v="56"/>
    <x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x v="57"/>
    <x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x v="58"/>
    <x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x v="59"/>
    <x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x v="60"/>
    <x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x v="61"/>
    <x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x v="62"/>
    <x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x v="63"/>
    <x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x v="64"/>
    <x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x v="65"/>
    <x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x v="66"/>
    <x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x v="67"/>
    <x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x v="68"/>
    <x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x v="69"/>
    <x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x v="70"/>
    <x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x v="49"/>
    <x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x v="71"/>
    <x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x v="72"/>
    <x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x v="73"/>
    <x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x v="74"/>
    <x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x v="75"/>
    <x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x v="76"/>
    <x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x v="77"/>
    <x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x v="78"/>
    <x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x v="79"/>
    <x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x v="80"/>
    <x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x v="4"/>
    <x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x v="81"/>
    <x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x v="82"/>
    <x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x v="83"/>
    <x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x v="84"/>
    <x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x v="85"/>
    <x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x v="86"/>
    <x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x v="87"/>
    <x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x v="88"/>
    <x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x v="89"/>
    <x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x v="40"/>
    <x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x v="90"/>
    <x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x v="91"/>
    <x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x v="92"/>
    <x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x v="36"/>
    <x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x v="93"/>
    <x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x v="94"/>
    <x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x v="95"/>
    <x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6"/>
    <x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x v="97"/>
    <x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x v="98"/>
    <x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x v="99"/>
    <x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x v="100"/>
    <x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x v="101"/>
    <x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x v="102"/>
    <x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x v="103"/>
    <x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x v="104"/>
    <x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x v="105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x v="106"/>
    <x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x v="107"/>
    <x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x v="108"/>
    <x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x v="109"/>
    <x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x v="110"/>
    <x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x v="111"/>
    <x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x v="112"/>
    <x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x v="113"/>
    <x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x v="114"/>
    <x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x v="115"/>
    <x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x v="116"/>
    <x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x v="117"/>
    <x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x v="95"/>
    <x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x v="118"/>
    <x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x v="119"/>
    <x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x v="120"/>
    <x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x v="121"/>
    <x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x v="122"/>
    <x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x v="123"/>
    <x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x v="97"/>
    <x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x v="124"/>
    <x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x v="125"/>
    <x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x v="126"/>
    <x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x v="127"/>
    <x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x v="128"/>
    <x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x v="129"/>
    <x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x v="130"/>
    <x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x v="131"/>
    <x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x v="132"/>
    <x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x v="133"/>
    <x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x v="134"/>
    <x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x v="135"/>
    <x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x v="136"/>
    <x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x v="137"/>
    <x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x v="138"/>
    <x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x v="139"/>
    <x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x v="140"/>
    <x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x v="141"/>
    <x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x v="142"/>
    <x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x v="143"/>
    <x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4"/>
    <x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x v="145"/>
    <x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x v="146"/>
    <x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x v="147"/>
    <x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x v="148"/>
    <x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x v="149"/>
    <x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x v="150"/>
    <x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x v="151"/>
    <x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x v="152"/>
    <x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x v="153"/>
    <x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x v="154"/>
    <x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x v="155"/>
    <x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x v="156"/>
    <x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x v="157"/>
    <x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x v="158"/>
    <x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x v="159"/>
    <x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x v="160"/>
    <x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x v="161"/>
    <x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x v="162"/>
    <x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x v="163"/>
    <x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x v="164"/>
    <x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x v="165"/>
    <x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x v="166"/>
    <x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x v="167"/>
    <x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x v="168"/>
    <x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x v="169"/>
    <x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x v="170"/>
    <x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x v="171"/>
    <x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x v="172"/>
    <x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x v="173"/>
    <x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x v="174"/>
    <x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x v="175"/>
    <x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x v="176"/>
    <x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x v="177"/>
    <x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x v="178"/>
    <x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x v="179"/>
    <x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x v="180"/>
    <x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x v="181"/>
    <x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x v="182"/>
    <x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x v="183"/>
    <x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x v="184"/>
    <x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x v="185"/>
    <x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x v="186"/>
    <x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x v="187"/>
    <x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x v="188"/>
    <x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x v="189"/>
    <x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x v="190"/>
    <x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x v="191"/>
    <x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x v="192"/>
    <x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x v="193"/>
    <x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94"/>
    <x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x v="195"/>
    <x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x v="196"/>
    <x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x v="197"/>
    <x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x v="198"/>
    <x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x v="199"/>
    <x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x v="200"/>
    <x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x v="201"/>
    <x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x v="202"/>
    <x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x v="203"/>
    <x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x v="204"/>
    <x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x v="205"/>
    <x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x v="206"/>
    <x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x v="207"/>
    <x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x v="208"/>
    <x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x v="209"/>
    <x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x v="210"/>
    <x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x v="211"/>
    <x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x v="212"/>
    <x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x v="213"/>
    <x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x v="214"/>
    <x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x v="215"/>
    <x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x v="216"/>
    <x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x v="217"/>
    <x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x v="218"/>
    <x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x v="219"/>
    <x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x v="122"/>
    <x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x v="220"/>
    <x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x v="221"/>
    <x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x v="222"/>
    <x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x v="223"/>
    <x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x v="224"/>
    <x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x v="225"/>
    <x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x v="226"/>
    <x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x v="227"/>
    <x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x v="228"/>
    <x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x v="229"/>
    <x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x v="230"/>
    <x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x v="231"/>
    <x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x v="232"/>
    <x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x v="233"/>
    <x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x v="234"/>
    <x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x v="235"/>
    <x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x v="236"/>
    <x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x v="237"/>
    <x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x v="238"/>
    <x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x v="239"/>
    <x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x v="240"/>
    <x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x v="241"/>
    <x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x v="242"/>
    <x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243"/>
    <x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x v="244"/>
    <x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x v="245"/>
    <x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x v="246"/>
    <x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x v="247"/>
    <x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x v="248"/>
    <x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x v="249"/>
    <x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x v="250"/>
    <x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x v="251"/>
    <x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x v="252"/>
    <x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x v="253"/>
    <x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x v="254"/>
    <x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x v="255"/>
    <x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x v="256"/>
    <x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x v="257"/>
    <x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x v="258"/>
    <x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x v="259"/>
    <x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x v="260"/>
    <x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x v="261"/>
    <x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x v="262"/>
    <x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x v="263"/>
    <x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x v="264"/>
    <x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x v="265"/>
    <x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x v="266"/>
    <x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x v="267"/>
    <x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x v="153"/>
    <x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x v="268"/>
    <x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x v="269"/>
    <x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x v="270"/>
    <x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x v="271"/>
    <x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x v="272"/>
    <x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x v="273"/>
    <x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x v="274"/>
    <x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x v="148"/>
    <x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x v="275"/>
    <x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x v="276"/>
    <x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x v="72"/>
    <x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x v="277"/>
    <x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x v="278"/>
    <x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x v="71"/>
    <x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x v="279"/>
    <x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x v="280"/>
    <x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x v="281"/>
    <x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x v="282"/>
    <x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x v="283"/>
    <x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x v="284"/>
    <x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x v="285"/>
    <x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x v="286"/>
    <x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x v="287"/>
    <x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x v="288"/>
    <x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89"/>
    <x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x v="290"/>
    <x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x v="18"/>
    <x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x v="291"/>
    <x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x v="292"/>
    <x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x v="293"/>
    <x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x v="294"/>
    <x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x v="295"/>
    <x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x v="296"/>
    <x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x v="297"/>
    <x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x v="298"/>
    <x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x v="299"/>
    <x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x v="300"/>
    <x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x v="301"/>
    <x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x v="162"/>
    <x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x v="302"/>
    <x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x v="303"/>
    <x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x v="304"/>
    <x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x v="305"/>
    <x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x v="306"/>
    <x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x v="307"/>
    <x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x v="308"/>
    <x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x v="309"/>
    <x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x v="310"/>
    <x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x v="311"/>
    <x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x v="312"/>
    <x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x v="313"/>
    <x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x v="314"/>
    <x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x v="315"/>
    <x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x v="316"/>
    <x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x v="317"/>
    <x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x v="318"/>
    <x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x v="319"/>
    <x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x v="320"/>
    <x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x v="321"/>
    <x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x v="322"/>
    <x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x v="323"/>
    <x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x v="324"/>
    <x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x v="325"/>
    <x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x v="326"/>
    <x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x v="327"/>
    <x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x v="328"/>
    <x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x v="329"/>
    <x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x v="151"/>
    <x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x v="330"/>
    <x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x v="331"/>
    <x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x v="332"/>
    <x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x v="333"/>
    <x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x v="334"/>
    <x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x v="335"/>
    <x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6"/>
    <x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x v="337"/>
    <x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x v="338"/>
    <x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x v="339"/>
    <x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x v="340"/>
    <x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x v="341"/>
    <x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x v="342"/>
    <x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x v="343"/>
    <x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x v="344"/>
    <x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x v="127"/>
    <x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x v="345"/>
    <x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x v="346"/>
    <x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x v="347"/>
    <x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x v="348"/>
    <x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x v="349"/>
    <x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x v="350"/>
    <x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x v="351"/>
    <x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x v="33"/>
    <x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x v="352"/>
    <x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x v="353"/>
    <x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x v="354"/>
    <x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x v="355"/>
    <x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x v="356"/>
    <x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x v="357"/>
    <x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x v="358"/>
    <x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x v="359"/>
    <x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x v="360"/>
    <x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x v="361"/>
    <x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x v="362"/>
    <x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x v="363"/>
    <x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x v="364"/>
    <x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x v="365"/>
    <x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x v="366"/>
    <x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x v="285"/>
    <x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x v="367"/>
    <x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x v="368"/>
    <x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x v="369"/>
    <x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x v="370"/>
    <x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x v="371"/>
    <x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x v="372"/>
    <x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x v="373"/>
    <x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x v="374"/>
    <x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x v="375"/>
    <x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x v="376"/>
    <x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x v="377"/>
    <x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x v="378"/>
    <x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x v="379"/>
    <x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x v="380"/>
    <x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x v="103"/>
    <x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x v="381"/>
    <x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2"/>
    <x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x v="383"/>
    <x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x v="384"/>
    <x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x v="385"/>
    <x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x v="386"/>
    <x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x v="387"/>
    <x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x v="388"/>
    <x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x v="389"/>
    <x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x v="390"/>
    <x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x v="391"/>
    <x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x v="277"/>
    <x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x v="392"/>
    <x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x v="393"/>
    <x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x v="394"/>
    <x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x v="395"/>
    <x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x v="396"/>
    <x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x v="397"/>
    <x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x v="398"/>
    <x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x v="399"/>
    <x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x v="348"/>
    <x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x v="400"/>
    <x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x v="401"/>
    <x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x v="402"/>
    <x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x v="403"/>
    <x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x v="404"/>
    <x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x v="405"/>
    <x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x v="406"/>
    <x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x v="407"/>
    <x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x v="408"/>
    <x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x v="409"/>
    <x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x v="410"/>
    <x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x v="312"/>
    <x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x v="411"/>
    <x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x v="412"/>
    <x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x v="413"/>
    <x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x v="414"/>
    <x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x v="354"/>
    <x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x v="415"/>
    <x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x v="416"/>
    <x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x v="417"/>
    <x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x v="418"/>
    <x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x v="419"/>
    <x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x v="420"/>
    <x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x v="421"/>
    <x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x v="422"/>
    <x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x v="423"/>
    <x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x v="424"/>
    <x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x v="425"/>
    <x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x v="426"/>
    <x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x v="427"/>
    <x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8"/>
    <x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x v="429"/>
    <x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x v="430"/>
    <x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x v="431"/>
    <x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x v="432"/>
    <x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x v="433"/>
    <x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x v="434"/>
    <x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x v="435"/>
    <x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x v="436"/>
    <x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x v="437"/>
    <x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x v="438"/>
    <x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x v="439"/>
    <x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x v="440"/>
    <x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x v="441"/>
    <x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x v="442"/>
    <x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x v="443"/>
    <x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x v="444"/>
    <x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x v="445"/>
    <x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x v="368"/>
    <x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x v="446"/>
    <x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x v="447"/>
    <x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x v="448"/>
    <x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x v="178"/>
    <x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x v="449"/>
    <x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x v="450"/>
    <x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x v="451"/>
    <x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x v="452"/>
    <x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x v="453"/>
    <x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x v="454"/>
    <x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x v="455"/>
    <x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x v="456"/>
    <x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x v="457"/>
    <x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x v="458"/>
    <x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x v="459"/>
    <x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x v="460"/>
    <x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x v="461"/>
    <x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x v="462"/>
    <x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x v="463"/>
    <x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x v="464"/>
    <x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x v="465"/>
    <x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x v="466"/>
    <x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x v="467"/>
    <x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x v="468"/>
    <x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x v="469"/>
    <x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x v="470"/>
    <x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x v="471"/>
    <x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x v="472"/>
    <x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x v="473"/>
    <x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x v="474"/>
    <x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x v="475"/>
    <x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380"/>
    <x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x v="353"/>
    <x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x v="476"/>
    <x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x v="477"/>
    <x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x v="478"/>
    <x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x v="479"/>
    <x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x v="480"/>
    <x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x v="481"/>
    <x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x v="482"/>
    <x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x v="483"/>
    <x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x v="484"/>
    <x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x v="265"/>
    <x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x v="485"/>
    <x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x v="486"/>
    <x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x v="412"/>
    <x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x v="487"/>
    <x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x v="488"/>
    <x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x v="489"/>
    <x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x v="442"/>
    <x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x v="437"/>
    <x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x v="490"/>
    <x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x v="491"/>
    <x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x v="163"/>
    <x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x v="492"/>
    <x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x v="493"/>
    <x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x v="494"/>
    <x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x v="495"/>
    <x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x v="496"/>
    <x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x v="497"/>
    <x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x v="180"/>
    <x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x v="498"/>
    <x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x v="499"/>
    <x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x v="500"/>
    <x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x v="50"/>
    <x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x v="501"/>
    <x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x v="502"/>
    <x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x v="52"/>
    <x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x v="503"/>
    <x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x v="504"/>
    <x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x v="505"/>
    <x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x v="506"/>
    <x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x v="507"/>
    <x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x v="508"/>
    <x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x v="509"/>
    <x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x v="510"/>
    <x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x v="511"/>
    <x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x v="512"/>
    <x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3"/>
    <x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x v="514"/>
    <x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x v="515"/>
    <x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6"/>
    <x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x v="517"/>
    <x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x v="518"/>
    <x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x v="519"/>
    <x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x v="520"/>
    <x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x v="219"/>
    <x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x v="521"/>
    <x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x v="522"/>
    <x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x v="523"/>
    <x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x v="524"/>
    <x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x v="348"/>
    <x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x v="280"/>
    <x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x v="525"/>
    <x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x v="526"/>
    <x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x v="527"/>
    <x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x v="528"/>
    <x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x v="529"/>
    <x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x v="360"/>
    <x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x v="254"/>
    <x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x v="530"/>
    <x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x v="531"/>
    <x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x v="532"/>
    <x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x v="533"/>
    <x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x v="534"/>
    <x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x v="535"/>
    <x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x v="536"/>
    <x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x v="537"/>
    <x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x v="538"/>
    <x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x v="539"/>
    <x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x v="540"/>
    <x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x v="541"/>
    <x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x v="542"/>
    <x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x v="543"/>
    <x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x v="544"/>
    <x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x v="545"/>
    <x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x v="546"/>
    <x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x v="547"/>
    <x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x v="548"/>
    <x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x v="298"/>
    <x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x v="549"/>
    <x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x v="550"/>
    <x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x v="551"/>
    <x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x v="552"/>
    <x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x v="238"/>
    <x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x v="553"/>
    <x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x v="554"/>
    <x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x v="496"/>
    <x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x v="555"/>
    <x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x v="556"/>
    <x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x v="557"/>
    <x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8"/>
    <x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x v="559"/>
    <x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x v="560"/>
    <x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x v="561"/>
    <x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x v="562"/>
    <x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x v="563"/>
    <x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x v="529"/>
    <x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x v="564"/>
    <x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x v="565"/>
    <x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x v="566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x v="567"/>
    <x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x v="568"/>
    <x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x v="569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x v="570"/>
    <x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x v="571"/>
    <x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x v="572"/>
    <x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x v="573"/>
    <x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x v="471"/>
    <x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x v="574"/>
    <x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x v="575"/>
    <x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x v="576"/>
    <x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x v="577"/>
    <x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x v="578"/>
    <x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x v="477"/>
    <x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x v="579"/>
    <x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x v="580"/>
    <x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x v="581"/>
    <x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x v="582"/>
    <x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x v="581"/>
    <x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x v="583"/>
    <x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x v="584"/>
    <x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x v="585"/>
    <x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x v="586"/>
    <x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x v="587"/>
    <x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x v="588"/>
    <x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x v="589"/>
    <x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x v="590"/>
    <x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x v="591"/>
    <x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x v="592"/>
    <x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x v="593"/>
    <x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x v="510"/>
    <x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x v="594"/>
    <x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x v="595"/>
    <x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x v="596"/>
    <x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x v="597"/>
    <x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x v="598"/>
    <x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x v="599"/>
    <x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x v="600"/>
    <x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x v="601"/>
    <x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x v="602"/>
    <x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603"/>
    <x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x v="604"/>
    <x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x v="292"/>
    <x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x v="605"/>
    <x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x v="606"/>
    <x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x v="607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x v="608"/>
    <x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x v="609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x v="610"/>
    <x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x v="611"/>
    <x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x v="612"/>
    <x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x v="613"/>
    <x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x v="614"/>
    <x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x v="615"/>
    <x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x v="616"/>
    <x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x v="453"/>
    <x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x v="617"/>
    <x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x v="618"/>
    <x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x v="619"/>
    <x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x v="620"/>
    <x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x v="621"/>
    <x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x v="622"/>
    <x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x v="623"/>
    <x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x v="624"/>
    <x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x v="625"/>
    <x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x v="626"/>
    <x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x v="627"/>
    <x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x v="491"/>
    <x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x v="628"/>
    <x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x v="629"/>
    <x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x v="630"/>
    <x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x v="631"/>
    <x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x v="632"/>
    <x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x v="633"/>
    <x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x v="634"/>
    <x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x v="415"/>
    <x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x v="635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x v="607"/>
    <x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x v="636"/>
    <x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x v="637"/>
    <x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x v="638"/>
    <x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x v="639"/>
    <x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x v="640"/>
    <x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x v="641"/>
    <x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x v="642"/>
    <x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x v="445"/>
    <x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x v="116"/>
    <x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x v="643"/>
    <x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x v="644"/>
    <x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x v="645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46"/>
    <x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x v="647"/>
    <x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x v="467"/>
    <x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x v="648"/>
    <x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x v="649"/>
    <x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x v="650"/>
    <x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x v="651"/>
    <x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x v="652"/>
    <x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x v="653"/>
    <x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x v="654"/>
    <x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x v="655"/>
    <x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x v="656"/>
    <x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x v="657"/>
    <x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x v="89"/>
    <x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x v="658"/>
    <x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x v="438"/>
    <x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x v="659"/>
    <x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x v="660"/>
    <x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x v="661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x v="662"/>
    <x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x v="236"/>
    <x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x v="663"/>
    <x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x v="202"/>
    <x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x v="664"/>
    <x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x v="665"/>
    <x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x v="666"/>
    <x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x v="602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x v="667"/>
    <x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x v="668"/>
    <x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x v="669"/>
    <x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x v="670"/>
    <x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x v="601"/>
    <x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x v="671"/>
    <x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x v="672"/>
    <x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x v="673"/>
    <x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x v="674"/>
    <x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x v="675"/>
    <x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x v="676"/>
    <x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x v="677"/>
    <x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x v="678"/>
    <x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x v="679"/>
    <x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x v="680"/>
    <x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x v="681"/>
    <x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x v="682"/>
    <x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x v="683"/>
    <x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x v="684"/>
    <x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x v="685"/>
    <x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x v="488"/>
    <x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x v="686"/>
    <x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x v="687"/>
    <x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8"/>
    <x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x v="689"/>
    <x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x v="690"/>
    <x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x v="691"/>
    <x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x v="424"/>
    <x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x v="231"/>
    <x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x v="692"/>
    <x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x v="693"/>
    <x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x v="694"/>
    <x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x v="236"/>
    <x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x v="695"/>
    <x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x v="696"/>
    <x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x v="697"/>
    <x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x v="698"/>
    <x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x v="699"/>
    <x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x v="489"/>
    <x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x v="512"/>
    <x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x v="7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701"/>
    <x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x v="340"/>
    <x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x v="702"/>
    <x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x v="703"/>
    <x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x v="704"/>
    <x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x v="705"/>
    <x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x v="706"/>
    <x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x v="707"/>
    <x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x v="708"/>
    <x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x v="709"/>
    <x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x v="710"/>
    <x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x v="711"/>
    <x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x v="712"/>
    <x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x v="70"/>
    <x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x v="713"/>
    <x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x v="714"/>
    <x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x v="715"/>
    <x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x v="716"/>
    <x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x v="717"/>
    <x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x v="718"/>
    <x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x v="719"/>
    <x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x v="115"/>
    <x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x v="720"/>
    <x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x v="721"/>
    <x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x v="722"/>
    <x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x v="451"/>
    <x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x v="642"/>
    <x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x v="723"/>
    <x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x v="724"/>
    <x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x v="725"/>
    <x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x v="726"/>
    <x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x v="727"/>
    <x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560"/>
    <x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x v="728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x v="339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x v="35"/>
    <x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x v="729"/>
    <x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x v="241"/>
    <x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x v="730"/>
    <x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x v="322"/>
    <x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x v="731"/>
    <x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x v="732"/>
    <x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x v="157"/>
    <x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x v="733"/>
    <x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x v="734"/>
    <x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x v="735"/>
    <x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x v="736"/>
    <x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x v="737"/>
    <x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x v="738"/>
    <x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x v="739"/>
    <x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x v="740"/>
    <x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x v="697"/>
    <x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x v="741"/>
    <x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x v="742"/>
    <x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x v="743"/>
    <x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x v="744"/>
    <x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x v="269"/>
    <x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x v="745"/>
    <x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x v="746"/>
    <x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x v="747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x v="503"/>
    <x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x v="748"/>
    <x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x v="330"/>
    <x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x v="749"/>
    <x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x v="750"/>
    <x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x v="751"/>
    <x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x v="451"/>
    <x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x v="752"/>
    <x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x v="753"/>
    <x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x v="754"/>
    <x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x v="755"/>
    <x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x v="756"/>
    <x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x v="757"/>
    <x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x v="758"/>
    <x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x v="759"/>
    <x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x v="760"/>
    <x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x v="761"/>
    <x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x v="78"/>
    <x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x v="762"/>
    <x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x v="763"/>
    <x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x v="764"/>
    <x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x v="765"/>
    <x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539"/>
    <x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x v="766"/>
    <x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x v="422"/>
    <x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x v="767"/>
    <x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x v="768"/>
    <x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x v="214"/>
    <x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x v="769"/>
    <x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x v="770"/>
    <x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x v="771"/>
    <x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x v="250"/>
    <x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x v="772"/>
    <x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x v="773"/>
    <x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x v="774"/>
    <x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x v="331"/>
    <x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x v="775"/>
    <x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x v="776"/>
    <x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x v="777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x v="778"/>
    <x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x v="779"/>
    <x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x v="780"/>
    <x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x v="781"/>
    <x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x v="782"/>
    <x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x v="783"/>
    <x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x v="393"/>
    <x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x v="784"/>
    <x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x v="785"/>
    <x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x v="229"/>
    <x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x v="786"/>
    <x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x v="787"/>
    <x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x v="341"/>
    <x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x v="788"/>
    <x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x v="789"/>
    <x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90"/>
    <x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x v="791"/>
    <x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x v="792"/>
    <x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x v="556"/>
    <x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x v="488"/>
    <x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x v="232"/>
    <x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x v="793"/>
    <x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x v="794"/>
    <x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x v="138"/>
    <x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x v="795"/>
    <x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x v="796"/>
    <x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x v="797"/>
    <x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x v="798"/>
    <x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x v="799"/>
    <x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x v="800"/>
    <x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x v="368"/>
    <x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x v="801"/>
    <x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x v="802"/>
    <x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3"/>
    <x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x v="482"/>
    <x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x v="496"/>
    <x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x v="804"/>
    <x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x v="805"/>
    <x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x v="806"/>
    <x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x v="807"/>
    <x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x v="808"/>
    <x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x v="104"/>
    <x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x v="809"/>
    <x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x v="810"/>
    <x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x v="811"/>
    <x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x v="812"/>
    <x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x v="813"/>
    <x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x v="814"/>
    <x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x v="815"/>
    <x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x v="414"/>
    <x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x v="816"/>
    <x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x v="82"/>
    <x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x v="817"/>
    <x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x v="818"/>
    <x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x v="819"/>
    <x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x v="320"/>
    <x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x v="820"/>
    <x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x v="821"/>
    <x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x v="822"/>
    <x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x v="823"/>
    <x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x v="824"/>
    <x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x v="497"/>
    <x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x v="825"/>
    <x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x v="826"/>
    <x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x v="827"/>
    <x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x v="828"/>
    <x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x v="829"/>
    <x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x v="830"/>
    <x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x v="94"/>
    <x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x v="831"/>
    <x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x v="832"/>
    <x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x v="833"/>
    <x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x v="834"/>
    <x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x v="835"/>
    <x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x v="836"/>
    <x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x v="611"/>
    <x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x v="837"/>
    <x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x v="334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x v="838"/>
    <x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x v="839"/>
    <x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x v="216"/>
    <x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x v="840"/>
    <x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x v="133"/>
    <x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354"/>
    <x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x v="721"/>
    <x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x v="841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x v="842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x v="843"/>
    <x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x v="844"/>
    <x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x v="845"/>
    <x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x v="846"/>
    <x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x v="847"/>
    <x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x v="688"/>
    <x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x v="848"/>
    <x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x v="248"/>
    <x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x v="849"/>
    <x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x v="850"/>
    <x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x v="851"/>
    <x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x v="852"/>
    <x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x v="853"/>
    <x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x v="104"/>
    <x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x v="854"/>
    <x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x v="855"/>
    <x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x v="856"/>
    <x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x v="857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x v="858"/>
    <x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x v="859"/>
    <x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x v="860"/>
    <x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x v="264"/>
    <x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x v="65"/>
    <x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x v="861"/>
    <x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x v="862"/>
    <x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x v="454"/>
    <x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x v="863"/>
    <x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x v="864"/>
    <x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x v="865"/>
    <x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x v="866"/>
    <x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x v="867"/>
    <x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x v="868"/>
    <x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x v="296"/>
    <x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x v="869"/>
    <x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x v="274"/>
    <x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x v="354"/>
    <x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x v="870"/>
    <x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x v="871"/>
    <x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x v="98"/>
    <x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x v="872"/>
    <x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x v="873"/>
    <x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x v="526"/>
    <x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x v="874"/>
    <x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x v="875"/>
    <x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x v="876"/>
    <x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x v="877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51F48-59E2-4D93-AFB3-0D73A8540A7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0D04A-EDAC-4F8D-AB6F-F3530783E0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B6FC7-D2B6-4E7A-9579-EDBFEE57F655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N17" sqref="N1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ROUND(E6/D6*100,0)</f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75F63"/>
        <color rgb="FF89BF65"/>
        <color rgb="FF3E6CC0"/>
      </colorScale>
    </cfRule>
    <cfRule type="colorScale" priority="2">
      <colorScale>
        <cfvo type="min"/>
        <cfvo type="percentile" val="50"/>
        <cfvo type="max"/>
        <color rgb="FFF75F63"/>
        <color rgb="FF89BF65"/>
        <color theme="8" tint="-0.249977111117893"/>
      </colorScale>
    </cfRule>
    <cfRule type="colorScale" priority="3">
      <colorScale>
        <cfvo type="num" val="0"/>
        <cfvo type="num" val="100"/>
        <cfvo type="num" val="200"/>
        <color rgb="FFF74F53"/>
        <color rgb="FF89BF65"/>
        <color rgb="FF3E6CC0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9" priority="4" operator="containsText" text="live">
      <formula>NOT(ISERROR(SEARCH("live",G2)))</formula>
    </cfRule>
    <cfRule type="containsText" dxfId="18" priority="5" operator="containsText" text="canceled">
      <formula>NOT(ISERROR(SEARCH("canceled",G2)))</formula>
    </cfRule>
    <cfRule type="containsText" dxfId="17" priority="6" operator="containsText" text="successful">
      <formula>NOT(ISERROR(SEARCH("successful",G2)))</formula>
    </cfRule>
    <cfRule type="containsText" dxfId="16" priority="7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90C3-63F4-4F36-9224-1BC4286EB240}">
  <dimension ref="A1:F14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2066</v>
      </c>
    </row>
    <row r="3" spans="1:6" x14ac:dyDescent="0.3">
      <c r="A3" s="4" t="s">
        <v>2067</v>
      </c>
      <c r="B3" s="4" t="s">
        <v>2070</v>
      </c>
    </row>
    <row r="4" spans="1:6" x14ac:dyDescent="0.3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5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5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5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5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5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5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5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5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5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5" t="s">
        <v>2069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278C-EF35-4B5A-9E69-4C0CD8CCEE0C}">
  <dimension ref="A1:F30"/>
  <sheetViews>
    <sheetView topLeftCell="A4" workbookViewId="0">
      <selection activeCell="P29" sqref="P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2066</v>
      </c>
    </row>
    <row r="2" spans="1:6" x14ac:dyDescent="0.3">
      <c r="A2" s="4" t="s">
        <v>2031</v>
      </c>
      <c r="B2" t="s">
        <v>2066</v>
      </c>
    </row>
    <row r="4" spans="1:6" x14ac:dyDescent="0.3">
      <c r="A4" s="4" t="s">
        <v>2067</v>
      </c>
      <c r="B4" s="4" t="s">
        <v>2070</v>
      </c>
    </row>
    <row r="5" spans="1:6" x14ac:dyDescent="0.3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4D2B-929F-4EEE-8B9A-94EE8E7933CA}">
  <dimension ref="A1:E18"/>
  <sheetViews>
    <sheetView workbookViewId="0">
      <selection activeCell="H25" sqref="H25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2031</v>
      </c>
      <c r="B1" t="s" vm="1">
        <v>2085</v>
      </c>
    </row>
    <row r="2" spans="1:5" x14ac:dyDescent="0.3">
      <c r="A2" s="4" t="s">
        <v>2086</v>
      </c>
      <c r="B2" t="s" vm="2">
        <v>2085</v>
      </c>
    </row>
    <row r="4" spans="1:5" x14ac:dyDescent="0.3">
      <c r="A4" s="4" t="s">
        <v>2067</v>
      </c>
      <c r="B4" s="4" t="s">
        <v>2070</v>
      </c>
    </row>
    <row r="5" spans="1:5" x14ac:dyDescent="0.3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5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5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5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5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5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5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5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5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5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5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5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5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5" t="s">
        <v>2069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7FD1-7C92-4032-874F-F1702A2DB12E}">
  <dimension ref="A1:H13"/>
  <sheetViews>
    <sheetView workbookViewId="0">
      <selection activeCell="H28" sqref="H28"/>
    </sheetView>
  </sheetViews>
  <sheetFormatPr defaultRowHeight="15.6" x14ac:dyDescent="0.3"/>
  <cols>
    <col min="1" max="1" width="29.59765625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s="7" customFormat="1" x14ac:dyDescent="0.3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2093</v>
      </c>
      <c r="H1" s="7" t="s">
        <v>2094</v>
      </c>
    </row>
    <row r="2" spans="1:8" x14ac:dyDescent="0.3">
      <c r="A2" s="8" t="s">
        <v>2095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SUM(B2:D2)</f>
        <v>51</v>
      </c>
      <c r="F2" s="9">
        <f>(B2/$E2)</f>
        <v>0.58823529411764708</v>
      </c>
      <c r="G2" s="9">
        <f>(C2/$E2)</f>
        <v>0.39215686274509803</v>
      </c>
      <c r="H2" s="9">
        <f>(D2/$E2)</f>
        <v>1.9607843137254902E-2</v>
      </c>
    </row>
    <row r="3" spans="1:8" x14ac:dyDescent="0.3">
      <c r="A3" s="8" t="s">
        <v>2096</v>
      </c>
      <c r="B3">
        <f>COUNTIFS(Crowdfunding!$D$2:$D$1001,"&gt;999",Crowdfunding!$D$2:$D$1001,"&lt;5000",Crowdfunding!$G$2:$G$1001,"=successful")</f>
        <v>191</v>
      </c>
      <c r="C3">
        <f>COUNTIFS(Crowdfunding!$D$2:$D$1001,"&gt;999",Crowdfunding!$D$2:$D$1001,"&lt;5000",Crowdfunding!$G$2:$G$1001,"=failed")</f>
        <v>38</v>
      </c>
      <c r="D3">
        <f>COUNTIFS(Crowdfunding!$D$2:$D$1001,"&gt;999",Crowdfunding!$D$2:$D$1001,"&lt;5000",Crowdfunding!$G$2:$G$1001,"=canceled")</f>
        <v>2</v>
      </c>
      <c r="E3">
        <f t="shared" ref="E3:E13" si="0">SUM(B3:D3)</f>
        <v>231</v>
      </c>
      <c r="F3" s="9">
        <f t="shared" ref="F3:F13" si="1">(B3/$E3)</f>
        <v>0.82683982683982682</v>
      </c>
      <c r="G3" s="9">
        <f t="shared" ref="G3:G13" si="2">(C3/$E3)</f>
        <v>0.16450216450216451</v>
      </c>
      <c r="H3" s="9">
        <f t="shared" ref="H3:H13" si="3">(D3/$E3)</f>
        <v>8.658008658008658E-3</v>
      </c>
    </row>
    <row r="4" spans="1:8" x14ac:dyDescent="0.3">
      <c r="A4" s="8" t="s">
        <v>2097</v>
      </c>
      <c r="B4">
        <f>COUNTIFS(Crowdfunding!$D$2:$D$1001,"&gt;4999",Crowdfunding!$D$2:$D$1001,"&lt;10000",Crowdfunding!$G$2:$G$1001,"=successful")</f>
        <v>164</v>
      </c>
      <c r="C4">
        <f>COUNTIFS(Crowdfunding!$D$2:$D$1001,"&gt;4999",Crowdfunding!$D$2:$D$1001,"&lt;10000",Crowdfunding!$G$2:$G$1001,"=failed")</f>
        <v>126</v>
      </c>
      <c r="D4">
        <f>COUNTIFS(Crowdfunding!$D$2:$D$1001,"&gt;4999",Crowdfunding!$D$2:$D$1001,"&lt;10000",Crowdfunding!$G$2:$G$1001,"=canceled")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s="8" t="s">
        <v>2098</v>
      </c>
      <c r="B5">
        <f>COUNTIFS(Crowdfunding!$D$2:$D$1001,"&gt;9999",Crowdfunding!$D$2:$D$1001,"&lt;15000",Crowdfunding!$G$2:$G$1001,"=successful")</f>
        <v>4</v>
      </c>
      <c r="C5">
        <f>COUNTIFS(Crowdfunding!$D$2:$D$1001,"&gt;9999",Crowdfunding!$D$2:$D$1001,"&lt;15000",Crowdfunding!$G$2:$G$1001,"=failed")</f>
        <v>5</v>
      </c>
      <c r="D5">
        <f>COUNTIFS(Crowdfunding!$D$2:$D$1001,"&gt;9999",Crowdfunding!$D$2:$D$1001,"&lt;15000",Crowdfunding!$G$2:$G$1001,"=canceled")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s="8" t="s">
        <v>2099</v>
      </c>
      <c r="B6">
        <f>COUNTIFS(Crowdfunding!$D$2:$D$1001,"&gt;14999",Crowdfunding!$D$2:$D$1001,"&lt;20000",Crowdfunding!$G$2:$G$1001,"=successful")</f>
        <v>10</v>
      </c>
      <c r="C6">
        <f>COUNTIFS(Crowdfunding!$D$2:$D$1001,"&gt;14999",Crowdfunding!$D$2:$D$1001,"&lt;20000",Crowdfunding!$G$2:$G$1001,"=failed")</f>
        <v>0</v>
      </c>
      <c r="D6">
        <f>COUNTIFS(Crowdfunding!$D$2:$D$1001,"&gt;14999",Crowdfunding!$D$2:$D$1001,"&lt;20000",Crowdfunding!$G$2:$G$1001,"=canceled")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s="8" t="s">
        <v>2100</v>
      </c>
      <c r="B7">
        <f>COUNTIFS(Crowdfunding!$D$2:$D$1001,"&gt;19999",Crowdfunding!$D$2:$D$1001,"&lt;25000",Crowdfunding!$G$2:$G$1001,"=successful")</f>
        <v>7</v>
      </c>
      <c r="C7">
        <f>COUNTIFS(Crowdfunding!$D$2:$D$1001,"&gt;19999",Crowdfunding!$D$2:$D$1001,"&lt;25000",Crowdfunding!$G$2:$G$1001,"=failed")</f>
        <v>0</v>
      </c>
      <c r="D7">
        <f>COUNTIFS(Crowdfunding!$D$2:$D$1001,"&gt;19999",Crowdfunding!$D$2:$D$1001,"&lt;25000",Crowdfunding!$G$2:$G$1001,"=canceled")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s="8" t="s">
        <v>2101</v>
      </c>
      <c r="B8">
        <f>COUNTIFS(Crowdfunding!$D$2:$D$1001,"&gt;24999",Crowdfunding!$D$2:$D$1001,"&lt;30000",Crowdfunding!$G$2:$G$1001,"=successful")</f>
        <v>11</v>
      </c>
      <c r="C8">
        <f>COUNTIFS(Crowdfunding!$D$2:$D$1001,"&gt;24999",Crowdfunding!$D$2:$D$1001,"&lt;30000",Crowdfunding!$G$2:$G$1001,"=failed")</f>
        <v>3</v>
      </c>
      <c r="D8">
        <f>COUNTIFS(Crowdfunding!$D$2:$D$1001,"&gt;24999",Crowdfunding!$D$2:$D$1001,"&lt;30000",Crowdfunding!$G$2:$G$1001,"=canceled")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s="8" t="s">
        <v>2102</v>
      </c>
      <c r="B9">
        <f>COUNTIFS(Crowdfunding!$D$2:$D$1001,"&gt;29999",Crowdfunding!$D$2:$D$1001,"&lt;35000",Crowdfunding!$G$2:$G$1001,"=successful")</f>
        <v>7</v>
      </c>
      <c r="C9">
        <f>COUNTIFS(Crowdfunding!$D$2:$D$1001,"&gt;29999",Crowdfunding!$D$2:$D$1001,"&lt;35000",Crowdfunding!$G$2:$G$1001,"=failed")</f>
        <v>0</v>
      </c>
      <c r="D9">
        <f>COUNTIFS(Crowdfunding!$D$2:$D$1001,"&gt;29999",Crowdfunding!$D$2:$D$1001,"&lt;35000",Crowdfunding!$G$2:$G$1001,"=canceled")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s="8" t="s">
        <v>2103</v>
      </c>
      <c r="B10">
        <f>COUNTIFS(Crowdfunding!$D$2:$D$1001,"&gt;34999",Crowdfunding!$D$2:$D$1001,"&lt;40000",Crowdfunding!$G$2:$G$1001,"=successful")</f>
        <v>8</v>
      </c>
      <c r="C10">
        <f>COUNTIFS(Crowdfunding!$D$2:$D$1001,"&gt;34999",Crowdfunding!$D$2:$D$1001,"&lt;40000",Crowdfunding!$G$2:$G$1001,"=failed")</f>
        <v>3</v>
      </c>
      <c r="D10">
        <f>COUNTIFS(Crowdfunding!$D$2:$D$1001,"&gt;34999",Crowdfunding!$D$2:$D$1001,"&lt;40000",Crowdfunding!$G$2:$G$1001,"=canceled")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s="8" t="s">
        <v>2104</v>
      </c>
      <c r="B11">
        <f>COUNTIFS(Crowdfunding!$D$2:$D$1001,"&gt;39999",Crowdfunding!$D$2:$D$1001,"&lt;45000",Crowdfunding!$G$2:$G$1001,"=successful")</f>
        <v>11</v>
      </c>
      <c r="C11">
        <f>COUNTIFS(Crowdfunding!$D$2:$D$1001,"&gt;39999",Crowdfunding!$D$2:$D$1001,"&lt;45000",Crowdfunding!$G$2:$G$1001,"=failed")</f>
        <v>3</v>
      </c>
      <c r="D11">
        <f>COUNTIFS(Crowdfunding!$D$2:$D$1001,"&gt;39999",Crowdfunding!$D$2:$D$1001,"&lt;45000",Crowdfunding!$G$2:$G$1001,"=canceled")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s="8" t="s">
        <v>2105</v>
      </c>
      <c r="B12">
        <f>COUNTIFS(Crowdfunding!$D$2:$D$1001,"&gt;44999",Crowdfunding!$D$2:$D$1001,"&lt;50000",Crowdfunding!$G$2:$G$1001,"=successful")</f>
        <v>8</v>
      </c>
      <c r="C12">
        <f>COUNTIFS(Crowdfunding!$D$2:$D$1001,"&gt;44999",Crowdfunding!$D$2:$D$1001,"&lt;50000",Crowdfunding!$G$2:$G$1001,"=failed")</f>
        <v>3</v>
      </c>
      <c r="D12">
        <f>COUNTIFS(Crowdfunding!$D$2:$D$1001,"&gt;44999",Crowdfunding!$D$2:$D$1001,"&lt;50000",Crowdfunding!$G$2:$G$1001,"=canceled")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s="8" t="s">
        <v>2106</v>
      </c>
      <c r="B13">
        <f>COUNTIFS(Crowdfunding!$D$2:$D$1001,"&gt;49999",Crowdfunding!$G$2:$G$1001,"=successful")</f>
        <v>114</v>
      </c>
      <c r="C13">
        <f>COUNTIFS(Crowdfunding!$D$2:$D$1001,"&gt;49999",Crowdfunding!$G$2:$G$1001,"=failed")</f>
        <v>163</v>
      </c>
      <c r="D13">
        <f>COUNTIFS(Crowdfunding!$D$2:$D$1001,"&gt;49999",Crowdfunding!$G$2:$G$1001,"=canceled")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D9AC-91D8-46A5-BC43-380FE75EB70A}">
  <dimension ref="A1:K566"/>
  <sheetViews>
    <sheetView tabSelected="1" workbookViewId="0">
      <selection activeCell="K7" sqref="K7"/>
    </sheetView>
  </sheetViews>
  <sheetFormatPr defaultRowHeight="15.6" x14ac:dyDescent="0.3"/>
  <cols>
    <col min="1" max="1" width="11.19921875"/>
    <col min="2" max="2" width="13" bestFit="1" customWidth="1"/>
    <col min="5" max="5" width="13" bestFit="1" customWidth="1"/>
    <col min="8" max="8" width="13.69921875" bestFit="1" customWidth="1"/>
    <col min="11" max="11" width="12.09765625" bestFit="1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s="7" t="s">
        <v>2107</v>
      </c>
      <c r="J2" s="7" t="s">
        <v>2114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2108</v>
      </c>
      <c r="H3" s="11">
        <f>AVERAGE(B2:B566)</f>
        <v>851.14690265486729</v>
      </c>
      <c r="J3" t="s">
        <v>2108</v>
      </c>
      <c r="K3" s="11">
        <f>AVERAGE(E2:E365)</f>
        <v>585.61538461538464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MEDIAN(B2:B566)</f>
        <v>201</v>
      </c>
      <c r="J4" t="s">
        <v>2109</v>
      </c>
      <c r="K4" s="12">
        <f>MEDIAN(E2:E365)</f>
        <v>114.5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MIN(B2:B566)</f>
        <v>16</v>
      </c>
      <c r="J5" t="s">
        <v>2110</v>
      </c>
      <c r="K5" s="13">
        <f>MIN(E2:E365)</f>
        <v>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MAX(B2:B566)</f>
        <v>7295</v>
      </c>
      <c r="J6" t="s">
        <v>2111</v>
      </c>
      <c r="K6" s="13">
        <f>MAX(E2:E365)</f>
        <v>6080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2112</v>
      </c>
      <c r="H7" s="15">
        <f>_xlfn.VAR.P(B2:B566)</f>
        <v>1603373.7324019109</v>
      </c>
      <c r="J7" t="s">
        <v>2112</v>
      </c>
      <c r="K7" s="15">
        <f>_xlfn.VAR.P(E2:E365)</f>
        <v>921574.68174133555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G8" t="s">
        <v>2113</v>
      </c>
      <c r="H8" s="14">
        <f>_xlfn.STDEV.P(B2:B566)</f>
        <v>1266.2439466397898</v>
      </c>
      <c r="J8" t="s">
        <v>2113</v>
      </c>
      <c r="K8" s="14">
        <f>_xlfn.STDEV.P(E2:E365)</f>
        <v>959.98681331637863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567:A1048576 A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7:A1001">
    <cfRule type="containsText" dxfId="15" priority="19" operator="containsText" text="live">
      <formula>NOT(ISERROR(SEARCH("live",A567)))</formula>
    </cfRule>
    <cfRule type="containsText" dxfId="14" priority="20" operator="containsText" text="canceled">
      <formula>NOT(ISERROR(SEARCH("canceled",A567)))</formula>
    </cfRule>
    <cfRule type="containsText" dxfId="13" priority="21" operator="containsText" text="successful">
      <formula>NOT(ISERROR(SEARCH("successful",A567)))</formula>
    </cfRule>
    <cfRule type="containsText" dxfId="12" priority="22" operator="containsText" text="failed">
      <formula>NOT(ISERROR(SEARCH("failed",A567)))</formula>
    </cfRule>
  </conditionalFormatting>
  <conditionalFormatting sqref="D366:D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:D1001">
    <cfRule type="containsText" dxfId="11" priority="13" operator="containsText" text="live">
      <formula>NOT(ISERROR(SEARCH("live",D366)))</formula>
    </cfRule>
    <cfRule type="containsText" dxfId="10" priority="14" operator="containsText" text="canceled">
      <formula>NOT(ISERROR(SEARCH("canceled",D366)))</formula>
    </cfRule>
    <cfRule type="containsText" dxfId="9" priority="15" operator="containsText" text="successful">
      <formula>NOT(ISERROR(SEARCH("successful",D366)))</formula>
    </cfRule>
    <cfRule type="containsText" dxfId="8" priority="16" operator="containsText" text="failed">
      <formula>NOT(ISERROR(SEARCH("failed",D366)))</formula>
    </cfRule>
  </conditionalFormatting>
  <conditionalFormatting sqref="A2:A5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7" priority="8" operator="containsText" text="live">
      <formula>NOT(ISERROR(SEARCH("live",A2)))</formula>
    </cfRule>
    <cfRule type="containsText" dxfId="6" priority="9" operator="containsText" text="canceled">
      <formula>NOT(ISERROR(SEARCH("canceled",A2)))</formula>
    </cfRule>
    <cfRule type="containsText" dxfId="5" priority="10" operator="containsText" text="successful">
      <formula>NOT(ISERROR(SEARCH("successful",A2)))</formula>
    </cfRule>
    <cfRule type="containsText" dxfId="4" priority="11" operator="containsText" text="failed">
      <formula>NOT(ISERROR(SEARCH("failed",A2)))</formula>
    </cfRule>
  </conditionalFormatting>
  <conditionalFormatting sqref="D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-parent category</vt:lpstr>
      <vt:lpstr>Pivot Table - sub category</vt:lpstr>
      <vt:lpstr>Pivot Table - Month</vt:lpstr>
      <vt:lpstr>Goal Outcomes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2023-06-16T01:45:03Z</dcterms:modified>
</cp:coreProperties>
</file>