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drawings/drawing7.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8.xml" ContentType="application/vnd.openxmlformats-officedocument.drawingml.chartshape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202300"/>
  <mc:AlternateContent xmlns:mc="http://schemas.openxmlformats.org/markup-compatibility/2006">
    <mc:Choice Requires="x15">
      <x15ac:absPath xmlns:x15ac="http://schemas.microsoft.com/office/spreadsheetml/2010/11/ac" url="https://d.docs.live.net/780dd817662b421a/Desktop/Excel projects/"/>
    </mc:Choice>
  </mc:AlternateContent>
  <xr:revisionPtr revIDLastSave="11" documentId="8_{0FFCF9EF-C204-40BE-BDBD-A153A5501585}" xr6:coauthVersionLast="47" xr6:coauthVersionMax="47" xr10:uidLastSave="{5BF1F4D5-0FFA-4D7E-A643-FE38F43E318E}"/>
  <bookViews>
    <workbookView xWindow="-98" yWindow="-98" windowWidth="19396" windowHeight="11596" activeTab="1" xr2:uid="{DC54C51B-2C47-954E-9AAE-9A2DA9B3AA6F}"/>
  </bookViews>
  <sheets>
    <sheet name="Data" sheetId="1" r:id="rId1"/>
    <sheet name="Pivot" sheetId="2" r:id="rId2"/>
    <sheet name="calculation" sheetId="7" r:id="rId3"/>
    <sheet name="pie" sheetId="4" r:id="rId4"/>
    <sheet name="Stacked" sheetId="6" r:id="rId5"/>
  </sheets>
  <definedNames>
    <definedName name="Slicer_Manager">#N/A</definedName>
    <definedName name="Slicer_Project">#N/A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57" i="2" l="1"/>
  <c r="G57" i="2"/>
  <c r="F58" i="2"/>
  <c r="F59" i="2"/>
  <c r="K10" i="2" a="1"/>
  <c r="K10" i="2" s="1"/>
  <c r="E1" i="2"/>
  <c r="B4" i="7"/>
  <c r="B3" i="7"/>
  <c r="B2" i="7"/>
  <c r="E6" i="4"/>
  <c r="A5" i="6"/>
  <c r="E7" i="4" l="1"/>
  <c r="B5" i="6"/>
  <c r="I41" i="1" l="1"/>
  <c r="G41" i="1"/>
  <c r="I40" i="1"/>
  <c r="G40" i="1"/>
  <c r="I39" i="1"/>
  <c r="G39" i="1"/>
  <c r="I38" i="1"/>
  <c r="G38" i="1"/>
  <c r="I37" i="1"/>
  <c r="G37" i="1"/>
  <c r="I36" i="1"/>
  <c r="G36" i="1"/>
  <c r="I35" i="1"/>
  <c r="G35" i="1"/>
  <c r="I34" i="1"/>
  <c r="G34" i="1"/>
  <c r="I33" i="1"/>
  <c r="G33" i="1"/>
  <c r="I32" i="1"/>
  <c r="G32" i="1"/>
  <c r="I31" i="1"/>
  <c r="G31" i="1"/>
  <c r="I30" i="1"/>
  <c r="G30" i="1"/>
  <c r="I29" i="1"/>
  <c r="G29" i="1"/>
  <c r="I28" i="1"/>
  <c r="G28" i="1"/>
  <c r="I27" i="1"/>
  <c r="G27" i="1"/>
  <c r="I26" i="1"/>
  <c r="G26" i="1"/>
  <c r="I25" i="1"/>
  <c r="G25" i="1"/>
  <c r="I24" i="1"/>
  <c r="G24" i="1"/>
  <c r="I23" i="1"/>
  <c r="G23" i="1"/>
  <c r="I22" i="1"/>
  <c r="G22" i="1"/>
  <c r="I21" i="1"/>
  <c r="G21" i="1"/>
  <c r="I20" i="1"/>
  <c r="G20" i="1"/>
  <c r="I19" i="1"/>
  <c r="G19" i="1"/>
  <c r="I18" i="1"/>
  <c r="G18" i="1"/>
  <c r="I17" i="1"/>
  <c r="G17" i="1"/>
  <c r="I16" i="1"/>
  <c r="G16" i="1"/>
  <c r="I15" i="1"/>
  <c r="G15" i="1"/>
  <c r="I14" i="1"/>
  <c r="G14" i="1"/>
  <c r="I13" i="1"/>
  <c r="G13" i="1"/>
  <c r="I12" i="1"/>
  <c r="G12" i="1"/>
  <c r="I11" i="1"/>
  <c r="G11" i="1"/>
  <c r="I10" i="1"/>
  <c r="G10" i="1"/>
  <c r="I9" i="1"/>
  <c r="G9" i="1"/>
  <c r="I8" i="1"/>
  <c r="G8" i="1"/>
  <c r="I7" i="1"/>
  <c r="G7" i="1"/>
  <c r="I6" i="1"/>
  <c r="G6" i="1"/>
  <c r="I5" i="1"/>
  <c r="G5" i="1"/>
  <c r="I4" i="1"/>
  <c r="G4" i="1"/>
  <c r="I3" i="1"/>
  <c r="G3" i="1"/>
  <c r="I2" i="1"/>
  <c r="G2" i="1"/>
  <c r="B12" i="4" l="1"/>
  <c r="B10" i="4"/>
  <c r="B11"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<sst xmlns="http://schemas.openxmlformats.org/spreadsheetml/2006/main" count="243" uniqueCount="45">
  <si>
    <t>Project</t>
  </si>
  <si>
    <t>Task</t>
  </si>
  <si>
    <t>Manager</t>
  </si>
  <si>
    <t>Start Date</t>
  </si>
  <si>
    <t>Duration</t>
  </si>
  <si>
    <t>End Date</t>
  </si>
  <si>
    <t>Days completed</t>
  </si>
  <si>
    <t>Progress</t>
  </si>
  <si>
    <t>Budget</t>
  </si>
  <si>
    <t>Actual</t>
  </si>
  <si>
    <t>Gemini</t>
  </si>
  <si>
    <t>Task 1</t>
  </si>
  <si>
    <t>Hirsch</t>
  </si>
  <si>
    <t>Task 2</t>
  </si>
  <si>
    <t>Samora</t>
  </si>
  <si>
    <t>Task 3</t>
  </si>
  <si>
    <t>McFay</t>
  </si>
  <si>
    <t>Task 4</t>
  </si>
  <si>
    <t>Wood</t>
  </si>
  <si>
    <t>Task 5</t>
  </si>
  <si>
    <t>Ladd</t>
  </si>
  <si>
    <t>Task 6</t>
  </si>
  <si>
    <t>Task 7</t>
  </si>
  <si>
    <t>Task 8</t>
  </si>
  <si>
    <t>Task 9</t>
  </si>
  <si>
    <t>Task 10</t>
  </si>
  <si>
    <t>Orion</t>
  </si>
  <si>
    <t>Vega</t>
  </si>
  <si>
    <t>Delta</t>
  </si>
  <si>
    <t>Alpha</t>
  </si>
  <si>
    <t>Grand Total</t>
  </si>
  <si>
    <t>Sum of Duration</t>
  </si>
  <si>
    <t xml:space="preserve">Actual </t>
  </si>
  <si>
    <t xml:space="preserve">Budget </t>
  </si>
  <si>
    <t>Sum of Days completed</t>
  </si>
  <si>
    <t>Values</t>
  </si>
  <si>
    <t>Days  Completed</t>
  </si>
  <si>
    <t>Days Remaining</t>
  </si>
  <si>
    <t>Project Management DashBoard</t>
  </si>
  <si>
    <t>Not Started</t>
  </si>
  <si>
    <t>In progress</t>
  </si>
  <si>
    <t>Completed</t>
  </si>
  <si>
    <t>Scroll Bar</t>
  </si>
  <si>
    <t>task</t>
  </si>
  <si>
    <t>aaa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</si>
</sst>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800]dddd\,\ mmmm\ dd\,\ yyyy"/>
    <numFmt numFmtId="165" formatCode="0.0,,\M;\-0.0,,\M"/>
    <numFmt numFmtId="166" formatCode="dd\-mmm"/>
  </numFmts>
  <fonts count="7" x14ac:knownFonts="1">
    <font>
      <sz val="12"/>
      <color theme="1"/>
      <name val="Aptos Narrow"/>
      <family val="2"/>
      <scheme val="minor"/>
    </font>
    <font>
      <sz val="12"/>
      <color theme="1"/>
      <name val="Aptos Narrow"/>
      <family val="2"/>
      <scheme val="minor"/>
    </font>
    <font>
      <sz val="36"/>
      <color theme="0"/>
      <name val="Aptos Narrow"/>
      <family val="2"/>
      <scheme val="minor"/>
    </font>
    <font>
      <sz val="8"/>
      <color theme="1"/>
      <name val="Aptos Narrow"/>
      <family val="2"/>
      <scheme val="minor"/>
    </font>
    <font>
      <sz val="16"/>
      <color theme="0"/>
      <name val="Aptos Narrow"/>
      <family val="2"/>
      <scheme val="minor"/>
    </font>
    <font>
      <sz val="13"/>
      <color theme="0"/>
      <name val="Aptos Narrow"/>
      <family val="2"/>
      <scheme val="minor"/>
    </font>
    <font>
      <sz val="22"/>
      <color theme="0"/>
      <name val="Aptos Narrow"/>
      <scheme val="minor"/>
    </font>
  </fonts>
  <fills count="3">
    <fill>
      <patternFill patternType="none"/>
    </fill>
    <fill>
      <patternFill patternType="gray125"/>
    </fill>
    <fill>
      <patternFill patternType="solid">
        <fgColor theme="8" tint="-0.249977111117893"/>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9">
    <xf numFmtId="0" fontId="0" fillId="0" borderId="0" xfId="0"/>
    <xf numFmtId="164" fontId="0" fillId="0" borderId="0" xfId="0" applyNumberFormat="1"/>
    <xf numFmtId="14" fontId="0" fillId="0" borderId="0" xfId="0" applyNumberFormat="1"/>
    <xf numFmtId="3" fontId="0" fillId="0" borderId="0" xfId="0" applyNumberFormat="1"/>
    <xf numFmtId="9" fontId="0" fillId="0" borderId="0" xfId="1" applyFont="1"/>
    <xf numFmtId="0" fontId="0" fillId="0" borderId="0" xfId="0" pivotButton="1"/>
    <xf numFmtId="0" fontId="0" fillId="0" borderId="0" xfId="0" applyAlignment="1">
      <alignment horizontal="left"/>
    </xf>
    <xf numFmtId="9" fontId="0" fillId="0" borderId="0" xfId="0" applyNumberFormat="1"/>
    <xf numFmtId="0" fontId="2" fillId="2" borderId="0" xfId="0" applyFont="1" applyFill="1" applyAlignment="1">
      <alignment vertical="center"/>
    </xf>
    <xf numFmtId="165" fontId="0" fillId="0" borderId="0" xfId="0" applyNumberFormat="1"/>
    <xf numFmtId="0" fontId="3" fillId="0" borderId="0" xfId="0" applyFont="1"/>
    <xf numFmtId="0" fontId="4" fillId="2" borderId="0" xfId="0" applyFont="1" applyFill="1" applyAlignment="1">
      <alignment vertical="center"/>
    </xf>
    <xf numFmtId="0" fontId="5" fillId="2" borderId="0" xfId="0" applyFont="1" applyFill="1" applyAlignment="1">
      <alignment horizontal="left" vertical="center"/>
    </xf>
    <xf numFmtId="0" fontId="6" fillId="2" borderId="0" xfId="0" applyFont="1" applyFill="1" applyAlignment="1">
      <alignment vertical="center"/>
    </xf>
    <xf numFmtId="166" fontId="0" fillId="0" borderId="0" xfId="0" applyNumberFormat="1"/>
    <xf numFmtId="166" fontId="0" fillId="0" borderId="0" xfId="0" applyNumberFormat="1" applyAlignment="1">
      <alignment horizontal="center" vertical="center"/>
    </xf>
    <xf numFmtId="0" fontId="0" fillId="0" borderId="0" xfId="0" pivotButton="1" applyAlignment="1">
      <alignment horizontal="left" vertical="center"/>
    </xf>
    <xf numFmtId="0" fontId="0" fillId="0" borderId="0" xfId="0" applyAlignment="1">
      <alignment horizontal="left" vertical="center"/>
    </xf>
    <xf numFmtId="0" fontId="0" fillId="0" borderId="0" xfId="0" applyNumberFormat="1"/>
  </cellXfs>
  <cellStyles count="2">
    <cellStyle name="Normal" xfId="0" builtinId="0"/>
    <cellStyle name="Percent" xfId="1" builtinId="5"/>
  </cellStyles>
  <dxfs count="39">
    <dxf>
      <fill>
        <patternFill>
          <fgColor theme="6"/>
          <bgColor theme="3" tint="0.24994659260841701"/>
        </patternFill>
      </fill>
      <border>
        <top style="thin">
          <color theme="0"/>
        </top>
        <bottom style="thin">
          <color theme="0"/>
        </bottom>
        <vertical/>
        <horizontal/>
      </border>
    </dxf>
    <dxf>
      <fill>
        <patternFill>
          <fgColor theme="8"/>
          <bgColor theme="5"/>
        </patternFill>
      </fill>
      <border>
        <top/>
        <bottom/>
        <vertical/>
        <horizontal/>
      </border>
    </dxf>
    <dxf>
      <border>
        <top style="thin">
          <color theme="5"/>
        </top>
        <bottom style="thin">
          <color theme="5"/>
        </bottom>
        <vertical/>
        <horizontal/>
      </border>
    </dxf>
    <dxf>
      <fill>
        <patternFill>
          <fgColor theme="4" tint="0.59996337778862885"/>
          <bgColor theme="7" tint="0.79998168889431442"/>
        </patternFill>
      </fill>
      <border>
        <top style="thin">
          <color theme="4" tint="0.59996337778862885"/>
        </top>
        <bottom style="thin">
          <color theme="4" tint="0.59996337778862885"/>
        </bottom>
        <vertical/>
        <horizontal/>
      </border>
    </dxf>
    <dxf>
      <fill>
        <patternFill patternType="lightTrellis"/>
      </fill>
    </dxf>
    <dxf>
      <fill>
        <patternFill>
          <fgColor theme="8"/>
          <bgColor theme="5"/>
        </patternFill>
      </fill>
      <border>
        <top/>
        <bottom/>
        <vertical/>
        <horizontal/>
      </border>
    </dxf>
    <dxf>
      <fill>
        <patternFill>
          <fgColor theme="6"/>
          <bgColor theme="3" tint="0.24994659260841701"/>
        </patternFill>
      </fill>
      <border>
        <top style="thin">
          <color theme="0"/>
        </top>
        <bottom style="thin">
          <color theme="0"/>
        </bottom>
        <vertical/>
        <horizontal/>
      </border>
    </dxf>
    <dxf>
      <fill>
        <patternFill>
          <fgColor theme="4" tint="0.59996337778862885"/>
          <bgColor theme="7" tint="0.79998168889431442"/>
        </patternFill>
      </fill>
      <border>
        <top style="thin">
          <color theme="4" tint="0.59996337778862885"/>
        </top>
        <bottom style="thin">
          <color theme="4" tint="0.59996337778862885"/>
        </bottom>
        <vertical/>
        <horizontal/>
      </border>
    </dxf>
    <dxf>
      <fill>
        <patternFill>
          <fgColor theme="8"/>
          <bgColor theme="5"/>
        </patternFill>
      </fill>
      <border>
        <top/>
        <bottom/>
        <vertical/>
        <horizontal/>
      </border>
    </dxf>
    <dxf>
      <border>
        <top style="thin">
          <color theme="5"/>
        </top>
        <bottom style="thin">
          <color theme="5"/>
        </bottom>
        <vertical/>
        <horizontal/>
      </border>
    </dxf>
    <dxf>
      <fill>
        <patternFill>
          <bgColor theme="7" tint="0.59996337778862885"/>
        </patternFill>
      </fill>
      <border>
        <left style="dashed">
          <color auto="1"/>
        </left>
        <right style="dashed">
          <color auto="1"/>
        </right>
        <vertical/>
        <horizontal/>
      </border>
    </dxf>
    <dxf>
      <fill>
        <patternFill patternType="none">
          <bgColor auto="1"/>
        </patternFill>
      </fill>
      <border>
        <left style="thin">
          <color auto="1"/>
        </left>
        <right style="thin">
          <color auto="1"/>
        </right>
        <top style="thin">
          <color auto="1"/>
        </top>
        <bottom style="thin">
          <color auto="1"/>
        </bottom>
        <vertical/>
        <horizontal/>
      </border>
    </dxf>
    <dxf>
      <fill>
        <patternFill>
          <fgColor theme="9" tint="-0.24994659260841701"/>
        </patternFill>
      </fill>
      <border>
        <top style="thin">
          <color auto="1"/>
        </top>
        <bottom style="thin">
          <color auto="1"/>
        </bottom>
        <vertical/>
        <horizontal/>
      </border>
    </dxf>
    <dxf>
      <fill>
        <patternFill patternType="lightTrellis"/>
      </fill>
    </dxf>
    <dxf>
      <fill>
        <patternFill patternType="darkVertical"/>
      </fill>
    </dxf>
    <dxf>
      <numFmt numFmtId="165" formatCode="0.0,,\M;\-0.0,,\M"/>
    </dxf>
    <dxf>
      <numFmt numFmtId="165" formatCode="0.0,,\M;\-0.0,,\M"/>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left"/>
    </dxf>
    <dxf>
      <alignment horizontal="left"/>
    </dxf>
    <dxf>
      <alignment horizontal="left"/>
    </dxf>
    <dxf>
      <alignment horizontal="left"/>
    </dxf>
    <dxf>
      <alignment horizontal="left"/>
    </dxf>
    <dxf>
      <alignment horizontal="left"/>
    </dxf>
    <dxf>
      <alignment horizontal="left"/>
    </dxf>
    <dxf>
      <alignment horizontal="left"/>
    </dxf>
    <dxf>
      <numFmt numFmtId="3" formatCode="#,##0"/>
    </dxf>
    <dxf>
      <numFmt numFmtId="3" formatCode="#,##0"/>
    </dxf>
    <dxf>
      <font>
        <b val="0"/>
        <i val="0"/>
        <strike val="0"/>
        <condense val="0"/>
        <extend val="0"/>
        <outline val="0"/>
        <shadow val="0"/>
        <u val="none"/>
        <vertAlign val="baseline"/>
        <sz val="11"/>
        <color theme="1"/>
        <name val="Aptos Narrow"/>
        <family val="2"/>
        <scheme val="minor"/>
      </font>
    </dxf>
    <dxf>
      <numFmt numFmtId="3" formatCode="#,##0"/>
    </dxf>
    <dxf>
      <numFmt numFmtId="19" formatCode="d/mm/yyyy"/>
    </dxf>
    <dxf>
      <numFmt numFmtId="19" formatCode="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microsoft.com/office/2017/10/relationships/person" Target="persons/perso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518732654244264"/>
          <c:y val="0.30685505433316163"/>
          <c:w val="0.75284892513460577"/>
          <c:h val="0.6059175313366203"/>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A83-D648-BF8B-9DB2DDACA1E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A83-D648-BF8B-9DB2DDACA1EC}"/>
              </c:ext>
            </c:extLst>
          </c:dPt>
          <c:cat>
            <c:strRef>
              <c:f>pie!$D$6:$D$7</c:f>
              <c:strCache>
                <c:ptCount val="2"/>
                <c:pt idx="0">
                  <c:v>Days  Completed</c:v>
                </c:pt>
                <c:pt idx="1">
                  <c:v>Days Remaining</c:v>
                </c:pt>
              </c:strCache>
            </c:strRef>
          </c:cat>
          <c:val>
            <c:numRef>
              <c:f>pie!$E$6:$E$7</c:f>
              <c:numCache>
                <c:formatCode>0%</c:formatCode>
                <c:ptCount val="2"/>
                <c:pt idx="0">
                  <c:v>0.42105263157894735</c:v>
                </c:pt>
                <c:pt idx="1">
                  <c:v>0.57894736842105265</c:v>
                </c:pt>
              </c:numCache>
            </c:numRef>
          </c:val>
          <c:extLst>
            <c:ext xmlns:c16="http://schemas.microsoft.com/office/drawing/2014/chart" uri="{C3380CC4-5D6E-409C-BE32-E72D297353CC}">
              <c16:uniqueId val="{00000004-8A83-D648-BF8B-9DB2DDACA1EC}"/>
            </c:ext>
          </c:extLst>
        </c:ser>
        <c:dLbls>
          <c:showLegendKey val="0"/>
          <c:showVal val="0"/>
          <c:showCatName val="0"/>
          <c:showSerName val="0"/>
          <c:showPercent val="0"/>
          <c:showBubbleSize val="0"/>
          <c:showLeaderLines val="1"/>
        </c:dLbls>
        <c:firstSliceAng val="0"/>
        <c:holeSize val="67"/>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3200" b="0" i="0" u="none" strike="noStrike" kern="1200" spc="0" baseline="0">
                <a:solidFill>
                  <a:schemeClr val="bg1"/>
                </a:solidFill>
                <a:latin typeface="+mn-lt"/>
                <a:ea typeface="+mn-ea"/>
                <a:cs typeface="+mn-cs"/>
              </a:defRPr>
            </a:pPr>
            <a:r>
              <a:rPr lang="en-GB" sz="3200">
                <a:solidFill>
                  <a:schemeClr val="bg1"/>
                </a:solidFill>
              </a:rPr>
              <a:t>Overall</a:t>
            </a:r>
            <a:r>
              <a:rPr lang="en-GB" sz="3200" baseline="0">
                <a:solidFill>
                  <a:schemeClr val="bg1"/>
                </a:solidFill>
              </a:rPr>
              <a:t> Task Progress</a:t>
            </a:r>
          </a:p>
          <a:p>
            <a:pPr>
              <a:defRPr sz="3200">
                <a:solidFill>
                  <a:schemeClr val="bg1"/>
                </a:solidFill>
              </a:defRPr>
            </a:pPr>
            <a:endParaRPr lang="en-GB" sz="3200">
              <a:solidFill>
                <a:schemeClr val="bg1"/>
              </a:solidFill>
            </a:endParaRPr>
          </a:p>
        </c:rich>
      </c:tx>
      <c:layout>
        <c:manualLayout>
          <c:xMode val="edge"/>
          <c:yMode val="edge"/>
          <c:x val="1.7701266115320489E-2"/>
          <c:y val="7.1725457692401445E-3"/>
        </c:manualLayout>
      </c:layout>
      <c:overlay val="0"/>
      <c:spPr>
        <a:noFill/>
        <a:ln>
          <a:noFill/>
        </a:ln>
        <a:effectLst/>
      </c:spPr>
      <c:txPr>
        <a:bodyPr rot="0" spcFirstLastPara="1" vertOverflow="ellipsis" vert="horz" wrap="square" anchor="ctr" anchorCtr="1"/>
        <a:lstStyle/>
        <a:p>
          <a:pPr>
            <a:defRPr sz="3200" b="0" i="0" u="none" strike="noStrike" kern="1200" spc="0" baseline="0">
              <a:solidFill>
                <a:schemeClr val="bg1"/>
              </a:solidFill>
              <a:latin typeface="+mn-lt"/>
              <a:ea typeface="+mn-ea"/>
              <a:cs typeface="+mn-cs"/>
            </a:defRPr>
          </a:pPr>
          <a:endParaRPr lang="en-US"/>
        </a:p>
      </c:txPr>
    </c:title>
    <c:autoTitleDeleted val="0"/>
    <c:plotArea>
      <c:layout>
        <c:manualLayout>
          <c:layoutTarget val="inner"/>
          <c:xMode val="edge"/>
          <c:yMode val="edge"/>
          <c:x val="7.8616352201257862E-3"/>
          <c:y val="0.52581360766436702"/>
          <c:w val="0.94234800838574428"/>
          <c:h val="0.28068794032324906"/>
        </c:manualLayout>
      </c:layout>
      <c:barChart>
        <c:barDir val="bar"/>
        <c:grouping val="stacked"/>
        <c:varyColors val="0"/>
        <c:ser>
          <c:idx val="0"/>
          <c:order val="0"/>
          <c:tx>
            <c:strRef>
              <c:f>calculation!$A$2</c:f>
              <c:strCache>
                <c:ptCount val="1"/>
                <c:pt idx="0">
                  <c:v>Not Started</c:v>
                </c:pt>
              </c:strCache>
            </c:strRef>
          </c:tx>
          <c:spPr>
            <a:solidFill>
              <a:schemeClr val="bg1"/>
            </a:solidFill>
            <a:ln w="19050">
              <a:solidFill>
                <a:schemeClr val="accent2"/>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calculation!$B$2</c:f>
              <c:numCache>
                <c:formatCode>General</c:formatCode>
                <c:ptCount val="1"/>
                <c:pt idx="0">
                  <c:v>4</c:v>
                </c:pt>
              </c:numCache>
            </c:numRef>
          </c:val>
          <c:extLst>
            <c:ext xmlns:c16="http://schemas.microsoft.com/office/drawing/2014/chart" uri="{C3380CC4-5D6E-409C-BE32-E72D297353CC}">
              <c16:uniqueId val="{00000000-2CA2-CF45-8B0E-6B337440D411}"/>
            </c:ext>
          </c:extLst>
        </c:ser>
        <c:ser>
          <c:idx val="1"/>
          <c:order val="1"/>
          <c:tx>
            <c:strRef>
              <c:f>calculation!$A$3</c:f>
              <c:strCache>
                <c:ptCount val="1"/>
                <c:pt idx="0">
                  <c:v>In progress</c:v>
                </c:pt>
              </c:strCache>
            </c:strRef>
          </c:tx>
          <c:spPr>
            <a:solidFill>
              <a:schemeClr val="accent2"/>
            </a:solidFill>
            <a:ln w="19050">
              <a:solidFill>
                <a:schemeClr val="accent2"/>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calculation!$B$3</c:f>
              <c:numCache>
                <c:formatCode>General</c:formatCode>
                <c:ptCount val="1"/>
                <c:pt idx="0">
                  <c:v>33</c:v>
                </c:pt>
              </c:numCache>
            </c:numRef>
          </c:val>
          <c:extLst>
            <c:ext xmlns:c16="http://schemas.microsoft.com/office/drawing/2014/chart" uri="{C3380CC4-5D6E-409C-BE32-E72D297353CC}">
              <c16:uniqueId val="{00000001-2CA2-CF45-8B0E-6B337440D411}"/>
            </c:ext>
          </c:extLst>
        </c:ser>
        <c:ser>
          <c:idx val="2"/>
          <c:order val="2"/>
          <c:tx>
            <c:strRef>
              <c:f>calculation!$A$4</c:f>
              <c:strCache>
                <c:ptCount val="1"/>
                <c:pt idx="0">
                  <c:v>Completed</c:v>
                </c:pt>
              </c:strCache>
            </c:strRef>
          </c:tx>
          <c:spPr>
            <a:solidFill>
              <a:schemeClr val="accent1"/>
            </a:solidFill>
            <a:ln w="19050">
              <a:solidFill>
                <a:schemeClr val="accent1"/>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calculation!$B$4</c:f>
              <c:numCache>
                <c:formatCode>General</c:formatCode>
                <c:ptCount val="1"/>
                <c:pt idx="0">
                  <c:v>3</c:v>
                </c:pt>
              </c:numCache>
            </c:numRef>
          </c:val>
          <c:extLst>
            <c:ext xmlns:c16="http://schemas.microsoft.com/office/drawing/2014/chart" uri="{C3380CC4-5D6E-409C-BE32-E72D297353CC}">
              <c16:uniqueId val="{00000002-2CA2-CF45-8B0E-6B337440D411}"/>
            </c:ext>
          </c:extLst>
        </c:ser>
        <c:dLbls>
          <c:dLblPos val="ctr"/>
          <c:showLegendKey val="0"/>
          <c:showVal val="1"/>
          <c:showCatName val="0"/>
          <c:showSerName val="0"/>
          <c:showPercent val="0"/>
          <c:showBubbleSize val="0"/>
        </c:dLbls>
        <c:gapWidth val="0"/>
        <c:overlap val="100"/>
        <c:axId val="1747744768"/>
        <c:axId val="2119869552"/>
      </c:barChart>
      <c:catAx>
        <c:axId val="1747744768"/>
        <c:scaling>
          <c:orientation val="minMax"/>
        </c:scaling>
        <c:delete val="1"/>
        <c:axPos val="l"/>
        <c:numFmt formatCode="General" sourceLinked="1"/>
        <c:majorTickMark val="none"/>
        <c:minorTickMark val="none"/>
        <c:tickLblPos val="nextTo"/>
        <c:crossAx val="2119869552"/>
        <c:crosses val="autoZero"/>
        <c:auto val="1"/>
        <c:lblAlgn val="ctr"/>
        <c:lblOffset val="100"/>
        <c:noMultiLvlLbl val="0"/>
      </c:catAx>
      <c:valAx>
        <c:axId val="2119869552"/>
        <c:scaling>
          <c:orientation val="minMax"/>
        </c:scaling>
        <c:delete val="1"/>
        <c:axPos val="b"/>
        <c:numFmt formatCode="General" sourceLinked="1"/>
        <c:majorTickMark val="none"/>
        <c:minorTickMark val="none"/>
        <c:tickLblPos val="nextTo"/>
        <c:crossAx val="1747744768"/>
        <c:crosses val="autoZero"/>
        <c:crossBetween val="between"/>
      </c:valAx>
      <c:spPr>
        <a:noFill/>
        <a:ln>
          <a:noFill/>
        </a:ln>
        <a:effectLst/>
      </c:spPr>
    </c:plotArea>
    <c:legend>
      <c:legendPos val="t"/>
      <c:layout>
        <c:manualLayout>
          <c:xMode val="edge"/>
          <c:yMode val="edge"/>
          <c:x val="1.2183883854140872E-2"/>
          <c:y val="0.304235025962312"/>
          <c:w val="0.50068438320209974"/>
          <c:h val="0.141214377491516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bg1"/>
                </a:solidFill>
                <a:latin typeface="+mn-lt"/>
                <a:ea typeface="+mn-ea"/>
                <a:cs typeface="+mn-cs"/>
              </a:defRPr>
            </a:pPr>
            <a:r>
              <a:rPr lang="en-GB" sz="1600">
                <a:solidFill>
                  <a:schemeClr val="bg1"/>
                </a:solidFill>
              </a:rPr>
              <a:t>Budget</a:t>
            </a:r>
            <a:r>
              <a:rPr lang="en-GB" sz="1600" baseline="0">
                <a:solidFill>
                  <a:schemeClr val="bg1"/>
                </a:solidFill>
              </a:rPr>
              <a:t> Spent</a:t>
            </a:r>
          </a:p>
        </c:rich>
      </c:tx>
      <c:layout>
        <c:manualLayout>
          <c:xMode val="edge"/>
          <c:yMode val="edge"/>
          <c:x val="0.17767314799935721"/>
          <c:y val="3.8314176245210725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bg1"/>
              </a:solidFill>
              <a:latin typeface="+mn-lt"/>
              <a:ea typeface="+mn-ea"/>
              <a:cs typeface="+mn-cs"/>
            </a:defRPr>
          </a:pPr>
          <a:endParaRPr lang="en-US"/>
        </a:p>
      </c:txPr>
    </c:title>
    <c:autoTitleDeleted val="0"/>
    <c:plotArea>
      <c:layout>
        <c:manualLayout>
          <c:layoutTarget val="inner"/>
          <c:xMode val="edge"/>
          <c:yMode val="edge"/>
          <c:x val="0.16356055911224376"/>
          <c:y val="0.29535459762444949"/>
          <c:w val="0.78012366022941171"/>
          <c:h val="0.6464700387027893"/>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931-3F40-8534-4F9329735FF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931-3F40-8534-4F9329735FFF}"/>
              </c:ext>
            </c:extLst>
          </c:dPt>
          <c:val>
            <c:numRef>
              <c:f>Stacked!$A$5:$B$5</c:f>
              <c:numCache>
                <c:formatCode>0%</c:formatCode>
                <c:ptCount val="2"/>
                <c:pt idx="0">
                  <c:v>0.42347250571210965</c:v>
                </c:pt>
                <c:pt idx="1">
                  <c:v>0.57652749428789041</c:v>
                </c:pt>
              </c:numCache>
            </c:numRef>
          </c:val>
          <c:extLst>
            <c:ext xmlns:c16="http://schemas.microsoft.com/office/drawing/2014/chart" uri="{C3380CC4-5D6E-409C-BE32-E72D297353CC}">
              <c16:uniqueId val="{00000004-C931-3F40-8534-4F9329735FFF}"/>
            </c:ext>
          </c:extLst>
        </c:ser>
        <c:dLbls>
          <c:showLegendKey val="0"/>
          <c:showVal val="0"/>
          <c:showCatName val="0"/>
          <c:showSerName val="0"/>
          <c:showPercent val="0"/>
          <c:showBubbleSize val="0"/>
          <c:showLeaderLines val="1"/>
        </c:dLbls>
        <c:firstSliceAng val="0"/>
        <c:holeSize val="68"/>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2.xlsx]Stacked!PivotTable3</c:name>
    <c:fmtId val="8"/>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s>
    <c:plotArea>
      <c:layout>
        <c:manualLayout>
          <c:layoutTarget val="inner"/>
          <c:xMode val="edge"/>
          <c:yMode val="edge"/>
          <c:x val="4.3290009291284327E-2"/>
          <c:y val="0.2268751551646204"/>
          <c:w val="0.90476190476190477"/>
          <c:h val="0.73799268049240319"/>
        </c:manualLayout>
      </c:layout>
      <c:barChart>
        <c:barDir val="bar"/>
        <c:grouping val="clustered"/>
        <c:varyColors val="0"/>
        <c:ser>
          <c:idx val="0"/>
          <c:order val="0"/>
          <c:tx>
            <c:strRef>
              <c:f>Stacked!$A$3</c:f>
              <c:strCache>
                <c:ptCount val="1"/>
                <c:pt idx="0">
                  <c:v>Actual </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Stacked!$A$4</c:f>
              <c:strCache>
                <c:ptCount val="1"/>
                <c:pt idx="0">
                  <c:v>Total</c:v>
                </c:pt>
              </c:strCache>
            </c:strRef>
          </c:cat>
          <c:val>
            <c:numRef>
              <c:f>Stacked!$A$4</c:f>
              <c:numCache>
                <c:formatCode>0.0,,\M;\-0.0,,\M</c:formatCode>
                <c:ptCount val="1"/>
                <c:pt idx="0">
                  <c:v>8340291</c:v>
                </c:pt>
              </c:numCache>
            </c:numRef>
          </c:val>
          <c:extLst>
            <c:ext xmlns:c16="http://schemas.microsoft.com/office/drawing/2014/chart" uri="{C3380CC4-5D6E-409C-BE32-E72D297353CC}">
              <c16:uniqueId val="{00000000-B03E-154D-985C-F4D0822682B4}"/>
            </c:ext>
          </c:extLst>
        </c:ser>
        <c:ser>
          <c:idx val="1"/>
          <c:order val="1"/>
          <c:tx>
            <c:strRef>
              <c:f>Stacked!$B$3</c:f>
              <c:strCache>
                <c:ptCount val="1"/>
                <c:pt idx="0">
                  <c:v>Budget </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Stacked!$A$4</c:f>
              <c:strCache>
                <c:ptCount val="1"/>
                <c:pt idx="0">
                  <c:v>Total</c:v>
                </c:pt>
              </c:strCache>
            </c:strRef>
          </c:cat>
          <c:val>
            <c:numRef>
              <c:f>Stacked!$B$4</c:f>
              <c:numCache>
                <c:formatCode>0.0,,\M;\-0.0,,\M</c:formatCode>
                <c:ptCount val="1"/>
                <c:pt idx="0">
                  <c:v>19695000</c:v>
                </c:pt>
              </c:numCache>
            </c:numRef>
          </c:val>
          <c:extLst>
            <c:ext xmlns:c16="http://schemas.microsoft.com/office/drawing/2014/chart" uri="{C3380CC4-5D6E-409C-BE32-E72D297353CC}">
              <c16:uniqueId val="{00000001-B03E-154D-985C-F4D0822682B4}"/>
            </c:ext>
          </c:extLst>
        </c:ser>
        <c:dLbls>
          <c:dLblPos val="outEnd"/>
          <c:showLegendKey val="0"/>
          <c:showVal val="1"/>
          <c:showCatName val="0"/>
          <c:showSerName val="0"/>
          <c:showPercent val="0"/>
          <c:showBubbleSize val="0"/>
        </c:dLbls>
        <c:gapWidth val="81"/>
        <c:overlap val="-20"/>
        <c:axId val="1486897712"/>
        <c:axId val="1482100192"/>
      </c:barChart>
      <c:catAx>
        <c:axId val="1486897712"/>
        <c:scaling>
          <c:orientation val="minMax"/>
        </c:scaling>
        <c:delete val="1"/>
        <c:axPos val="l"/>
        <c:numFmt formatCode="General" sourceLinked="1"/>
        <c:majorTickMark val="none"/>
        <c:minorTickMark val="none"/>
        <c:tickLblPos val="nextTo"/>
        <c:crossAx val="1482100192"/>
        <c:crosses val="autoZero"/>
        <c:auto val="1"/>
        <c:lblAlgn val="ctr"/>
        <c:lblOffset val="100"/>
        <c:noMultiLvlLbl val="0"/>
      </c:catAx>
      <c:valAx>
        <c:axId val="1482100192"/>
        <c:scaling>
          <c:orientation val="minMax"/>
        </c:scaling>
        <c:delete val="1"/>
        <c:axPos val="b"/>
        <c:numFmt formatCode="0.0,,\M;\-0.0,,\M" sourceLinked="1"/>
        <c:majorTickMark val="none"/>
        <c:minorTickMark val="none"/>
        <c:tickLblPos val="nextTo"/>
        <c:crossAx val="1486897712"/>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3200" b="0" i="0" u="none" strike="noStrike" kern="1200" spc="0" baseline="0">
                <a:solidFill>
                  <a:schemeClr val="tx1">
                    <a:lumMod val="65000"/>
                    <a:lumOff val="35000"/>
                  </a:schemeClr>
                </a:solidFill>
                <a:latin typeface="+mn-lt"/>
                <a:ea typeface="+mn-ea"/>
                <a:cs typeface="+mn-cs"/>
              </a:defRPr>
            </a:pPr>
            <a:r>
              <a:rPr lang="en-GB" sz="3200"/>
              <a:t>Overall</a:t>
            </a:r>
            <a:r>
              <a:rPr lang="en-GB" sz="3200" baseline="0"/>
              <a:t> Task Progress</a:t>
            </a:r>
          </a:p>
          <a:p>
            <a:pPr>
              <a:defRPr sz="3200"/>
            </a:pPr>
            <a:endParaRPr lang="en-GB" sz="3200"/>
          </a:p>
        </c:rich>
      </c:tx>
      <c:layout>
        <c:manualLayout>
          <c:xMode val="edge"/>
          <c:yMode val="edge"/>
          <c:x val="1.7701224846894133E-2"/>
          <c:y val="2.7777777777777776E-2"/>
        </c:manualLayout>
      </c:layout>
      <c:overlay val="0"/>
      <c:spPr>
        <a:noFill/>
        <a:ln>
          <a:noFill/>
        </a:ln>
        <a:effectLst/>
      </c:spPr>
      <c:txPr>
        <a:bodyPr rot="0" spcFirstLastPara="1" vertOverflow="ellipsis" vert="horz" wrap="square" anchor="ctr" anchorCtr="1"/>
        <a:lstStyle/>
        <a:p>
          <a:pPr>
            <a:defRPr sz="3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calculation!$A$2</c:f>
              <c:strCache>
                <c:ptCount val="1"/>
                <c:pt idx="0">
                  <c:v>Not Started</c:v>
                </c:pt>
              </c:strCache>
            </c:strRef>
          </c:tx>
          <c:spPr>
            <a:solidFill>
              <a:schemeClr val="accent1"/>
            </a:solidFill>
            <a:ln>
              <a:noFill/>
            </a:ln>
            <a:effectLst/>
          </c:spPr>
          <c:invertIfNegative val="0"/>
          <c:val>
            <c:numRef>
              <c:f>calculation!$B$2</c:f>
              <c:numCache>
                <c:formatCode>General</c:formatCode>
                <c:ptCount val="1"/>
                <c:pt idx="0">
                  <c:v>4</c:v>
                </c:pt>
              </c:numCache>
            </c:numRef>
          </c:val>
          <c:extLst>
            <c:ext xmlns:c16="http://schemas.microsoft.com/office/drawing/2014/chart" uri="{C3380CC4-5D6E-409C-BE32-E72D297353CC}">
              <c16:uniqueId val="{00000000-362A-D647-AF4B-207D5954A1ED}"/>
            </c:ext>
          </c:extLst>
        </c:ser>
        <c:ser>
          <c:idx val="1"/>
          <c:order val="1"/>
          <c:tx>
            <c:strRef>
              <c:f>calculation!$A$3</c:f>
              <c:strCache>
                <c:ptCount val="1"/>
                <c:pt idx="0">
                  <c:v>In progress</c:v>
                </c:pt>
              </c:strCache>
            </c:strRef>
          </c:tx>
          <c:spPr>
            <a:solidFill>
              <a:schemeClr val="accent2"/>
            </a:solidFill>
            <a:ln>
              <a:noFill/>
            </a:ln>
            <a:effectLst/>
          </c:spPr>
          <c:invertIfNegative val="0"/>
          <c:val>
            <c:numRef>
              <c:f>calculation!$B$3</c:f>
              <c:numCache>
                <c:formatCode>General</c:formatCode>
                <c:ptCount val="1"/>
                <c:pt idx="0">
                  <c:v>33</c:v>
                </c:pt>
              </c:numCache>
            </c:numRef>
          </c:val>
          <c:extLst>
            <c:ext xmlns:c16="http://schemas.microsoft.com/office/drawing/2014/chart" uri="{C3380CC4-5D6E-409C-BE32-E72D297353CC}">
              <c16:uniqueId val="{00000003-362A-D647-AF4B-207D5954A1ED}"/>
            </c:ext>
          </c:extLst>
        </c:ser>
        <c:ser>
          <c:idx val="2"/>
          <c:order val="2"/>
          <c:tx>
            <c:strRef>
              <c:f>calculation!$A$4</c:f>
              <c:strCache>
                <c:ptCount val="1"/>
                <c:pt idx="0">
                  <c:v>Completed</c:v>
                </c:pt>
              </c:strCache>
            </c:strRef>
          </c:tx>
          <c:spPr>
            <a:solidFill>
              <a:schemeClr val="accent3"/>
            </a:solidFill>
            <a:ln>
              <a:noFill/>
            </a:ln>
            <a:effectLst/>
          </c:spPr>
          <c:invertIfNegative val="0"/>
          <c:val>
            <c:numRef>
              <c:f>calculation!$B$4</c:f>
              <c:numCache>
                <c:formatCode>General</c:formatCode>
                <c:ptCount val="1"/>
                <c:pt idx="0">
                  <c:v>3</c:v>
                </c:pt>
              </c:numCache>
            </c:numRef>
          </c:val>
          <c:extLst>
            <c:ext xmlns:c16="http://schemas.microsoft.com/office/drawing/2014/chart" uri="{C3380CC4-5D6E-409C-BE32-E72D297353CC}">
              <c16:uniqueId val="{00000004-362A-D647-AF4B-207D5954A1ED}"/>
            </c:ext>
          </c:extLst>
        </c:ser>
        <c:dLbls>
          <c:showLegendKey val="0"/>
          <c:showVal val="0"/>
          <c:showCatName val="0"/>
          <c:showSerName val="0"/>
          <c:showPercent val="0"/>
          <c:showBubbleSize val="0"/>
        </c:dLbls>
        <c:gapWidth val="0"/>
        <c:overlap val="100"/>
        <c:axId val="1747744768"/>
        <c:axId val="2119869552"/>
      </c:barChart>
      <c:catAx>
        <c:axId val="1747744768"/>
        <c:scaling>
          <c:orientation val="minMax"/>
        </c:scaling>
        <c:delete val="1"/>
        <c:axPos val="l"/>
        <c:numFmt formatCode="General" sourceLinked="1"/>
        <c:majorTickMark val="none"/>
        <c:minorTickMark val="none"/>
        <c:tickLblPos val="nextTo"/>
        <c:crossAx val="2119869552"/>
        <c:crosses val="autoZero"/>
        <c:auto val="1"/>
        <c:lblAlgn val="ctr"/>
        <c:lblOffset val="100"/>
        <c:noMultiLvlLbl val="0"/>
      </c:catAx>
      <c:valAx>
        <c:axId val="2119869552"/>
        <c:scaling>
          <c:orientation val="minMax"/>
        </c:scaling>
        <c:delete val="1"/>
        <c:axPos val="b"/>
        <c:numFmt formatCode="General" sourceLinked="1"/>
        <c:majorTickMark val="none"/>
        <c:minorTickMark val="none"/>
        <c:tickLblPos val="nextTo"/>
        <c:crossAx val="1747744768"/>
        <c:crosses val="autoZero"/>
        <c:crossBetween val="between"/>
      </c:valAx>
      <c:spPr>
        <a:noFill/>
        <a:ln>
          <a:noFill/>
        </a:ln>
        <a:effectLst/>
      </c:spPr>
    </c:plotArea>
    <c:legend>
      <c:legendPos val="t"/>
      <c:layout>
        <c:manualLayout>
          <c:xMode val="edge"/>
          <c:yMode val="edge"/>
          <c:x val="3.5768810148731407E-2"/>
          <c:y val="0.43581395348837215"/>
          <c:w val="0.50068438320209974"/>
          <c:h val="0.141214377491516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A9D-4A20-B15A-4F79AD6383A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A9D-4A20-B15A-4F79AD6383A0}"/>
              </c:ext>
            </c:extLst>
          </c:dPt>
          <c:cat>
            <c:strRef>
              <c:f>pie!$D$6:$D$7</c:f>
              <c:strCache>
                <c:ptCount val="2"/>
                <c:pt idx="0">
                  <c:v>Days  Completed</c:v>
                </c:pt>
                <c:pt idx="1">
                  <c:v>Days Remaining</c:v>
                </c:pt>
              </c:strCache>
            </c:strRef>
          </c:cat>
          <c:val>
            <c:numRef>
              <c:f>pie!$E$6:$E$7</c:f>
              <c:numCache>
                <c:formatCode>0%</c:formatCode>
                <c:ptCount val="2"/>
                <c:pt idx="0">
                  <c:v>0.42105263157894735</c:v>
                </c:pt>
                <c:pt idx="1">
                  <c:v>0.57894736842105265</c:v>
                </c:pt>
              </c:numCache>
            </c:numRef>
          </c:val>
          <c:extLst>
            <c:ext xmlns:c16="http://schemas.microsoft.com/office/drawing/2014/chart" uri="{C3380CC4-5D6E-409C-BE32-E72D297353CC}">
              <c16:uniqueId val="{00000000-0537-164D-B71A-57EA0C73780D}"/>
            </c:ext>
          </c:extLst>
        </c:ser>
        <c:dLbls>
          <c:showLegendKey val="0"/>
          <c:showVal val="0"/>
          <c:showCatName val="0"/>
          <c:showSerName val="0"/>
          <c:showPercent val="0"/>
          <c:showBubbleSize val="0"/>
          <c:showLeaderLines val="1"/>
        </c:dLbls>
        <c:firstSliceAng val="0"/>
        <c:holeSize val="67"/>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3200" b="0" i="0" u="none" strike="noStrike" kern="1200" spc="0" baseline="0">
                <a:solidFill>
                  <a:schemeClr val="tx1">
                    <a:lumMod val="65000"/>
                    <a:lumOff val="35000"/>
                  </a:schemeClr>
                </a:solidFill>
                <a:latin typeface="+mn-lt"/>
                <a:ea typeface="+mn-ea"/>
                <a:cs typeface="+mn-cs"/>
              </a:defRPr>
            </a:pPr>
            <a:r>
              <a:rPr lang="en-GB" sz="3200"/>
              <a:t>Overall</a:t>
            </a:r>
            <a:r>
              <a:rPr lang="en-GB" sz="3200" baseline="0"/>
              <a:t> Task Progress</a:t>
            </a:r>
          </a:p>
          <a:p>
            <a:pPr>
              <a:defRPr sz="3200"/>
            </a:pPr>
            <a:endParaRPr lang="en-GB" sz="3200"/>
          </a:p>
        </c:rich>
      </c:tx>
      <c:layout>
        <c:manualLayout>
          <c:xMode val="edge"/>
          <c:yMode val="edge"/>
          <c:x val="1.7701224846894133E-2"/>
          <c:y val="2.7777777777777776E-2"/>
        </c:manualLayout>
      </c:layout>
      <c:overlay val="0"/>
      <c:spPr>
        <a:noFill/>
        <a:ln>
          <a:noFill/>
        </a:ln>
        <a:effectLst/>
      </c:spPr>
      <c:txPr>
        <a:bodyPr rot="0" spcFirstLastPara="1" vertOverflow="ellipsis" vert="horz" wrap="square" anchor="ctr" anchorCtr="1"/>
        <a:lstStyle/>
        <a:p>
          <a:pPr>
            <a:defRPr sz="3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calculation!$A$2</c:f>
              <c:strCache>
                <c:ptCount val="1"/>
                <c:pt idx="0">
                  <c:v>Not Started</c:v>
                </c:pt>
              </c:strCache>
            </c:strRef>
          </c:tx>
          <c:spPr>
            <a:solidFill>
              <a:schemeClr val="accent1"/>
            </a:solidFill>
            <a:ln>
              <a:noFill/>
            </a:ln>
            <a:effectLst/>
          </c:spPr>
          <c:invertIfNegative val="0"/>
          <c:val>
            <c:numRef>
              <c:f>calculation!$B$2</c:f>
              <c:numCache>
                <c:formatCode>General</c:formatCode>
                <c:ptCount val="1"/>
                <c:pt idx="0">
                  <c:v>4</c:v>
                </c:pt>
              </c:numCache>
            </c:numRef>
          </c:val>
          <c:extLst>
            <c:ext xmlns:c16="http://schemas.microsoft.com/office/drawing/2014/chart" uri="{C3380CC4-5D6E-409C-BE32-E72D297353CC}">
              <c16:uniqueId val="{00000000-1EC8-D84E-9868-898E76EA364B}"/>
            </c:ext>
          </c:extLst>
        </c:ser>
        <c:ser>
          <c:idx val="1"/>
          <c:order val="1"/>
          <c:tx>
            <c:strRef>
              <c:f>calculation!$A$3</c:f>
              <c:strCache>
                <c:ptCount val="1"/>
                <c:pt idx="0">
                  <c:v>In progress</c:v>
                </c:pt>
              </c:strCache>
            </c:strRef>
          </c:tx>
          <c:spPr>
            <a:solidFill>
              <a:schemeClr val="accent2"/>
            </a:solidFill>
            <a:ln>
              <a:noFill/>
            </a:ln>
            <a:effectLst/>
          </c:spPr>
          <c:invertIfNegative val="0"/>
          <c:val>
            <c:numRef>
              <c:f>calculation!$B$3</c:f>
              <c:numCache>
                <c:formatCode>General</c:formatCode>
                <c:ptCount val="1"/>
                <c:pt idx="0">
                  <c:v>33</c:v>
                </c:pt>
              </c:numCache>
            </c:numRef>
          </c:val>
          <c:extLst>
            <c:ext xmlns:c16="http://schemas.microsoft.com/office/drawing/2014/chart" uri="{C3380CC4-5D6E-409C-BE32-E72D297353CC}">
              <c16:uniqueId val="{00000001-1EC8-D84E-9868-898E76EA364B}"/>
            </c:ext>
          </c:extLst>
        </c:ser>
        <c:ser>
          <c:idx val="2"/>
          <c:order val="2"/>
          <c:tx>
            <c:strRef>
              <c:f>calculation!$A$4</c:f>
              <c:strCache>
                <c:ptCount val="1"/>
                <c:pt idx="0">
                  <c:v>Completed</c:v>
                </c:pt>
              </c:strCache>
            </c:strRef>
          </c:tx>
          <c:spPr>
            <a:solidFill>
              <a:schemeClr val="accent3"/>
            </a:solidFill>
            <a:ln>
              <a:noFill/>
            </a:ln>
            <a:effectLst/>
          </c:spPr>
          <c:invertIfNegative val="0"/>
          <c:val>
            <c:numRef>
              <c:f>calculation!$B$4</c:f>
              <c:numCache>
                <c:formatCode>General</c:formatCode>
                <c:ptCount val="1"/>
                <c:pt idx="0">
                  <c:v>3</c:v>
                </c:pt>
              </c:numCache>
            </c:numRef>
          </c:val>
          <c:extLst>
            <c:ext xmlns:c16="http://schemas.microsoft.com/office/drawing/2014/chart" uri="{C3380CC4-5D6E-409C-BE32-E72D297353CC}">
              <c16:uniqueId val="{00000002-1EC8-D84E-9868-898E76EA364B}"/>
            </c:ext>
          </c:extLst>
        </c:ser>
        <c:dLbls>
          <c:showLegendKey val="0"/>
          <c:showVal val="0"/>
          <c:showCatName val="0"/>
          <c:showSerName val="0"/>
          <c:showPercent val="0"/>
          <c:showBubbleSize val="0"/>
        </c:dLbls>
        <c:gapWidth val="0"/>
        <c:overlap val="100"/>
        <c:axId val="1747744768"/>
        <c:axId val="2119869552"/>
      </c:barChart>
      <c:catAx>
        <c:axId val="1747744768"/>
        <c:scaling>
          <c:orientation val="minMax"/>
        </c:scaling>
        <c:delete val="1"/>
        <c:axPos val="l"/>
        <c:numFmt formatCode="General" sourceLinked="1"/>
        <c:majorTickMark val="none"/>
        <c:minorTickMark val="none"/>
        <c:tickLblPos val="nextTo"/>
        <c:crossAx val="2119869552"/>
        <c:crosses val="autoZero"/>
        <c:auto val="1"/>
        <c:lblAlgn val="ctr"/>
        <c:lblOffset val="100"/>
        <c:noMultiLvlLbl val="0"/>
      </c:catAx>
      <c:valAx>
        <c:axId val="2119869552"/>
        <c:scaling>
          <c:orientation val="minMax"/>
        </c:scaling>
        <c:delete val="1"/>
        <c:axPos val="b"/>
        <c:numFmt formatCode="General" sourceLinked="1"/>
        <c:majorTickMark val="none"/>
        <c:minorTickMark val="none"/>
        <c:tickLblPos val="nextTo"/>
        <c:crossAx val="1747744768"/>
        <c:crosses val="autoZero"/>
        <c:crossBetween val="between"/>
      </c:valAx>
      <c:spPr>
        <a:noFill/>
        <a:ln>
          <a:noFill/>
        </a:ln>
        <a:effectLst/>
      </c:spPr>
    </c:plotArea>
    <c:legend>
      <c:legendPos val="t"/>
      <c:layout>
        <c:manualLayout>
          <c:xMode val="edge"/>
          <c:yMode val="edge"/>
          <c:x val="3.5768810148731407E-2"/>
          <c:y val="0.43581395348837215"/>
          <c:w val="0.50068438320209974"/>
          <c:h val="0.141214377491516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2.xlsx]Stacked!PivotTable3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s>
    <c:plotArea>
      <c:layout>
        <c:manualLayout>
          <c:layoutTarget val="inner"/>
          <c:xMode val="edge"/>
          <c:yMode val="edge"/>
          <c:x val="4.3290043290043288E-2"/>
          <c:y val="0.23943661971830985"/>
          <c:w val="0.90476190476190477"/>
          <c:h val="0.73799268049240319"/>
        </c:manualLayout>
      </c:layout>
      <c:barChart>
        <c:barDir val="bar"/>
        <c:grouping val="clustered"/>
        <c:varyColors val="0"/>
        <c:ser>
          <c:idx val="0"/>
          <c:order val="0"/>
          <c:tx>
            <c:strRef>
              <c:f>Stacked!$A$3</c:f>
              <c:strCache>
                <c:ptCount val="1"/>
                <c:pt idx="0">
                  <c:v>Actual </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Stacked!$A$4</c:f>
              <c:strCache>
                <c:ptCount val="1"/>
                <c:pt idx="0">
                  <c:v>Total</c:v>
                </c:pt>
              </c:strCache>
            </c:strRef>
          </c:cat>
          <c:val>
            <c:numRef>
              <c:f>Stacked!$A$4</c:f>
              <c:numCache>
                <c:formatCode>0.0,,\M;\-0.0,,\M</c:formatCode>
                <c:ptCount val="1"/>
                <c:pt idx="0">
                  <c:v>8340291</c:v>
                </c:pt>
              </c:numCache>
            </c:numRef>
          </c:val>
          <c:extLst>
            <c:ext xmlns:c16="http://schemas.microsoft.com/office/drawing/2014/chart" uri="{C3380CC4-5D6E-409C-BE32-E72D297353CC}">
              <c16:uniqueId val="{00000000-E132-574E-9192-9A5FC328681E}"/>
            </c:ext>
          </c:extLst>
        </c:ser>
        <c:ser>
          <c:idx val="1"/>
          <c:order val="1"/>
          <c:tx>
            <c:strRef>
              <c:f>Stacked!$B$3</c:f>
              <c:strCache>
                <c:ptCount val="1"/>
                <c:pt idx="0">
                  <c:v>Budget </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Stacked!$A$4</c:f>
              <c:strCache>
                <c:ptCount val="1"/>
                <c:pt idx="0">
                  <c:v>Total</c:v>
                </c:pt>
              </c:strCache>
            </c:strRef>
          </c:cat>
          <c:val>
            <c:numRef>
              <c:f>Stacked!$B$4</c:f>
              <c:numCache>
                <c:formatCode>0.0,,\M;\-0.0,,\M</c:formatCode>
                <c:ptCount val="1"/>
                <c:pt idx="0">
                  <c:v>19695000</c:v>
                </c:pt>
              </c:numCache>
            </c:numRef>
          </c:val>
          <c:extLst>
            <c:ext xmlns:c16="http://schemas.microsoft.com/office/drawing/2014/chart" uri="{C3380CC4-5D6E-409C-BE32-E72D297353CC}">
              <c16:uniqueId val="{00000001-E132-574E-9192-9A5FC328681E}"/>
            </c:ext>
          </c:extLst>
        </c:ser>
        <c:dLbls>
          <c:dLblPos val="outEnd"/>
          <c:showLegendKey val="0"/>
          <c:showVal val="1"/>
          <c:showCatName val="0"/>
          <c:showSerName val="0"/>
          <c:showPercent val="0"/>
          <c:showBubbleSize val="0"/>
        </c:dLbls>
        <c:gapWidth val="81"/>
        <c:overlap val="-20"/>
        <c:axId val="1486897712"/>
        <c:axId val="1482100192"/>
      </c:barChart>
      <c:catAx>
        <c:axId val="1486897712"/>
        <c:scaling>
          <c:orientation val="minMax"/>
        </c:scaling>
        <c:delete val="1"/>
        <c:axPos val="l"/>
        <c:numFmt formatCode="General" sourceLinked="1"/>
        <c:majorTickMark val="none"/>
        <c:minorTickMark val="none"/>
        <c:tickLblPos val="nextTo"/>
        <c:crossAx val="1482100192"/>
        <c:crosses val="autoZero"/>
        <c:auto val="1"/>
        <c:lblAlgn val="ctr"/>
        <c:lblOffset val="100"/>
        <c:noMultiLvlLbl val="0"/>
      </c:catAx>
      <c:valAx>
        <c:axId val="1482100192"/>
        <c:scaling>
          <c:orientation val="minMax"/>
        </c:scaling>
        <c:delete val="1"/>
        <c:axPos val="b"/>
        <c:title>
          <c:tx>
            <c:rich>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GB" sz="1600"/>
                  <a:t>Budget</a:t>
                </a:r>
                <a:r>
                  <a:rPr lang="en-GB" sz="1600" baseline="0"/>
                  <a:t> Vs Actual</a:t>
                </a:r>
              </a:p>
            </c:rich>
          </c:tx>
          <c:layout>
            <c:manualLayout>
              <c:xMode val="edge"/>
              <c:yMode val="edge"/>
              <c:x val="0.29311688311688305"/>
              <c:y val="3.7183098591549293E-2"/>
            </c:manualLayout>
          </c:layout>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0.0,,\M;\-0.0,,\M" sourceLinked="1"/>
        <c:majorTickMark val="none"/>
        <c:minorTickMark val="none"/>
        <c:tickLblPos val="nextTo"/>
        <c:crossAx val="1486897712"/>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Budget</a:t>
            </a:r>
            <a:r>
              <a:rPr lang="en-GB" baseline="0"/>
              <a:t> Spent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D4E-41F6-831B-4E55C08649A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D4E-41F6-831B-4E55C08649AE}"/>
              </c:ext>
            </c:extLst>
          </c:dPt>
          <c:val>
            <c:numRef>
              <c:f>Stacked!$A$5:$B$5</c:f>
              <c:numCache>
                <c:formatCode>0%</c:formatCode>
                <c:ptCount val="2"/>
                <c:pt idx="0">
                  <c:v>0.42347250571210965</c:v>
                </c:pt>
                <c:pt idx="1">
                  <c:v>0.57652749428789041</c:v>
                </c:pt>
              </c:numCache>
            </c:numRef>
          </c:val>
          <c:extLst>
            <c:ext xmlns:c16="http://schemas.microsoft.com/office/drawing/2014/chart" uri="{C3380CC4-5D6E-409C-BE32-E72D297353CC}">
              <c16:uniqueId val="{00000000-0898-AE40-874B-6B676F80A92F}"/>
            </c:ext>
          </c:extLst>
        </c:ser>
        <c:dLbls>
          <c:showLegendKey val="0"/>
          <c:showVal val="0"/>
          <c:showCatName val="0"/>
          <c:showSerName val="0"/>
          <c:showPercent val="0"/>
          <c:showBubbleSize val="0"/>
          <c:showLeaderLines val="1"/>
        </c:dLbls>
        <c:firstSliceAng val="0"/>
        <c:holeSize val="67"/>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15" fmlaLink="calculation!$I$2" horiz="1" max="30" page="7" val="6"/>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10</xdr:col>
      <xdr:colOff>211438</xdr:colOff>
      <xdr:row>0</xdr:row>
      <xdr:rowOff>0</xdr:rowOff>
    </xdr:from>
    <xdr:to>
      <xdr:col>11</xdr:col>
      <xdr:colOff>890888</xdr:colOff>
      <xdr:row>8</xdr:row>
      <xdr:rowOff>133350</xdr:rowOff>
    </xdr:to>
    <xdr:graphicFrame macro="">
      <xdr:nvGraphicFramePr>
        <xdr:cNvPr id="2" name="Chart 1">
          <a:extLst>
            <a:ext uri="{FF2B5EF4-FFF2-40B4-BE49-F238E27FC236}">
              <a16:creationId xmlns:a16="http://schemas.microsoft.com/office/drawing/2014/main" id="{FFC0914B-7FDC-0044-B683-AC8F686F4F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787400</xdr:colOff>
      <xdr:row>0</xdr:row>
      <xdr:rowOff>0</xdr:rowOff>
    </xdr:from>
    <xdr:to>
      <xdr:col>17</xdr:col>
      <xdr:colOff>223520</xdr:colOff>
      <xdr:row>7</xdr:row>
      <xdr:rowOff>154940</xdr:rowOff>
    </xdr:to>
    <xdr:graphicFrame macro="">
      <xdr:nvGraphicFramePr>
        <xdr:cNvPr id="3" name="Chart 2">
          <a:extLst>
            <a:ext uri="{FF2B5EF4-FFF2-40B4-BE49-F238E27FC236}">
              <a16:creationId xmlns:a16="http://schemas.microsoft.com/office/drawing/2014/main" id="{3A3500A0-B3B7-F14F-B859-A7A7C5E81E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279400</xdr:colOff>
      <xdr:row>0</xdr:row>
      <xdr:rowOff>76200</xdr:rowOff>
    </xdr:from>
    <xdr:to>
      <xdr:col>18</xdr:col>
      <xdr:colOff>184150</xdr:colOff>
      <xdr:row>8</xdr:row>
      <xdr:rowOff>44450</xdr:rowOff>
    </xdr:to>
    <xdr:graphicFrame macro="">
      <xdr:nvGraphicFramePr>
        <xdr:cNvPr id="5" name="Chart 4">
          <a:extLst>
            <a:ext uri="{FF2B5EF4-FFF2-40B4-BE49-F238E27FC236}">
              <a16:creationId xmlns:a16="http://schemas.microsoft.com/office/drawing/2014/main" id="{BAB8BD5C-69E9-774D-9FD3-A1C0DC4B2F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76200</xdr:colOff>
      <xdr:row>0</xdr:row>
      <xdr:rowOff>88900</xdr:rowOff>
    </xdr:from>
    <xdr:to>
      <xdr:col>21</xdr:col>
      <xdr:colOff>533400</xdr:colOff>
      <xdr:row>9</xdr:row>
      <xdr:rowOff>0</xdr:rowOff>
    </xdr:to>
    <xdr:graphicFrame macro="">
      <xdr:nvGraphicFramePr>
        <xdr:cNvPr id="6" name="Chart 5">
          <a:extLst>
            <a:ext uri="{FF2B5EF4-FFF2-40B4-BE49-F238E27FC236}">
              <a16:creationId xmlns:a16="http://schemas.microsoft.com/office/drawing/2014/main" id="{C6AEABA5-D806-074B-890C-F5BE5AE835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34324</xdr:colOff>
      <xdr:row>1</xdr:row>
      <xdr:rowOff>17163</xdr:rowOff>
    </xdr:from>
    <xdr:to>
      <xdr:col>3</xdr:col>
      <xdr:colOff>749300</xdr:colOff>
      <xdr:row>5</xdr:row>
      <xdr:rowOff>127000</xdr:rowOff>
    </xdr:to>
    <mc:AlternateContent xmlns:mc="http://schemas.openxmlformats.org/markup-compatibility/2006" xmlns:a14="http://schemas.microsoft.com/office/drawing/2010/main">
      <mc:Choice Requires="a14">
        <xdr:graphicFrame macro="">
          <xdr:nvGraphicFramePr>
            <xdr:cNvPr id="7" name="Project">
              <a:extLst>
                <a:ext uri="{FF2B5EF4-FFF2-40B4-BE49-F238E27FC236}">
                  <a16:creationId xmlns:a16="http://schemas.microsoft.com/office/drawing/2014/main" id="{DBDA4C5A-F31A-2909-49F1-FAD7781CE3CA}"/>
                </a:ext>
              </a:extLst>
            </xdr:cNvPr>
            <xdr:cNvGraphicFramePr/>
          </xdr:nvGraphicFramePr>
          <xdr:xfrm>
            <a:off x="0" y="0"/>
            <a:ext cx="0" cy="0"/>
          </xdr:xfrm>
          <a:graphic>
            <a:graphicData uri="http://schemas.microsoft.com/office/drawing/2010/slicer">
              <sle:slicer xmlns:sle="http://schemas.microsoft.com/office/drawing/2010/slicer" name="Project"/>
            </a:graphicData>
          </a:graphic>
        </xdr:graphicFrame>
      </mc:Choice>
      <mc:Fallback xmlns="">
        <xdr:sp macro="" textlink="">
          <xdr:nvSpPr>
            <xdr:cNvPr id="0" name=""/>
            <xdr:cNvSpPr>
              <a:spLocks noTextEdit="1"/>
            </xdr:cNvSpPr>
          </xdr:nvSpPr>
          <xdr:spPr>
            <a:xfrm>
              <a:off x="34324" y="485853"/>
              <a:ext cx="4252833" cy="89602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758910</xdr:colOff>
      <xdr:row>1</xdr:row>
      <xdr:rowOff>17162</xdr:rowOff>
    </xdr:from>
    <xdr:to>
      <xdr:col>8</xdr:col>
      <xdr:colOff>627215</xdr:colOff>
      <xdr:row>5</xdr:row>
      <xdr:rowOff>127000</xdr:rowOff>
    </xdr:to>
    <mc:AlternateContent xmlns:mc="http://schemas.openxmlformats.org/markup-compatibility/2006" xmlns:a14="http://schemas.microsoft.com/office/drawing/2010/main">
      <mc:Choice Requires="a14">
        <xdr:graphicFrame macro="">
          <xdr:nvGraphicFramePr>
            <xdr:cNvPr id="8" name="Manager">
              <a:extLst>
                <a:ext uri="{FF2B5EF4-FFF2-40B4-BE49-F238E27FC236}">
                  <a16:creationId xmlns:a16="http://schemas.microsoft.com/office/drawing/2014/main" id="{630D6576-03AA-06E3-E9A1-B9387A62FFFD}"/>
                </a:ext>
              </a:extLst>
            </xdr:cNvP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mlns="">
        <xdr:sp macro="" textlink="">
          <xdr:nvSpPr>
            <xdr:cNvPr id="0" name=""/>
            <xdr:cNvSpPr>
              <a:spLocks noTextEdit="1"/>
            </xdr:cNvSpPr>
          </xdr:nvSpPr>
          <xdr:spPr>
            <a:xfrm>
              <a:off x="4296767" y="485852"/>
              <a:ext cx="4183204" cy="89602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6</xdr:col>
          <xdr:colOff>647700</xdr:colOff>
          <xdr:row>0</xdr:row>
          <xdr:rowOff>100013</xdr:rowOff>
        </xdr:from>
        <xdr:to>
          <xdr:col>8</xdr:col>
          <xdr:colOff>695325</xdr:colOff>
          <xdr:row>0</xdr:row>
          <xdr:rowOff>404813</xdr:rowOff>
        </xdr:to>
        <xdr:sp macro="" textlink="">
          <xdr:nvSpPr>
            <xdr:cNvPr id="2049" name="Scroll Bar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c:userShapes xmlns:c="http://schemas.openxmlformats.org/drawingml/2006/chart">
  <cdr:relSizeAnchor xmlns:cdr="http://schemas.openxmlformats.org/drawingml/2006/chartDrawing">
    <cdr:from>
      <cdr:x>0.38279</cdr:x>
      <cdr:y>0.54355</cdr:y>
    </cdr:from>
    <cdr:to>
      <cdr:x>0.70964</cdr:x>
      <cdr:y>0.78049</cdr:y>
    </cdr:to>
    <cdr:sp macro="" textlink="pie!$E$6">
      <cdr:nvSpPr>
        <cdr:cNvPr id="2" name="TextBox 1">
          <a:extLst xmlns:a="http://schemas.openxmlformats.org/drawingml/2006/main">
            <a:ext uri="{FF2B5EF4-FFF2-40B4-BE49-F238E27FC236}">
              <a16:creationId xmlns:a16="http://schemas.microsoft.com/office/drawing/2014/main" id="{C91AE119-20DB-08A3-84AE-E13CE4086A87}"/>
            </a:ext>
          </a:extLst>
        </cdr:cNvPr>
        <cdr:cNvSpPr txBox="1"/>
      </cdr:nvSpPr>
      <cdr:spPr>
        <a:xfrm xmlns:a="http://schemas.openxmlformats.org/drawingml/2006/main">
          <a:off x="627979" y="1107945"/>
          <a:ext cx="536208" cy="482967"/>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43FE988D-AE0E-2C46-93FB-54D3D18BE975}" type="TxLink">
            <a:rPr lang="en-US" sz="1300" b="0" i="0" u="none" strike="noStrike" kern="1200">
              <a:solidFill>
                <a:srgbClr val="000000"/>
              </a:solidFill>
              <a:latin typeface="Aptos Narrow"/>
            </a:rPr>
            <a:pPr/>
            <a:t>42%</a:t>
          </a:fld>
          <a:endParaRPr lang="en-GB" sz="1300" kern="1200"/>
        </a:p>
      </cdr:txBody>
    </cdr:sp>
  </cdr:relSizeAnchor>
</c:userShapes>
</file>

<file path=xl/drawings/drawing3.xml><?xml version="1.0" encoding="utf-8"?>
<c:userShapes xmlns:c="http://schemas.openxmlformats.org/drawingml/2006/chart">
  <cdr:relSizeAnchor xmlns:cdr="http://schemas.openxmlformats.org/drawingml/2006/chartDrawing">
    <cdr:from>
      <cdr:x>0.41803</cdr:x>
      <cdr:y>0.5419</cdr:y>
    </cdr:from>
    <cdr:to>
      <cdr:x>0.73639</cdr:x>
      <cdr:y>0.79478</cdr:y>
    </cdr:to>
    <cdr:sp macro="" textlink="Stacked!$A$5">
      <cdr:nvSpPr>
        <cdr:cNvPr id="3" name="TextBox 2">
          <a:extLst xmlns:a="http://schemas.openxmlformats.org/drawingml/2006/main">
            <a:ext uri="{FF2B5EF4-FFF2-40B4-BE49-F238E27FC236}">
              <a16:creationId xmlns:a16="http://schemas.microsoft.com/office/drawing/2014/main" id="{ED4F45AC-ACF3-20FF-A12D-91E74EEEC4A5}"/>
            </a:ext>
          </a:extLst>
        </cdr:cNvPr>
        <cdr:cNvSpPr txBox="1"/>
      </cdr:nvSpPr>
      <cdr:spPr>
        <a:xfrm xmlns:a="http://schemas.openxmlformats.org/drawingml/2006/main">
          <a:off x="648922" y="1015109"/>
          <a:ext cx="494197" cy="47370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6F537098-94C0-F440-AEC6-64D1C52AFE15}" type="TxLink">
            <a:rPr lang="en-US" sz="1300" b="0" i="0" u="none" strike="noStrike" kern="1200">
              <a:solidFill>
                <a:srgbClr val="000000"/>
              </a:solidFill>
              <a:latin typeface="Aptos Narrow"/>
            </a:rPr>
            <a:pPr/>
            <a:t>42%</a:t>
          </a:fld>
          <a:endParaRPr lang="en-GB" sz="1300" kern="1200"/>
        </a:p>
      </cdr:txBody>
    </cdr:sp>
  </cdr:relSizeAnchor>
</c:userShapes>
</file>

<file path=xl/drawings/drawing4.xml><?xml version="1.0" encoding="utf-8"?>
<xdr:wsDr xmlns:xdr="http://schemas.openxmlformats.org/drawingml/2006/spreadsheetDrawing" xmlns:a="http://schemas.openxmlformats.org/drawingml/2006/main">
  <xdr:twoCellAnchor>
    <xdr:from>
      <xdr:col>0</xdr:col>
      <xdr:colOff>0</xdr:colOff>
      <xdr:row>6</xdr:row>
      <xdr:rowOff>0</xdr:rowOff>
    </xdr:from>
    <xdr:to>
      <xdr:col>5</xdr:col>
      <xdr:colOff>444500</xdr:colOff>
      <xdr:row>13</xdr:row>
      <xdr:rowOff>95250</xdr:rowOff>
    </xdr:to>
    <xdr:graphicFrame macro="">
      <xdr:nvGraphicFramePr>
        <xdr:cNvPr id="2" name="Chart 1">
          <a:extLst>
            <a:ext uri="{FF2B5EF4-FFF2-40B4-BE49-F238E27FC236}">
              <a16:creationId xmlns:a16="http://schemas.microsoft.com/office/drawing/2014/main" id="{B2B76D67-D85C-159E-217D-196A902850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133350</xdr:colOff>
      <xdr:row>6</xdr:row>
      <xdr:rowOff>114300</xdr:rowOff>
    </xdr:from>
    <xdr:to>
      <xdr:col>8</xdr:col>
      <xdr:colOff>114300</xdr:colOff>
      <xdr:row>15</xdr:row>
      <xdr:rowOff>107950</xdr:rowOff>
    </xdr:to>
    <xdr:graphicFrame macro="">
      <xdr:nvGraphicFramePr>
        <xdr:cNvPr id="2" name="Chart 1">
          <a:extLst>
            <a:ext uri="{FF2B5EF4-FFF2-40B4-BE49-F238E27FC236}">
              <a16:creationId xmlns:a16="http://schemas.microsoft.com/office/drawing/2014/main" id="{B975DC49-01C8-8725-FD69-D8F72253AE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139700</xdr:colOff>
      <xdr:row>14</xdr:row>
      <xdr:rowOff>152400</xdr:rowOff>
    </xdr:from>
    <xdr:to>
      <xdr:col>5</xdr:col>
      <xdr:colOff>88900</xdr:colOff>
      <xdr:row>22</xdr:row>
      <xdr:rowOff>44450</xdr:rowOff>
    </xdr:to>
    <xdr:graphicFrame macro="">
      <xdr:nvGraphicFramePr>
        <xdr:cNvPr id="3" name="Chart 2">
          <a:extLst>
            <a:ext uri="{FF2B5EF4-FFF2-40B4-BE49-F238E27FC236}">
              <a16:creationId xmlns:a16="http://schemas.microsoft.com/office/drawing/2014/main" id="{E6AC7983-6438-3D44-9A17-C620BDEA9A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c:userShapes xmlns:c="http://schemas.openxmlformats.org/drawingml/2006/chart">
  <cdr:relSizeAnchor xmlns:cdr="http://schemas.openxmlformats.org/drawingml/2006/chartDrawing">
    <cdr:from>
      <cdr:x>0.36965</cdr:x>
      <cdr:y>0.54355</cdr:y>
    </cdr:from>
    <cdr:to>
      <cdr:x>0.6965</cdr:x>
      <cdr:y>0.78049</cdr:y>
    </cdr:to>
    <cdr:sp macro="" textlink="pie!$E$6">
      <cdr:nvSpPr>
        <cdr:cNvPr id="2" name="TextBox 1">
          <a:extLst xmlns:a="http://schemas.openxmlformats.org/drawingml/2006/main">
            <a:ext uri="{FF2B5EF4-FFF2-40B4-BE49-F238E27FC236}">
              <a16:creationId xmlns:a16="http://schemas.microsoft.com/office/drawing/2014/main" id="{C91AE119-20DB-08A3-84AE-E13CE4086A87}"/>
            </a:ext>
          </a:extLst>
        </cdr:cNvPr>
        <cdr:cNvSpPr txBox="1"/>
      </cdr:nvSpPr>
      <cdr:spPr>
        <a:xfrm xmlns:a="http://schemas.openxmlformats.org/drawingml/2006/main">
          <a:off x="603250" y="990600"/>
          <a:ext cx="533400" cy="4318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43FE988D-AE0E-2C46-93FB-54D3D18BE975}" type="TxLink">
            <a:rPr lang="en-US" sz="1500" b="0" i="0" u="none" strike="noStrike" kern="1200">
              <a:solidFill>
                <a:srgbClr val="000000"/>
              </a:solidFill>
              <a:latin typeface="Aptos Narrow"/>
            </a:rPr>
            <a:pPr/>
            <a:t>42%</a:t>
          </a:fld>
          <a:endParaRPr lang="en-GB" sz="1500" kern="1200"/>
        </a:p>
      </cdr:txBody>
    </cdr:sp>
  </cdr:relSizeAnchor>
</c:userShapes>
</file>

<file path=xl/drawings/drawing7.xml><?xml version="1.0" encoding="utf-8"?>
<xdr:wsDr xmlns:xdr="http://schemas.openxmlformats.org/drawingml/2006/spreadsheetDrawing" xmlns:a="http://schemas.openxmlformats.org/drawingml/2006/main">
  <xdr:twoCellAnchor>
    <xdr:from>
      <xdr:col>5</xdr:col>
      <xdr:colOff>228600</xdr:colOff>
      <xdr:row>17</xdr:row>
      <xdr:rowOff>0</xdr:rowOff>
    </xdr:from>
    <xdr:to>
      <xdr:col>8</xdr:col>
      <xdr:colOff>685800</xdr:colOff>
      <xdr:row>25</xdr:row>
      <xdr:rowOff>177800</xdr:rowOff>
    </xdr:to>
    <xdr:graphicFrame macro="">
      <xdr:nvGraphicFramePr>
        <xdr:cNvPr id="3" name="Chart 2">
          <a:extLst>
            <a:ext uri="{FF2B5EF4-FFF2-40B4-BE49-F238E27FC236}">
              <a16:creationId xmlns:a16="http://schemas.microsoft.com/office/drawing/2014/main" id="{ED967CEB-E2A0-79E9-F622-82D23A4E89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704850</xdr:colOff>
      <xdr:row>7</xdr:row>
      <xdr:rowOff>88900</xdr:rowOff>
    </xdr:from>
    <xdr:to>
      <xdr:col>8</xdr:col>
      <xdr:colOff>609600</xdr:colOff>
      <xdr:row>15</xdr:row>
      <xdr:rowOff>120650</xdr:rowOff>
    </xdr:to>
    <xdr:graphicFrame macro="">
      <xdr:nvGraphicFramePr>
        <xdr:cNvPr id="4" name="Chart 3">
          <a:extLst>
            <a:ext uri="{FF2B5EF4-FFF2-40B4-BE49-F238E27FC236}">
              <a16:creationId xmlns:a16="http://schemas.microsoft.com/office/drawing/2014/main" id="{F3E96433-FC93-11AA-4B17-B5D76D5620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c:userShapes xmlns:c="http://schemas.openxmlformats.org/drawingml/2006/chart">
  <cdr:relSizeAnchor xmlns:cdr="http://schemas.openxmlformats.org/drawingml/2006/chartDrawing">
    <cdr:from>
      <cdr:x>0.36327</cdr:x>
      <cdr:y>0.51341</cdr:y>
    </cdr:from>
    <cdr:to>
      <cdr:x>0.68163</cdr:x>
      <cdr:y>0.7433</cdr:y>
    </cdr:to>
    <cdr:sp macro="" textlink="Stacked!$A$5">
      <cdr:nvSpPr>
        <cdr:cNvPr id="3" name="TextBox 2">
          <a:extLst xmlns:a="http://schemas.openxmlformats.org/drawingml/2006/main">
            <a:ext uri="{FF2B5EF4-FFF2-40B4-BE49-F238E27FC236}">
              <a16:creationId xmlns:a16="http://schemas.microsoft.com/office/drawing/2014/main" id="{ED4F45AC-ACF3-20FF-A12D-91E74EEEC4A5}"/>
            </a:ext>
          </a:extLst>
        </cdr:cNvPr>
        <cdr:cNvSpPr txBox="1"/>
      </cdr:nvSpPr>
      <cdr:spPr>
        <a:xfrm xmlns:a="http://schemas.openxmlformats.org/drawingml/2006/main">
          <a:off x="565150" y="850900"/>
          <a:ext cx="495300" cy="3810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6F537098-94C0-F440-AEC6-64D1C52AFE15}" type="TxLink">
            <a:rPr lang="en-US" sz="1300" b="0" i="0" u="none" strike="noStrike" kern="1200">
              <a:solidFill>
                <a:srgbClr val="000000"/>
              </a:solidFill>
              <a:latin typeface="Aptos Narrow"/>
            </a:rPr>
            <a:pPr/>
            <a:t>42%</a:t>
          </a:fld>
          <a:endParaRPr lang="en-GB" sz="1300" kern="1200"/>
        </a:p>
      </cdr:txBody>
    </cdr:sp>
  </cdr:relSizeAnchor>
</c:userShapes>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636.411459722221" createdVersion="8" refreshedVersion="8" minRefreshableVersion="3" recordCount="40" xr:uid="{CEBD3DDA-B3DF-184E-9C87-EBA39A218DBB}">
  <cacheSource type="worksheet">
    <worksheetSource name="Table1"/>
  </cacheSource>
  <cacheFields count="10">
    <cacheField name="Project" numFmtId="0">
      <sharedItems count="5">
        <s v="Gemini"/>
        <s v="Orion"/>
        <s v="Vega"/>
        <s v="Delta"/>
        <s v="Alpha"/>
      </sharedItems>
    </cacheField>
    <cacheField name="Task" numFmtId="0">
      <sharedItems count="10">
        <s v="Task 1"/>
        <s v="Task 2"/>
        <s v="Task 3"/>
        <s v="Task 4"/>
        <s v="Task 5"/>
        <s v="Task 6"/>
        <s v="Task 7"/>
        <s v="Task 8"/>
        <s v="Task 9"/>
        <s v="Task 10"/>
      </sharedItems>
    </cacheField>
    <cacheField name="Manager" numFmtId="0">
      <sharedItems count="5">
        <s v="Hirsch"/>
        <s v="Samora"/>
        <s v="McFay"/>
        <s v="Wood"/>
        <s v="Ladd"/>
      </sharedItems>
    </cacheField>
    <cacheField name="Start Date" numFmtId="14">
      <sharedItems containsSemiMixedTypes="0" containsNonDate="0" containsDate="1" containsString="0" minDate="2020-02-17T00:00:00" maxDate="2020-03-03T00:00:00" count="11">
        <d v="2020-02-17T00:00:00"/>
        <d v="2020-02-18T00:00:00"/>
        <d v="2020-02-21T00:00:00"/>
        <d v="2020-02-20T00:00:00"/>
        <d v="2020-02-24T00:00:00"/>
        <d v="2020-02-25T00:00:00"/>
        <d v="2020-02-27T00:00:00"/>
        <d v="2020-02-26T00:00:00"/>
        <d v="2020-02-28T00:00:00"/>
        <d v="2020-03-02T00:00:00"/>
        <d v="2020-02-19T00:00:00"/>
      </sharedItems>
    </cacheField>
    <cacheField name="Duration" numFmtId="0">
      <sharedItems containsSemiMixedTypes="0" containsString="0" containsNumber="1" containsInteger="1" minValue="3" maxValue="10" count="8">
        <n v="5"/>
        <n v="6"/>
        <n v="10"/>
        <n v="9"/>
        <n v="4"/>
        <n v="7"/>
        <n v="8"/>
        <n v="3"/>
      </sharedItems>
    </cacheField>
    <cacheField name="End Date" numFmtId="14">
      <sharedItems containsSemiMixedTypes="0" containsNonDate="0" containsDate="1" containsString="0" minDate="2020-02-19T00:00:00" maxDate="2020-03-14T00:00:00" count="15">
        <d v="2020-02-21T00:00:00"/>
        <d v="2020-02-24T00:00:00"/>
        <d v="2020-03-02T00:00:00"/>
        <d v="2020-03-04T00:00:00"/>
        <d v="2020-02-20T00:00:00"/>
        <d v="2020-02-27T00:00:00"/>
        <d v="2020-02-28T00:00:00"/>
        <d v="2020-03-05T00:00:00"/>
        <d v="2020-02-26T00:00:00"/>
        <d v="2020-03-06T00:00:00"/>
        <d v="2020-02-19T00:00:00"/>
        <d v="2020-03-03T00:00:00"/>
        <d v="2020-03-12T00:00:00"/>
        <d v="2020-03-13T00:00:00"/>
        <d v="2020-03-10T00:00:00"/>
      </sharedItems>
    </cacheField>
    <cacheField name="Days completed" numFmtId="3">
      <sharedItems containsSemiMixedTypes="0" containsString="0" containsNumber="1" containsInteger="1" minValue="0" maxValue="8" count="8">
        <n v="2"/>
        <n v="3"/>
        <n v="4"/>
        <n v="1"/>
        <n v="0"/>
        <n v="7"/>
        <n v="5"/>
        <n v="8"/>
      </sharedItems>
    </cacheField>
    <cacheField name="Progress" numFmtId="9">
      <sharedItems containsSemiMixedTypes="0" containsString="0" containsNumber="1" minValue="0" maxValue="1" count="19">
        <n v="0.4"/>
        <n v="0.5"/>
        <n v="0.33333333333333331"/>
        <n v="0.25"/>
        <n v="0"/>
        <n v="0.42857142857142855"/>
        <n v="0.1111111111111111"/>
        <n v="1"/>
        <n v="0.44444444444444442"/>
        <n v="0.83333333333333337"/>
        <n v="0.8"/>
        <n v="0.2857142857142857"/>
        <n v="0.66666666666666663"/>
        <n v="0.88888888888888884"/>
        <n v="0.2"/>
        <n v="0.625"/>
        <n v="0.3"/>
        <n v="0.375"/>
        <n v="0.6"/>
      </sharedItems>
    </cacheField>
    <cacheField name="Budget" numFmtId="3">
      <sharedItems containsSemiMixedTypes="0" containsString="0" containsNumber="1" containsInteger="1" minValue="50000" maxValue="990000"/>
    </cacheField>
    <cacheField name="Actual" numFmtId="3">
      <sharedItems containsSemiMixedTypes="0" containsString="0" containsNumber="1" containsInteger="1" minValue="0" maxValue="807069"/>
    </cacheField>
  </cacheFields>
  <extLst>
    <ext xmlns:x14="http://schemas.microsoft.com/office/spreadsheetml/2009/9/main" uri="{725AE2AE-9491-48be-B2B4-4EB974FC3084}">
      <x14:pivotCacheDefinition pivotCacheId="156929708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x v="0"/>
    <x v="0"/>
    <x v="0"/>
    <x v="0"/>
    <x v="0"/>
    <x v="0"/>
    <x v="0"/>
    <n v="218000"/>
    <n v="97337"/>
  </r>
  <r>
    <x v="0"/>
    <x v="1"/>
    <x v="1"/>
    <x v="0"/>
    <x v="1"/>
    <x v="1"/>
    <x v="1"/>
    <x v="1"/>
    <n v="393000"/>
    <n v="177440"/>
  </r>
  <r>
    <x v="0"/>
    <x v="2"/>
    <x v="2"/>
    <x v="1"/>
    <x v="2"/>
    <x v="2"/>
    <x v="2"/>
    <x v="0"/>
    <n v="86000"/>
    <n v="31046"/>
  </r>
  <r>
    <x v="0"/>
    <x v="3"/>
    <x v="3"/>
    <x v="2"/>
    <x v="3"/>
    <x v="3"/>
    <x v="1"/>
    <x v="2"/>
    <n v="732000"/>
    <n v="261324"/>
  </r>
  <r>
    <x v="0"/>
    <x v="4"/>
    <x v="4"/>
    <x v="0"/>
    <x v="4"/>
    <x v="4"/>
    <x v="3"/>
    <x v="3"/>
    <n v="492000"/>
    <n v="116850"/>
  </r>
  <r>
    <x v="0"/>
    <x v="5"/>
    <x v="0"/>
    <x v="3"/>
    <x v="1"/>
    <x v="5"/>
    <x v="4"/>
    <x v="4"/>
    <n v="188000"/>
    <n v="0"/>
  </r>
  <r>
    <x v="0"/>
    <x v="6"/>
    <x v="1"/>
    <x v="3"/>
    <x v="5"/>
    <x v="6"/>
    <x v="1"/>
    <x v="5"/>
    <n v="180000"/>
    <n v="79380"/>
  </r>
  <r>
    <x v="0"/>
    <x v="7"/>
    <x v="2"/>
    <x v="4"/>
    <x v="0"/>
    <x v="6"/>
    <x v="0"/>
    <x v="0"/>
    <n v="582000"/>
    <n v="195231"/>
  </r>
  <r>
    <x v="0"/>
    <x v="8"/>
    <x v="3"/>
    <x v="4"/>
    <x v="3"/>
    <x v="7"/>
    <x v="3"/>
    <x v="6"/>
    <n v="562000"/>
    <n v="74746"/>
  </r>
  <r>
    <x v="0"/>
    <x v="9"/>
    <x v="4"/>
    <x v="4"/>
    <x v="1"/>
    <x v="2"/>
    <x v="1"/>
    <x v="1"/>
    <n v="416000"/>
    <n v="175015"/>
  </r>
  <r>
    <x v="1"/>
    <x v="0"/>
    <x v="0"/>
    <x v="1"/>
    <x v="5"/>
    <x v="8"/>
    <x v="5"/>
    <x v="7"/>
    <n v="293000"/>
    <n v="273001"/>
  </r>
  <r>
    <x v="1"/>
    <x v="1"/>
    <x v="1"/>
    <x v="0"/>
    <x v="3"/>
    <x v="5"/>
    <x v="2"/>
    <x v="8"/>
    <n v="224000"/>
    <n v="57910"/>
  </r>
  <r>
    <x v="1"/>
    <x v="2"/>
    <x v="2"/>
    <x v="1"/>
    <x v="6"/>
    <x v="5"/>
    <x v="4"/>
    <x v="4"/>
    <n v="978000"/>
    <n v="0"/>
  </r>
  <r>
    <x v="1"/>
    <x v="3"/>
    <x v="3"/>
    <x v="3"/>
    <x v="5"/>
    <x v="6"/>
    <x v="1"/>
    <x v="5"/>
    <n v="932000"/>
    <n v="379157"/>
  </r>
  <r>
    <x v="1"/>
    <x v="4"/>
    <x v="4"/>
    <x v="2"/>
    <x v="4"/>
    <x v="8"/>
    <x v="3"/>
    <x v="3"/>
    <n v="854000"/>
    <n v="322812"/>
  </r>
  <r>
    <x v="1"/>
    <x v="5"/>
    <x v="0"/>
    <x v="2"/>
    <x v="1"/>
    <x v="6"/>
    <x v="1"/>
    <x v="1"/>
    <n v="81000"/>
    <n v="38461"/>
  </r>
  <r>
    <x v="1"/>
    <x v="6"/>
    <x v="1"/>
    <x v="4"/>
    <x v="1"/>
    <x v="2"/>
    <x v="6"/>
    <x v="9"/>
    <n v="169000"/>
    <n v="136468"/>
  </r>
  <r>
    <x v="1"/>
    <x v="7"/>
    <x v="2"/>
    <x v="5"/>
    <x v="4"/>
    <x v="6"/>
    <x v="3"/>
    <x v="3"/>
    <n v="61000"/>
    <n v="12078"/>
  </r>
  <r>
    <x v="1"/>
    <x v="8"/>
    <x v="3"/>
    <x v="6"/>
    <x v="5"/>
    <x v="9"/>
    <x v="1"/>
    <x v="5"/>
    <n v="645000"/>
    <n v="273048"/>
  </r>
  <r>
    <x v="1"/>
    <x v="9"/>
    <x v="4"/>
    <x v="0"/>
    <x v="7"/>
    <x v="10"/>
    <x v="1"/>
    <x v="7"/>
    <n v="68000"/>
    <n v="64987"/>
  </r>
  <r>
    <x v="2"/>
    <x v="0"/>
    <x v="0"/>
    <x v="0"/>
    <x v="2"/>
    <x v="6"/>
    <x v="6"/>
    <x v="1"/>
    <n v="839000"/>
    <n v="406974"/>
  </r>
  <r>
    <x v="2"/>
    <x v="1"/>
    <x v="1"/>
    <x v="2"/>
    <x v="0"/>
    <x v="5"/>
    <x v="2"/>
    <x v="10"/>
    <n v="729000"/>
    <n v="487139"/>
  </r>
  <r>
    <x v="2"/>
    <x v="2"/>
    <x v="2"/>
    <x v="4"/>
    <x v="5"/>
    <x v="11"/>
    <x v="1"/>
    <x v="5"/>
    <n v="826000"/>
    <n v="298186"/>
  </r>
  <r>
    <x v="2"/>
    <x v="3"/>
    <x v="3"/>
    <x v="7"/>
    <x v="5"/>
    <x v="7"/>
    <x v="0"/>
    <x v="11"/>
    <n v="895000"/>
    <n v="280583"/>
  </r>
  <r>
    <x v="2"/>
    <x v="4"/>
    <x v="4"/>
    <x v="8"/>
    <x v="7"/>
    <x v="11"/>
    <x v="0"/>
    <x v="12"/>
    <n v="341000"/>
    <n v="129785"/>
  </r>
  <r>
    <x v="3"/>
    <x v="0"/>
    <x v="0"/>
    <x v="9"/>
    <x v="3"/>
    <x v="12"/>
    <x v="7"/>
    <x v="13"/>
    <n v="787000"/>
    <n v="727188"/>
  </r>
  <r>
    <x v="3"/>
    <x v="1"/>
    <x v="1"/>
    <x v="9"/>
    <x v="2"/>
    <x v="13"/>
    <x v="0"/>
    <x v="14"/>
    <n v="228000"/>
    <n v="47880"/>
  </r>
  <r>
    <x v="3"/>
    <x v="2"/>
    <x v="2"/>
    <x v="0"/>
    <x v="4"/>
    <x v="4"/>
    <x v="4"/>
    <x v="4"/>
    <n v="147000"/>
    <n v="0"/>
  </r>
  <r>
    <x v="3"/>
    <x v="3"/>
    <x v="3"/>
    <x v="10"/>
    <x v="6"/>
    <x v="6"/>
    <x v="6"/>
    <x v="15"/>
    <n v="338000"/>
    <n v="205123"/>
  </r>
  <r>
    <x v="3"/>
    <x v="4"/>
    <x v="4"/>
    <x v="4"/>
    <x v="2"/>
    <x v="9"/>
    <x v="1"/>
    <x v="16"/>
    <n v="857000"/>
    <n v="305949"/>
  </r>
  <r>
    <x v="3"/>
    <x v="5"/>
    <x v="0"/>
    <x v="5"/>
    <x v="1"/>
    <x v="11"/>
    <x v="1"/>
    <x v="1"/>
    <n v="602000"/>
    <n v="322371"/>
  </r>
  <r>
    <x v="3"/>
    <x v="6"/>
    <x v="1"/>
    <x v="5"/>
    <x v="4"/>
    <x v="6"/>
    <x v="0"/>
    <x v="1"/>
    <n v="990000"/>
    <n v="451440"/>
  </r>
  <r>
    <x v="4"/>
    <x v="0"/>
    <x v="2"/>
    <x v="8"/>
    <x v="6"/>
    <x v="14"/>
    <x v="1"/>
    <x v="17"/>
    <n v="96000"/>
    <n v="32256"/>
  </r>
  <r>
    <x v="4"/>
    <x v="1"/>
    <x v="3"/>
    <x v="9"/>
    <x v="3"/>
    <x v="12"/>
    <x v="2"/>
    <x v="8"/>
    <n v="513000"/>
    <n v="226233"/>
  </r>
  <r>
    <x v="4"/>
    <x v="2"/>
    <x v="4"/>
    <x v="3"/>
    <x v="0"/>
    <x v="8"/>
    <x v="1"/>
    <x v="18"/>
    <n v="616000"/>
    <n v="401579"/>
  </r>
  <r>
    <x v="4"/>
    <x v="3"/>
    <x v="0"/>
    <x v="10"/>
    <x v="7"/>
    <x v="0"/>
    <x v="1"/>
    <x v="7"/>
    <n v="817000"/>
    <n v="807069"/>
  </r>
  <r>
    <x v="4"/>
    <x v="4"/>
    <x v="1"/>
    <x v="2"/>
    <x v="5"/>
    <x v="2"/>
    <x v="1"/>
    <x v="5"/>
    <n v="372000"/>
    <n v="173166"/>
  </r>
  <r>
    <x v="4"/>
    <x v="5"/>
    <x v="2"/>
    <x v="4"/>
    <x v="2"/>
    <x v="9"/>
    <x v="0"/>
    <x v="14"/>
    <n v="50000"/>
    <n v="8400"/>
  </r>
  <r>
    <x v="4"/>
    <x v="6"/>
    <x v="3"/>
    <x v="4"/>
    <x v="2"/>
    <x v="9"/>
    <x v="1"/>
    <x v="16"/>
    <n v="807000"/>
    <n v="262679"/>
  </r>
  <r>
    <x v="4"/>
    <x v="7"/>
    <x v="4"/>
    <x v="4"/>
    <x v="7"/>
    <x v="8"/>
    <x v="4"/>
    <x v="4"/>
    <n v="69100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FC4DA59-648D-7A46-B7AC-6CA15253CCA5}" name="PivotTable1" cacheId="0" applyNumberFormats="0" applyBorderFormats="0" applyFontFormats="0" applyPatternFormats="0" applyAlignmentFormats="0" applyWidthHeightFormats="1" dataCaption="Values" updatedVersion="8" minRefreshableVersion="3" showDrill="0" useAutoFormatting="1" itemPrintTitles="1" createdVersion="8" indent="0" compact="0" compactData="0" multipleFieldFilters="0">
  <location ref="A10:J51" firstHeaderRow="0" firstDataRow="1" firstDataCol="8"/>
  <pivotFields count="10">
    <pivotField axis="axisRow" compact="0" outline="0" showAll="0" defaultSubtotal="0">
      <items count="5">
        <item x="4"/>
        <item x="3"/>
        <item x="0"/>
        <item x="1"/>
        <item x="2"/>
      </items>
    </pivotField>
    <pivotField axis="axisRow" compact="0" outline="0" showAll="0" defaultSubtotal="0">
      <items count="10">
        <item x="0"/>
        <item x="9"/>
        <item x="1"/>
        <item x="2"/>
        <item x="3"/>
        <item x="4"/>
        <item x="5"/>
        <item x="6"/>
        <item x="7"/>
        <item x="8"/>
      </items>
    </pivotField>
    <pivotField axis="axisRow" compact="0" outline="0" showAll="0" defaultSubtotal="0">
      <items count="5">
        <item x="0"/>
        <item x="4"/>
        <item x="2"/>
        <item x="1"/>
        <item x="3"/>
      </items>
    </pivotField>
    <pivotField axis="axisRow" compact="0" numFmtId="14" outline="0" showAll="0" defaultSubtotal="0">
      <items count="11">
        <item x="0"/>
        <item x="1"/>
        <item x="10"/>
        <item x="3"/>
        <item x="2"/>
        <item x="4"/>
        <item x="5"/>
        <item x="7"/>
        <item x="6"/>
        <item x="8"/>
        <item x="9"/>
      </items>
    </pivotField>
    <pivotField axis="axisRow" compact="0" outline="0" showAll="0" defaultSubtotal="0">
      <items count="8">
        <item x="7"/>
        <item x="4"/>
        <item x="0"/>
        <item x="1"/>
        <item x="5"/>
        <item x="6"/>
        <item x="3"/>
        <item x="2"/>
      </items>
    </pivotField>
    <pivotField axis="axisRow" compact="0" numFmtId="14" outline="0" showAll="0" defaultSubtotal="0">
      <items count="15">
        <item x="10"/>
        <item x="4"/>
        <item x="0"/>
        <item x="1"/>
        <item x="8"/>
        <item x="5"/>
        <item x="6"/>
        <item x="2"/>
        <item x="11"/>
        <item x="3"/>
        <item x="7"/>
        <item x="9"/>
        <item x="14"/>
        <item x="12"/>
        <item x="13"/>
      </items>
    </pivotField>
    <pivotField axis="axisRow" compact="0" numFmtId="3" outline="0" showAll="0" defaultSubtotal="0">
      <items count="8">
        <item x="4"/>
        <item x="3"/>
        <item x="0"/>
        <item x="1"/>
        <item x="2"/>
        <item x="6"/>
        <item x="5"/>
        <item x="7"/>
      </items>
    </pivotField>
    <pivotField axis="axisRow" compact="0" numFmtId="9" outline="0" showAll="0" defaultSubtotal="0">
      <items count="19">
        <item x="4"/>
        <item x="6"/>
        <item x="14"/>
        <item x="3"/>
        <item x="11"/>
        <item x="16"/>
        <item x="2"/>
        <item x="17"/>
        <item x="0"/>
        <item x="5"/>
        <item x="8"/>
        <item x="1"/>
        <item x="18"/>
        <item x="15"/>
        <item x="12"/>
        <item x="10"/>
        <item x="9"/>
        <item x="13"/>
        <item x="7"/>
      </items>
    </pivotField>
    <pivotField dataField="1" compact="0" numFmtId="3" outline="0" showAll="0" defaultSubtotal="0"/>
    <pivotField dataField="1" compact="0" numFmtId="3" outline="0" showAll="0" defaultSubtotal="0"/>
  </pivotFields>
  <rowFields count="8">
    <field x="0"/>
    <field x="1"/>
    <field x="2"/>
    <field x="3"/>
    <field x="5"/>
    <field x="7"/>
    <field x="6"/>
    <field x="4"/>
  </rowFields>
  <rowItems count="41">
    <i>
      <x/>
      <x/>
      <x v="2"/>
      <x v="9"/>
      <x v="12"/>
      <x v="7"/>
      <x v="3"/>
      <x v="5"/>
    </i>
    <i r="1">
      <x v="2"/>
      <x v="4"/>
      <x v="10"/>
      <x v="13"/>
      <x v="10"/>
      <x v="4"/>
      <x v="6"/>
    </i>
    <i r="1">
      <x v="3"/>
      <x v="1"/>
      <x v="3"/>
      <x v="4"/>
      <x v="12"/>
      <x v="3"/>
      <x v="2"/>
    </i>
    <i r="1">
      <x v="4"/>
      <x/>
      <x v="2"/>
      <x v="2"/>
      <x v="18"/>
      <x v="3"/>
      <x/>
    </i>
    <i r="1">
      <x v="5"/>
      <x v="3"/>
      <x v="4"/>
      <x v="7"/>
      <x v="9"/>
      <x v="3"/>
      <x v="4"/>
    </i>
    <i r="1">
      <x v="6"/>
      <x v="2"/>
      <x v="5"/>
      <x v="11"/>
      <x v="2"/>
      <x v="2"/>
      <x v="7"/>
    </i>
    <i r="1">
      <x v="7"/>
      <x v="4"/>
      <x v="5"/>
      <x v="11"/>
      <x v="5"/>
      <x v="3"/>
      <x v="7"/>
    </i>
    <i r="1">
      <x v="8"/>
      <x v="1"/>
      <x v="5"/>
      <x v="4"/>
      <x/>
      <x/>
      <x/>
    </i>
    <i>
      <x v="1"/>
      <x/>
      <x/>
      <x v="10"/>
      <x v="13"/>
      <x v="17"/>
      <x v="7"/>
      <x v="6"/>
    </i>
    <i r="1">
      <x v="2"/>
      <x v="3"/>
      <x v="10"/>
      <x v="14"/>
      <x v="2"/>
      <x v="2"/>
      <x v="7"/>
    </i>
    <i r="1">
      <x v="3"/>
      <x v="2"/>
      <x/>
      <x v="1"/>
      <x/>
      <x/>
      <x v="1"/>
    </i>
    <i r="1">
      <x v="4"/>
      <x v="4"/>
      <x v="2"/>
      <x v="6"/>
      <x v="13"/>
      <x v="5"/>
      <x v="5"/>
    </i>
    <i r="1">
      <x v="5"/>
      <x v="1"/>
      <x v="5"/>
      <x v="11"/>
      <x v="5"/>
      <x v="3"/>
      <x v="7"/>
    </i>
    <i r="1">
      <x v="6"/>
      <x/>
      <x v="6"/>
      <x v="8"/>
      <x v="11"/>
      <x v="3"/>
      <x v="3"/>
    </i>
    <i r="1">
      <x v="7"/>
      <x v="3"/>
      <x v="6"/>
      <x v="6"/>
      <x v="11"/>
      <x v="2"/>
      <x v="1"/>
    </i>
    <i>
      <x v="2"/>
      <x/>
      <x/>
      <x/>
      <x v="2"/>
      <x v="8"/>
      <x v="2"/>
      <x v="2"/>
    </i>
    <i r="1">
      <x v="1"/>
      <x v="1"/>
      <x v="5"/>
      <x v="7"/>
      <x v="11"/>
      <x v="3"/>
      <x v="3"/>
    </i>
    <i r="1">
      <x v="2"/>
      <x v="3"/>
      <x/>
      <x v="3"/>
      <x v="11"/>
      <x v="3"/>
      <x v="3"/>
    </i>
    <i r="1">
      <x v="3"/>
      <x v="2"/>
      <x v="1"/>
      <x v="7"/>
      <x v="8"/>
      <x v="4"/>
      <x v="7"/>
    </i>
    <i r="1">
      <x v="4"/>
      <x v="4"/>
      <x v="4"/>
      <x v="9"/>
      <x v="6"/>
      <x v="3"/>
      <x v="6"/>
    </i>
    <i r="1">
      <x v="5"/>
      <x v="1"/>
      <x/>
      <x v="1"/>
      <x v="3"/>
      <x v="1"/>
      <x v="1"/>
    </i>
    <i r="1">
      <x v="6"/>
      <x/>
      <x v="3"/>
      <x v="5"/>
      <x/>
      <x/>
      <x v="3"/>
    </i>
    <i r="1">
      <x v="7"/>
      <x v="3"/>
      <x v="3"/>
      <x v="6"/>
      <x v="9"/>
      <x v="3"/>
      <x v="4"/>
    </i>
    <i r="1">
      <x v="8"/>
      <x v="2"/>
      <x v="5"/>
      <x v="6"/>
      <x v="8"/>
      <x v="2"/>
      <x v="2"/>
    </i>
    <i r="1">
      <x v="9"/>
      <x v="4"/>
      <x v="5"/>
      <x v="10"/>
      <x v="1"/>
      <x v="1"/>
      <x v="6"/>
    </i>
    <i>
      <x v="3"/>
      <x/>
      <x/>
      <x v="1"/>
      <x v="4"/>
      <x v="18"/>
      <x v="6"/>
      <x v="4"/>
    </i>
    <i r="1">
      <x v="1"/>
      <x v="1"/>
      <x/>
      <x/>
      <x v="18"/>
      <x v="3"/>
      <x/>
    </i>
    <i r="1">
      <x v="2"/>
      <x v="3"/>
      <x/>
      <x v="5"/>
      <x v="10"/>
      <x v="4"/>
      <x v="6"/>
    </i>
    <i r="1">
      <x v="3"/>
      <x v="2"/>
      <x v="1"/>
      <x v="5"/>
      <x/>
      <x/>
      <x v="5"/>
    </i>
    <i r="1">
      <x v="4"/>
      <x v="4"/>
      <x v="3"/>
      <x v="6"/>
      <x v="9"/>
      <x v="3"/>
      <x v="4"/>
    </i>
    <i r="1">
      <x v="5"/>
      <x v="1"/>
      <x v="4"/>
      <x v="4"/>
      <x v="3"/>
      <x v="1"/>
      <x v="1"/>
    </i>
    <i r="1">
      <x v="6"/>
      <x/>
      <x v="4"/>
      <x v="6"/>
      <x v="11"/>
      <x v="3"/>
      <x v="3"/>
    </i>
    <i r="1">
      <x v="7"/>
      <x v="3"/>
      <x v="5"/>
      <x v="7"/>
      <x v="16"/>
      <x v="5"/>
      <x v="3"/>
    </i>
    <i r="1">
      <x v="8"/>
      <x v="2"/>
      <x v="6"/>
      <x v="6"/>
      <x v="3"/>
      <x v="1"/>
      <x v="1"/>
    </i>
    <i r="1">
      <x v="9"/>
      <x v="4"/>
      <x v="8"/>
      <x v="11"/>
      <x v="9"/>
      <x v="3"/>
      <x v="4"/>
    </i>
    <i>
      <x v="4"/>
      <x/>
      <x/>
      <x/>
      <x v="6"/>
      <x v="11"/>
      <x v="5"/>
      <x v="7"/>
    </i>
    <i r="1">
      <x v="2"/>
      <x v="3"/>
      <x v="4"/>
      <x v="5"/>
      <x v="15"/>
      <x v="4"/>
      <x v="2"/>
    </i>
    <i r="1">
      <x v="3"/>
      <x v="2"/>
      <x v="5"/>
      <x v="8"/>
      <x v="9"/>
      <x v="3"/>
      <x v="4"/>
    </i>
    <i r="1">
      <x v="4"/>
      <x v="4"/>
      <x v="7"/>
      <x v="10"/>
      <x v="4"/>
      <x v="2"/>
      <x v="4"/>
    </i>
    <i r="1">
      <x v="5"/>
      <x v="1"/>
      <x v="9"/>
      <x v="8"/>
      <x v="14"/>
      <x v="2"/>
      <x/>
    </i>
    <i t="grand">
      <x/>
    </i>
  </rowItems>
  <colFields count="1">
    <field x="-2"/>
  </colFields>
  <colItems count="2">
    <i>
      <x/>
    </i>
    <i i="1">
      <x v="1"/>
    </i>
  </colItems>
  <dataFields count="2">
    <dataField name="Actual " fld="9" baseField="0" baseItem="0" numFmtId="3"/>
    <dataField name="Budget " fld="8" baseField="0" baseItem="0" numFmtId="3"/>
  </dataFields>
  <formats count="16">
    <format dxfId="32">
      <pivotArea field="0" type="button" dataOnly="0" labelOnly="1" outline="0" axis="axisRow" fieldPosition="0"/>
    </format>
    <format dxfId="31">
      <pivotArea field="1" type="button" dataOnly="0" labelOnly="1" outline="0" axis="axisRow" fieldPosition="1"/>
    </format>
    <format dxfId="30">
      <pivotArea field="2" type="button" dataOnly="0" labelOnly="1" outline="0" axis="axisRow" fieldPosition="2"/>
    </format>
    <format dxfId="29">
      <pivotArea field="3" type="button" dataOnly="0" labelOnly="1" outline="0" axis="axisRow" fieldPosition="3"/>
    </format>
    <format dxfId="28">
      <pivotArea field="5" type="button" dataOnly="0" labelOnly="1" outline="0" axis="axisRow" fieldPosition="4"/>
    </format>
    <format dxfId="27">
      <pivotArea field="7" type="button" dataOnly="0" labelOnly="1" outline="0" axis="axisRow" fieldPosition="5"/>
    </format>
    <format dxfId="26">
      <pivotArea field="4" type="button" dataOnly="0" labelOnly="1" outline="0" axis="axisRow" fieldPosition="7"/>
    </format>
    <format dxfId="25">
      <pivotArea dataOnly="0" labelOnly="1" outline="0" fieldPosition="0">
        <references count="1">
          <reference field="4294967294" count="2">
            <x v="0"/>
            <x v="1"/>
          </reference>
        </references>
      </pivotArea>
    </format>
    <format dxfId="24">
      <pivotArea field="0" type="button" dataOnly="0" labelOnly="1" outline="0" axis="axisRow" fieldPosition="0"/>
    </format>
    <format dxfId="23">
      <pivotArea field="1" type="button" dataOnly="0" labelOnly="1" outline="0" axis="axisRow" fieldPosition="1"/>
    </format>
    <format dxfId="22">
      <pivotArea field="2" type="button" dataOnly="0" labelOnly="1" outline="0" axis="axisRow" fieldPosition="2"/>
    </format>
    <format dxfId="21">
      <pivotArea field="3" type="button" dataOnly="0" labelOnly="1" outline="0" axis="axisRow" fieldPosition="3"/>
    </format>
    <format dxfId="20">
      <pivotArea field="5" type="button" dataOnly="0" labelOnly="1" outline="0" axis="axisRow" fieldPosition="4"/>
    </format>
    <format dxfId="19">
      <pivotArea field="7" type="button" dataOnly="0" labelOnly="1" outline="0" axis="axisRow" fieldPosition="5"/>
    </format>
    <format dxfId="18">
      <pivotArea field="4" type="button" dataOnly="0" labelOnly="1" outline="0" axis="axisRow" fieldPosition="7"/>
    </format>
    <format dxfId="17">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CE28E36-5865-CC4D-8EF3-B4A5B02427D5}" name="PivotTable2"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5" firstHeaderRow="1" firstDataRow="1" firstDataCol="1"/>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dataField="1" showAll="0"/>
    <pivotField numFmtId="14" showAll="0"/>
    <pivotField dataField="1" numFmtId="3" showAll="0"/>
    <pivotField numFmtId="9" showAll="0"/>
    <pivotField numFmtId="3" showAll="0"/>
    <pivotField numFmtId="3" showAll="0"/>
  </pivotFields>
  <rowFields count="1">
    <field x="-2"/>
  </rowFields>
  <rowItems count="2">
    <i>
      <x/>
    </i>
    <i i="1">
      <x v="1"/>
    </i>
  </rowItems>
  <colItems count="1">
    <i/>
  </colItems>
  <dataFields count="2">
    <dataField name="Sum of Duration" fld="4" baseField="0" baseItem="0"/>
    <dataField name="Sum of Days completed"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60A3744-89F3-C641-BDD7-BD986C05699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4" firstHeaderRow="0" firstDataRow="1" firstDataCol="0"/>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showAll="0"/>
    <pivotField numFmtId="14" showAll="0"/>
    <pivotField numFmtId="3" showAll="0"/>
    <pivotField numFmtId="9" showAll="0"/>
    <pivotField dataField="1" numFmtId="3" showAll="0"/>
    <pivotField dataField="1" numFmtId="3" showAll="0"/>
  </pivotFields>
  <rowItems count="1">
    <i/>
  </rowItems>
  <colFields count="1">
    <field x="-2"/>
  </colFields>
  <colItems count="2">
    <i>
      <x/>
    </i>
    <i i="1">
      <x v="1"/>
    </i>
  </colItems>
  <dataFields count="2">
    <dataField name="Actual " fld="9" baseField="0" baseItem="0" numFmtId="165"/>
    <dataField name="Budget " fld="8" baseField="0" baseItem="0" numFmtId="165"/>
  </dataFields>
  <formats count="2">
    <format dxfId="16">
      <pivotArea outline="0" collapsedLevelsAreSubtotals="1" fieldPosition="0">
        <references count="1">
          <reference field="4294967294" count="1" selected="0">
            <x v="0"/>
          </reference>
        </references>
      </pivotArea>
    </format>
    <format dxfId="15">
      <pivotArea outline="0" fieldPosition="0">
        <references count="1">
          <reference field="4294967294" count="1">
            <x v="1"/>
          </reference>
        </references>
      </pivotArea>
    </format>
  </format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4" format="2"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1"/>
          </reference>
        </references>
      </pivotArea>
    </chartFormat>
    <chartFormat chart="8" format="4"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 xr10:uid="{81447E2A-2EA4-BA43-990D-BB1AF54A3407}" sourceName="Project">
  <pivotTables>
    <pivotTable tabId="2" name="PivotTable1"/>
    <pivotTable tabId="4" name="PivotTable2"/>
    <pivotTable tabId="6" name="PivotTable3"/>
  </pivotTables>
  <data>
    <tabular pivotCacheId="1569297089">
      <items count="5">
        <i x="4" s="1"/>
        <i x="3" s="1"/>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AEA87C02-805A-3E4D-9E56-DF60F8216BD5}" sourceName="Manager">
  <pivotTables>
    <pivotTable tabId="2" name="PivotTable1"/>
    <pivotTable tabId="4" name="PivotTable2"/>
    <pivotTable tabId="6" name="PivotTable3"/>
  </pivotTables>
  <data>
    <tabular pivotCacheId="1569297089">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ject" xr10:uid="{4C99F3D1-6A1A-8D4A-BDB5-C9A721D667D0}" cache="Slicer_Project" caption="Project" columnCount="5" rowHeight="251883"/>
  <slicer name="Manager" xr10:uid="{7D61B475-2BCD-8F42-AE54-1A5145E08045}" cache="Slicer_Manager" caption="Manager" columnCount="5"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683645D-DD36-7F45-B9EA-1AD8D902E5F4}" name="Table1" displayName="Table1" ref="B1:K41" totalsRowShown="0">
  <autoFilter ref="B1:K41" xr:uid="{5683645D-DD36-7F45-B9EA-1AD8D902E5F4}"/>
  <tableColumns count="10">
    <tableColumn id="1" xr3:uid="{6C58B492-1A60-304C-9071-CF334BB0516B}" name="Project"/>
    <tableColumn id="2" xr3:uid="{AC0178C5-178D-9841-A377-84896E7A7E66}" name="Task"/>
    <tableColumn id="3" xr3:uid="{9E2B4525-6A9F-AC44-8F73-E92160FD5A04}" name="Manager"/>
    <tableColumn id="4" xr3:uid="{27A6BF31-69C9-EE41-92EE-70430B6F1FAC}" name="Start Date" dataDxfId="38"/>
    <tableColumn id="5" xr3:uid="{C3A9152C-CA33-8F4E-8595-160302AC6920}" name="Duration"/>
    <tableColumn id="9" xr3:uid="{82422380-E528-B049-98C9-380B5F4E00D5}" name="End Date" dataDxfId="37">
      <calculatedColumnFormula>WORKDAY.INTL(Table1[[#This Row],[Start Date]]-1,Table1[[#This Row],[Duration]],1)</calculatedColumnFormula>
    </tableColumn>
    <tableColumn id="10" xr3:uid="{F03FBD68-CDF1-4C47-8C40-D43801DA941B}" name="Days completed" dataDxfId="36"/>
    <tableColumn id="6" xr3:uid="{0257F2DD-EB93-5E4B-89AA-FEECC0605FEE}" name="Progress" dataDxfId="35">
      <calculatedColumnFormula>Table1[[#This Row],[Days completed]]/Table1[[#This Row],[Duration]]</calculatedColumnFormula>
    </tableColumn>
    <tableColumn id="7" xr3:uid="{7D1D6523-4322-F24F-9F62-17BF17ADB6F4}" name="Budget" dataDxfId="34"/>
    <tableColumn id="8" xr3:uid="{4E037B22-F42A-864E-97E4-F8A2E8E9F1FF}" name="Actual" dataDxfId="33"/>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C0F6D-8696-E346-ABD6-6D11B8847B6D}">
  <dimension ref="B1:K41"/>
  <sheetViews>
    <sheetView topLeftCell="A12" workbookViewId="0">
      <selection activeCell="F13" sqref="F13"/>
    </sheetView>
  </sheetViews>
  <sheetFormatPr defaultColWidth="11" defaultRowHeight="15.75" x14ac:dyDescent="0.5"/>
  <sheetData>
    <row r="1" spans="2:11" x14ac:dyDescent="0.5">
      <c r="B1" t="s">
        <v>0</v>
      </c>
      <c r="C1" t="s">
        <v>1</v>
      </c>
      <c r="D1" t="s">
        <v>2</v>
      </c>
      <c r="E1" s="1" t="s">
        <v>3</v>
      </c>
      <c r="F1" t="s">
        <v>4</v>
      </c>
      <c r="G1" s="2" t="s">
        <v>5</v>
      </c>
      <c r="H1" s="3" t="s">
        <v>6</v>
      </c>
      <c r="I1" t="s">
        <v>7</v>
      </c>
      <c r="J1" t="s">
        <v>8</v>
      </c>
      <c r="K1" t="s">
        <v>9</v>
      </c>
    </row>
    <row r="2" spans="2:11" x14ac:dyDescent="0.5">
      <c r="B2" t="s">
        <v>10</v>
      </c>
      <c r="C2" t="s">
        <v>11</v>
      </c>
      <c r="D2" t="s">
        <v>12</v>
      </c>
      <c r="E2" s="2">
        <v>43878</v>
      </c>
      <c r="F2">
        <v>5</v>
      </c>
      <c r="G2" s="2">
        <f>WORKDAY.INTL(Table1[[#This Row],[Start Date]]-1,Table1[[#This Row],[Duration]],1)</f>
        <v>43882</v>
      </c>
      <c r="H2" s="3">
        <v>2</v>
      </c>
      <c r="I2" s="4">
        <f>Table1[[#This Row],[Days completed]]/Table1[[#This Row],[Duration]]</f>
        <v>0.4</v>
      </c>
      <c r="J2" s="3">
        <v>218000</v>
      </c>
      <c r="K2" s="3">
        <v>97337</v>
      </c>
    </row>
    <row r="3" spans="2:11" x14ac:dyDescent="0.5">
      <c r="B3" t="s">
        <v>10</v>
      </c>
      <c r="C3" t="s">
        <v>13</v>
      </c>
      <c r="D3" t="s">
        <v>14</v>
      </c>
      <c r="E3" s="2">
        <v>43878</v>
      </c>
      <c r="F3">
        <v>6</v>
      </c>
      <c r="G3" s="2">
        <f>WORKDAY.INTL(Table1[[#This Row],[Start Date]]-1,Table1[[#This Row],[Duration]],1)</f>
        <v>43885</v>
      </c>
      <c r="H3" s="3">
        <v>3</v>
      </c>
      <c r="I3" s="4">
        <f>Table1[[#This Row],[Days completed]]/Table1[[#This Row],[Duration]]</f>
        <v>0.5</v>
      </c>
      <c r="J3" s="3">
        <v>393000</v>
      </c>
      <c r="K3" s="3">
        <v>177440</v>
      </c>
    </row>
    <row r="4" spans="2:11" x14ac:dyDescent="0.5">
      <c r="B4" t="s">
        <v>10</v>
      </c>
      <c r="C4" t="s">
        <v>15</v>
      </c>
      <c r="D4" t="s">
        <v>16</v>
      </c>
      <c r="E4" s="2">
        <v>43879</v>
      </c>
      <c r="F4">
        <v>10</v>
      </c>
      <c r="G4" s="2">
        <f>WORKDAY.INTL(Table1[[#This Row],[Start Date]]-1,Table1[[#This Row],[Duration]],1)</f>
        <v>43892</v>
      </c>
      <c r="H4" s="3">
        <v>4</v>
      </c>
      <c r="I4" s="4">
        <f>Table1[[#This Row],[Days completed]]/Table1[[#This Row],[Duration]]</f>
        <v>0.4</v>
      </c>
      <c r="J4" s="3">
        <v>86000</v>
      </c>
      <c r="K4" s="3">
        <v>31046</v>
      </c>
    </row>
    <row r="5" spans="2:11" x14ac:dyDescent="0.5">
      <c r="B5" t="s">
        <v>10</v>
      </c>
      <c r="C5" t="s">
        <v>17</v>
      </c>
      <c r="D5" t="s">
        <v>18</v>
      </c>
      <c r="E5" s="2">
        <v>43882</v>
      </c>
      <c r="F5">
        <v>9</v>
      </c>
      <c r="G5" s="2">
        <f>WORKDAY.INTL(Table1[[#This Row],[Start Date]]-1,Table1[[#This Row],[Duration]],1)</f>
        <v>43894</v>
      </c>
      <c r="H5" s="3">
        <v>3</v>
      </c>
      <c r="I5" s="4">
        <f>Table1[[#This Row],[Days completed]]/Table1[[#This Row],[Duration]]</f>
        <v>0.33333333333333331</v>
      </c>
      <c r="J5" s="3">
        <v>732000</v>
      </c>
      <c r="K5" s="3">
        <v>261324</v>
      </c>
    </row>
    <row r="6" spans="2:11" x14ac:dyDescent="0.5">
      <c r="B6" t="s">
        <v>10</v>
      </c>
      <c r="C6" t="s">
        <v>19</v>
      </c>
      <c r="D6" t="s">
        <v>20</v>
      </c>
      <c r="E6" s="2">
        <v>43878</v>
      </c>
      <c r="F6">
        <v>4</v>
      </c>
      <c r="G6" s="2">
        <f>WORKDAY.INTL(Table1[[#This Row],[Start Date]]-1,Table1[[#This Row],[Duration]],1)</f>
        <v>43881</v>
      </c>
      <c r="H6" s="3">
        <v>1</v>
      </c>
      <c r="I6" s="4">
        <f>Table1[[#This Row],[Days completed]]/Table1[[#This Row],[Duration]]</f>
        <v>0.25</v>
      </c>
      <c r="J6" s="3">
        <v>492000</v>
      </c>
      <c r="K6" s="3">
        <v>116850</v>
      </c>
    </row>
    <row r="7" spans="2:11" x14ac:dyDescent="0.5">
      <c r="B7" t="s">
        <v>10</v>
      </c>
      <c r="C7" t="s">
        <v>21</v>
      </c>
      <c r="D7" t="s">
        <v>12</v>
      </c>
      <c r="E7" s="2">
        <v>43881</v>
      </c>
      <c r="F7">
        <v>6</v>
      </c>
      <c r="G7" s="2">
        <f>WORKDAY.INTL(Table1[[#This Row],[Start Date]]-1,Table1[[#This Row],[Duration]],1)</f>
        <v>43888</v>
      </c>
      <c r="H7" s="3">
        <v>0</v>
      </c>
      <c r="I7" s="4">
        <f>Table1[[#This Row],[Days completed]]/Table1[[#This Row],[Duration]]</f>
        <v>0</v>
      </c>
      <c r="J7" s="3">
        <v>188000</v>
      </c>
      <c r="K7" s="3">
        <v>0</v>
      </c>
    </row>
    <row r="8" spans="2:11" x14ac:dyDescent="0.5">
      <c r="B8" t="s">
        <v>10</v>
      </c>
      <c r="C8" t="s">
        <v>22</v>
      </c>
      <c r="D8" t="s">
        <v>14</v>
      </c>
      <c r="E8" s="2">
        <v>43881</v>
      </c>
      <c r="F8">
        <v>7</v>
      </c>
      <c r="G8" s="2">
        <f>WORKDAY.INTL(Table1[[#This Row],[Start Date]]-1,Table1[[#This Row],[Duration]],1)</f>
        <v>43889</v>
      </c>
      <c r="H8" s="3">
        <v>3</v>
      </c>
      <c r="I8" s="4">
        <f>Table1[[#This Row],[Days completed]]/Table1[[#This Row],[Duration]]</f>
        <v>0.42857142857142855</v>
      </c>
      <c r="J8" s="3">
        <v>180000</v>
      </c>
      <c r="K8" s="3">
        <v>79380</v>
      </c>
    </row>
    <row r="9" spans="2:11" x14ac:dyDescent="0.5">
      <c r="B9" t="s">
        <v>10</v>
      </c>
      <c r="C9" t="s">
        <v>23</v>
      </c>
      <c r="D9" t="s">
        <v>16</v>
      </c>
      <c r="E9" s="2">
        <v>43885</v>
      </c>
      <c r="F9">
        <v>5</v>
      </c>
      <c r="G9" s="2">
        <f>WORKDAY.INTL(Table1[[#This Row],[Start Date]]-1,Table1[[#This Row],[Duration]],1)</f>
        <v>43889</v>
      </c>
      <c r="H9" s="3">
        <v>2</v>
      </c>
      <c r="I9" s="4">
        <f>Table1[[#This Row],[Days completed]]/Table1[[#This Row],[Duration]]</f>
        <v>0.4</v>
      </c>
      <c r="J9" s="3">
        <v>582000</v>
      </c>
      <c r="K9" s="3">
        <v>195231</v>
      </c>
    </row>
    <row r="10" spans="2:11" x14ac:dyDescent="0.5">
      <c r="B10" t="s">
        <v>10</v>
      </c>
      <c r="C10" t="s">
        <v>24</v>
      </c>
      <c r="D10" t="s">
        <v>18</v>
      </c>
      <c r="E10" s="2">
        <v>43885</v>
      </c>
      <c r="F10">
        <v>9</v>
      </c>
      <c r="G10" s="2">
        <f>WORKDAY.INTL(Table1[[#This Row],[Start Date]]-1,Table1[[#This Row],[Duration]],1)</f>
        <v>43895</v>
      </c>
      <c r="H10" s="3">
        <v>1</v>
      </c>
      <c r="I10" s="4">
        <f>Table1[[#This Row],[Days completed]]/Table1[[#This Row],[Duration]]</f>
        <v>0.1111111111111111</v>
      </c>
      <c r="J10" s="3">
        <v>562000</v>
      </c>
      <c r="K10" s="3">
        <v>74746</v>
      </c>
    </row>
    <row r="11" spans="2:11" x14ac:dyDescent="0.5">
      <c r="B11" t="s">
        <v>10</v>
      </c>
      <c r="C11" t="s">
        <v>25</v>
      </c>
      <c r="D11" t="s">
        <v>20</v>
      </c>
      <c r="E11" s="2">
        <v>43885</v>
      </c>
      <c r="F11">
        <v>6</v>
      </c>
      <c r="G11" s="2">
        <f>WORKDAY.INTL(Table1[[#This Row],[Start Date]]-1,Table1[[#This Row],[Duration]],1)</f>
        <v>43892</v>
      </c>
      <c r="H11" s="3">
        <v>3</v>
      </c>
      <c r="I11" s="4">
        <f>Table1[[#This Row],[Days completed]]/Table1[[#This Row],[Duration]]</f>
        <v>0.5</v>
      </c>
      <c r="J11" s="3">
        <v>416000</v>
      </c>
      <c r="K11" s="3">
        <v>175015</v>
      </c>
    </row>
    <row r="12" spans="2:11" x14ac:dyDescent="0.5">
      <c r="B12" t="s">
        <v>26</v>
      </c>
      <c r="C12" t="s">
        <v>11</v>
      </c>
      <c r="D12" t="s">
        <v>12</v>
      </c>
      <c r="E12" s="2">
        <v>43879</v>
      </c>
      <c r="F12">
        <v>7</v>
      </c>
      <c r="G12" s="2">
        <f>WORKDAY.INTL(Table1[[#This Row],[Start Date]]-1,Table1[[#This Row],[Duration]],1)</f>
        <v>43887</v>
      </c>
      <c r="H12" s="3">
        <v>7</v>
      </c>
      <c r="I12" s="4">
        <f>Table1[[#This Row],[Days completed]]/Table1[[#This Row],[Duration]]</f>
        <v>1</v>
      </c>
      <c r="J12" s="3">
        <v>293000</v>
      </c>
      <c r="K12" s="3">
        <v>273001</v>
      </c>
    </row>
    <row r="13" spans="2:11" x14ac:dyDescent="0.5">
      <c r="B13" t="s">
        <v>26</v>
      </c>
      <c r="C13" t="s">
        <v>13</v>
      </c>
      <c r="D13" t="s">
        <v>14</v>
      </c>
      <c r="E13" s="2">
        <v>43878</v>
      </c>
      <c r="F13">
        <v>9</v>
      </c>
      <c r="G13" s="2">
        <f>WORKDAY.INTL(Table1[[#This Row],[Start Date]]-1,Table1[[#This Row],[Duration]],1)</f>
        <v>43888</v>
      </c>
      <c r="H13" s="3">
        <v>4</v>
      </c>
      <c r="I13" s="4">
        <f>Table1[[#This Row],[Days completed]]/Table1[[#This Row],[Duration]]</f>
        <v>0.44444444444444442</v>
      </c>
      <c r="J13" s="3">
        <v>224000</v>
      </c>
      <c r="K13" s="3">
        <v>57910</v>
      </c>
    </row>
    <row r="14" spans="2:11" x14ac:dyDescent="0.5">
      <c r="B14" t="s">
        <v>26</v>
      </c>
      <c r="C14" t="s">
        <v>15</v>
      </c>
      <c r="D14" t="s">
        <v>16</v>
      </c>
      <c r="E14" s="2">
        <v>43879</v>
      </c>
      <c r="F14">
        <v>8</v>
      </c>
      <c r="G14" s="2">
        <f>WORKDAY.INTL(Table1[[#This Row],[Start Date]]-1,Table1[[#This Row],[Duration]],1)</f>
        <v>43888</v>
      </c>
      <c r="H14" s="3">
        <v>0</v>
      </c>
      <c r="I14" s="4">
        <f>Table1[[#This Row],[Days completed]]/Table1[[#This Row],[Duration]]</f>
        <v>0</v>
      </c>
      <c r="J14" s="3">
        <v>978000</v>
      </c>
      <c r="K14" s="3">
        <v>0</v>
      </c>
    </row>
    <row r="15" spans="2:11" x14ac:dyDescent="0.5">
      <c r="B15" t="s">
        <v>26</v>
      </c>
      <c r="C15" t="s">
        <v>17</v>
      </c>
      <c r="D15" t="s">
        <v>18</v>
      </c>
      <c r="E15" s="2">
        <v>43881</v>
      </c>
      <c r="F15">
        <v>7</v>
      </c>
      <c r="G15" s="2">
        <f>WORKDAY.INTL(Table1[[#This Row],[Start Date]]-1,Table1[[#This Row],[Duration]],1)</f>
        <v>43889</v>
      </c>
      <c r="H15" s="3">
        <v>3</v>
      </c>
      <c r="I15" s="4">
        <f>Table1[[#This Row],[Days completed]]/Table1[[#This Row],[Duration]]</f>
        <v>0.42857142857142855</v>
      </c>
      <c r="J15" s="3">
        <v>932000</v>
      </c>
      <c r="K15" s="3">
        <v>379157</v>
      </c>
    </row>
    <row r="16" spans="2:11" x14ac:dyDescent="0.5">
      <c r="B16" t="s">
        <v>26</v>
      </c>
      <c r="C16" t="s">
        <v>19</v>
      </c>
      <c r="D16" t="s">
        <v>20</v>
      </c>
      <c r="E16" s="2">
        <v>43882</v>
      </c>
      <c r="F16">
        <v>4</v>
      </c>
      <c r="G16" s="2">
        <f>WORKDAY.INTL(Table1[[#This Row],[Start Date]]-1,Table1[[#This Row],[Duration]],1)</f>
        <v>43887</v>
      </c>
      <c r="H16" s="3">
        <v>1</v>
      </c>
      <c r="I16" s="4">
        <f>Table1[[#This Row],[Days completed]]/Table1[[#This Row],[Duration]]</f>
        <v>0.25</v>
      </c>
      <c r="J16" s="3">
        <v>854000</v>
      </c>
      <c r="K16" s="3">
        <v>322812</v>
      </c>
    </row>
    <row r="17" spans="2:11" x14ac:dyDescent="0.5">
      <c r="B17" t="s">
        <v>26</v>
      </c>
      <c r="C17" t="s">
        <v>21</v>
      </c>
      <c r="D17" t="s">
        <v>12</v>
      </c>
      <c r="E17" s="2">
        <v>43882</v>
      </c>
      <c r="F17">
        <v>6</v>
      </c>
      <c r="G17" s="2">
        <f>WORKDAY.INTL(Table1[[#This Row],[Start Date]]-1,Table1[[#This Row],[Duration]],1)</f>
        <v>43889</v>
      </c>
      <c r="H17" s="3">
        <v>3</v>
      </c>
      <c r="I17" s="4">
        <f>Table1[[#This Row],[Days completed]]/Table1[[#This Row],[Duration]]</f>
        <v>0.5</v>
      </c>
      <c r="J17" s="3">
        <v>81000</v>
      </c>
      <c r="K17" s="3">
        <v>38461</v>
      </c>
    </row>
    <row r="18" spans="2:11" x14ac:dyDescent="0.5">
      <c r="B18" t="s">
        <v>26</v>
      </c>
      <c r="C18" t="s">
        <v>22</v>
      </c>
      <c r="D18" t="s">
        <v>14</v>
      </c>
      <c r="E18" s="2">
        <v>43885</v>
      </c>
      <c r="F18">
        <v>6</v>
      </c>
      <c r="G18" s="2">
        <f>WORKDAY.INTL(Table1[[#This Row],[Start Date]]-1,Table1[[#This Row],[Duration]],1)</f>
        <v>43892</v>
      </c>
      <c r="H18" s="3">
        <v>5</v>
      </c>
      <c r="I18" s="4">
        <f>Table1[[#This Row],[Days completed]]/Table1[[#This Row],[Duration]]</f>
        <v>0.83333333333333337</v>
      </c>
      <c r="J18" s="3">
        <v>169000</v>
      </c>
      <c r="K18" s="3">
        <v>136468</v>
      </c>
    </row>
    <row r="19" spans="2:11" x14ac:dyDescent="0.5">
      <c r="B19" t="s">
        <v>26</v>
      </c>
      <c r="C19" t="s">
        <v>23</v>
      </c>
      <c r="D19" t="s">
        <v>16</v>
      </c>
      <c r="E19" s="2">
        <v>43886</v>
      </c>
      <c r="F19">
        <v>4</v>
      </c>
      <c r="G19" s="2">
        <f>WORKDAY.INTL(Table1[[#This Row],[Start Date]]-1,Table1[[#This Row],[Duration]],1)</f>
        <v>43889</v>
      </c>
      <c r="H19" s="3">
        <v>1</v>
      </c>
      <c r="I19" s="4">
        <f>Table1[[#This Row],[Days completed]]/Table1[[#This Row],[Duration]]</f>
        <v>0.25</v>
      </c>
      <c r="J19" s="3">
        <v>61000</v>
      </c>
      <c r="K19" s="3">
        <v>12078</v>
      </c>
    </row>
    <row r="20" spans="2:11" x14ac:dyDescent="0.5">
      <c r="B20" t="s">
        <v>26</v>
      </c>
      <c r="C20" t="s">
        <v>24</v>
      </c>
      <c r="D20" t="s">
        <v>18</v>
      </c>
      <c r="E20" s="2">
        <v>43888</v>
      </c>
      <c r="F20">
        <v>7</v>
      </c>
      <c r="G20" s="2">
        <f>WORKDAY.INTL(Table1[[#This Row],[Start Date]]-1,Table1[[#This Row],[Duration]],1)</f>
        <v>43896</v>
      </c>
      <c r="H20" s="3">
        <v>3</v>
      </c>
      <c r="I20" s="4">
        <f>Table1[[#This Row],[Days completed]]/Table1[[#This Row],[Duration]]</f>
        <v>0.42857142857142855</v>
      </c>
      <c r="J20" s="3">
        <v>645000</v>
      </c>
      <c r="K20" s="3">
        <v>273048</v>
      </c>
    </row>
    <row r="21" spans="2:11" x14ac:dyDescent="0.5">
      <c r="B21" t="s">
        <v>26</v>
      </c>
      <c r="C21" t="s">
        <v>25</v>
      </c>
      <c r="D21" t="s">
        <v>20</v>
      </c>
      <c r="E21" s="2">
        <v>43878</v>
      </c>
      <c r="F21">
        <v>3</v>
      </c>
      <c r="G21" s="2">
        <f>WORKDAY.INTL(Table1[[#This Row],[Start Date]]-1,Table1[[#This Row],[Duration]],1)</f>
        <v>43880</v>
      </c>
      <c r="H21" s="3">
        <v>3</v>
      </c>
      <c r="I21" s="4">
        <f>Table1[[#This Row],[Days completed]]/Table1[[#This Row],[Duration]]</f>
        <v>1</v>
      </c>
      <c r="J21" s="3">
        <v>68000</v>
      </c>
      <c r="K21" s="3">
        <v>64987</v>
      </c>
    </row>
    <row r="22" spans="2:11" x14ac:dyDescent="0.5">
      <c r="B22" t="s">
        <v>27</v>
      </c>
      <c r="C22" t="s">
        <v>11</v>
      </c>
      <c r="D22" t="s">
        <v>12</v>
      </c>
      <c r="E22" s="2">
        <v>43878</v>
      </c>
      <c r="F22">
        <v>10</v>
      </c>
      <c r="G22" s="2">
        <f>WORKDAY.INTL(Table1[[#This Row],[Start Date]]-1,Table1[[#This Row],[Duration]],1)</f>
        <v>43889</v>
      </c>
      <c r="H22" s="3">
        <v>5</v>
      </c>
      <c r="I22" s="4">
        <f>Table1[[#This Row],[Days completed]]/Table1[[#This Row],[Duration]]</f>
        <v>0.5</v>
      </c>
      <c r="J22" s="3">
        <v>839000</v>
      </c>
      <c r="K22" s="3">
        <v>406974</v>
      </c>
    </row>
    <row r="23" spans="2:11" x14ac:dyDescent="0.5">
      <c r="B23" t="s">
        <v>27</v>
      </c>
      <c r="C23" t="s">
        <v>13</v>
      </c>
      <c r="D23" t="s">
        <v>14</v>
      </c>
      <c r="E23" s="2">
        <v>43882</v>
      </c>
      <c r="F23">
        <v>5</v>
      </c>
      <c r="G23" s="2">
        <f>WORKDAY.INTL(Table1[[#This Row],[Start Date]]-1,Table1[[#This Row],[Duration]],1)</f>
        <v>43888</v>
      </c>
      <c r="H23" s="3">
        <v>4</v>
      </c>
      <c r="I23" s="4">
        <f>Table1[[#This Row],[Days completed]]/Table1[[#This Row],[Duration]]</f>
        <v>0.8</v>
      </c>
      <c r="J23" s="3">
        <v>729000</v>
      </c>
      <c r="K23" s="3">
        <v>487139</v>
      </c>
    </row>
    <row r="24" spans="2:11" x14ac:dyDescent="0.5">
      <c r="B24" t="s">
        <v>27</v>
      </c>
      <c r="C24" t="s">
        <v>15</v>
      </c>
      <c r="D24" t="s">
        <v>16</v>
      </c>
      <c r="E24" s="2">
        <v>43885</v>
      </c>
      <c r="F24">
        <v>7</v>
      </c>
      <c r="G24" s="2">
        <f>WORKDAY.INTL(Table1[[#This Row],[Start Date]]-1,Table1[[#This Row],[Duration]],1)</f>
        <v>43893</v>
      </c>
      <c r="H24" s="3">
        <v>3</v>
      </c>
      <c r="I24" s="4">
        <f>Table1[[#This Row],[Days completed]]/Table1[[#This Row],[Duration]]</f>
        <v>0.42857142857142855</v>
      </c>
      <c r="J24" s="3">
        <v>826000</v>
      </c>
      <c r="K24" s="3">
        <v>298186</v>
      </c>
    </row>
    <row r="25" spans="2:11" x14ac:dyDescent="0.5">
      <c r="B25" t="s">
        <v>27</v>
      </c>
      <c r="C25" t="s">
        <v>17</v>
      </c>
      <c r="D25" t="s">
        <v>18</v>
      </c>
      <c r="E25" s="2">
        <v>43887</v>
      </c>
      <c r="F25">
        <v>7</v>
      </c>
      <c r="G25" s="2">
        <f>WORKDAY.INTL(Table1[[#This Row],[Start Date]]-1,Table1[[#This Row],[Duration]],1)</f>
        <v>43895</v>
      </c>
      <c r="H25" s="3">
        <v>2</v>
      </c>
      <c r="I25" s="4">
        <f>Table1[[#This Row],[Days completed]]/Table1[[#This Row],[Duration]]</f>
        <v>0.2857142857142857</v>
      </c>
      <c r="J25" s="3">
        <v>895000</v>
      </c>
      <c r="K25" s="3">
        <v>280583</v>
      </c>
    </row>
    <row r="26" spans="2:11" x14ac:dyDescent="0.5">
      <c r="B26" t="s">
        <v>27</v>
      </c>
      <c r="C26" t="s">
        <v>19</v>
      </c>
      <c r="D26" t="s">
        <v>20</v>
      </c>
      <c r="E26" s="2">
        <v>43889</v>
      </c>
      <c r="F26">
        <v>3</v>
      </c>
      <c r="G26" s="2">
        <f>WORKDAY.INTL(Table1[[#This Row],[Start Date]]-1,Table1[[#This Row],[Duration]],1)</f>
        <v>43893</v>
      </c>
      <c r="H26" s="3">
        <v>2</v>
      </c>
      <c r="I26" s="4">
        <f>Table1[[#This Row],[Days completed]]/Table1[[#This Row],[Duration]]</f>
        <v>0.66666666666666663</v>
      </c>
      <c r="J26" s="3">
        <v>341000</v>
      </c>
      <c r="K26" s="3">
        <v>129785</v>
      </c>
    </row>
    <row r="27" spans="2:11" x14ac:dyDescent="0.5">
      <c r="B27" t="s">
        <v>28</v>
      </c>
      <c r="C27" t="s">
        <v>11</v>
      </c>
      <c r="D27" t="s">
        <v>12</v>
      </c>
      <c r="E27" s="2">
        <v>43892</v>
      </c>
      <c r="F27">
        <v>9</v>
      </c>
      <c r="G27" s="2">
        <f>WORKDAY.INTL(Table1[[#This Row],[Start Date]]-1,Table1[[#This Row],[Duration]],1)</f>
        <v>43902</v>
      </c>
      <c r="H27" s="3">
        <v>8</v>
      </c>
      <c r="I27" s="4">
        <f>Table1[[#This Row],[Days completed]]/Table1[[#This Row],[Duration]]</f>
        <v>0.88888888888888884</v>
      </c>
      <c r="J27" s="3">
        <v>787000</v>
      </c>
      <c r="K27" s="3">
        <v>727188</v>
      </c>
    </row>
    <row r="28" spans="2:11" x14ac:dyDescent="0.5">
      <c r="B28" t="s">
        <v>28</v>
      </c>
      <c r="C28" t="s">
        <v>13</v>
      </c>
      <c r="D28" t="s">
        <v>14</v>
      </c>
      <c r="E28" s="2">
        <v>43892</v>
      </c>
      <c r="F28">
        <v>10</v>
      </c>
      <c r="G28" s="2">
        <f>WORKDAY.INTL(Table1[[#This Row],[Start Date]]-1,Table1[[#This Row],[Duration]],1)</f>
        <v>43903</v>
      </c>
      <c r="H28" s="3">
        <v>2</v>
      </c>
      <c r="I28" s="4">
        <f>Table1[[#This Row],[Days completed]]/Table1[[#This Row],[Duration]]</f>
        <v>0.2</v>
      </c>
      <c r="J28" s="3">
        <v>228000</v>
      </c>
      <c r="K28" s="3">
        <v>47880</v>
      </c>
    </row>
    <row r="29" spans="2:11" x14ac:dyDescent="0.5">
      <c r="B29" t="s">
        <v>28</v>
      </c>
      <c r="C29" t="s">
        <v>15</v>
      </c>
      <c r="D29" t="s">
        <v>16</v>
      </c>
      <c r="E29" s="2">
        <v>43878</v>
      </c>
      <c r="F29">
        <v>4</v>
      </c>
      <c r="G29" s="2">
        <f>WORKDAY.INTL(Table1[[#This Row],[Start Date]]-1,Table1[[#This Row],[Duration]],1)</f>
        <v>43881</v>
      </c>
      <c r="H29" s="3">
        <v>0</v>
      </c>
      <c r="I29" s="4">
        <f>Table1[[#This Row],[Days completed]]/Table1[[#This Row],[Duration]]</f>
        <v>0</v>
      </c>
      <c r="J29" s="3">
        <v>147000</v>
      </c>
      <c r="K29" s="3">
        <v>0</v>
      </c>
    </row>
    <row r="30" spans="2:11" x14ac:dyDescent="0.5">
      <c r="B30" t="s">
        <v>28</v>
      </c>
      <c r="C30" t="s">
        <v>17</v>
      </c>
      <c r="D30" t="s">
        <v>18</v>
      </c>
      <c r="E30" s="2">
        <v>43880</v>
      </c>
      <c r="F30">
        <v>8</v>
      </c>
      <c r="G30" s="2">
        <f>WORKDAY.INTL(Table1[[#This Row],[Start Date]]-1,Table1[[#This Row],[Duration]],1)</f>
        <v>43889</v>
      </c>
      <c r="H30" s="3">
        <v>5</v>
      </c>
      <c r="I30" s="4">
        <f>Table1[[#This Row],[Days completed]]/Table1[[#This Row],[Duration]]</f>
        <v>0.625</v>
      </c>
      <c r="J30" s="3">
        <v>338000</v>
      </c>
      <c r="K30" s="3">
        <v>205123</v>
      </c>
    </row>
    <row r="31" spans="2:11" x14ac:dyDescent="0.5">
      <c r="B31" t="s">
        <v>28</v>
      </c>
      <c r="C31" t="s">
        <v>19</v>
      </c>
      <c r="D31" t="s">
        <v>20</v>
      </c>
      <c r="E31" s="2">
        <v>43885</v>
      </c>
      <c r="F31">
        <v>10</v>
      </c>
      <c r="G31" s="2">
        <f>WORKDAY.INTL(Table1[[#This Row],[Start Date]]-1,Table1[[#This Row],[Duration]],1)</f>
        <v>43896</v>
      </c>
      <c r="H31" s="3">
        <v>3</v>
      </c>
      <c r="I31" s="4">
        <f>Table1[[#This Row],[Days completed]]/Table1[[#This Row],[Duration]]</f>
        <v>0.3</v>
      </c>
      <c r="J31" s="3">
        <v>857000</v>
      </c>
      <c r="K31" s="3">
        <v>305949</v>
      </c>
    </row>
    <row r="32" spans="2:11" x14ac:dyDescent="0.5">
      <c r="B32" t="s">
        <v>28</v>
      </c>
      <c r="C32" t="s">
        <v>21</v>
      </c>
      <c r="D32" t="s">
        <v>12</v>
      </c>
      <c r="E32" s="2">
        <v>43886</v>
      </c>
      <c r="F32">
        <v>6</v>
      </c>
      <c r="G32" s="2">
        <f>WORKDAY.INTL(Table1[[#This Row],[Start Date]]-1,Table1[[#This Row],[Duration]],1)</f>
        <v>43893</v>
      </c>
      <c r="H32" s="3">
        <v>3</v>
      </c>
      <c r="I32" s="4">
        <f>Table1[[#This Row],[Days completed]]/Table1[[#This Row],[Duration]]</f>
        <v>0.5</v>
      </c>
      <c r="J32" s="3">
        <v>602000</v>
      </c>
      <c r="K32" s="3">
        <v>322371</v>
      </c>
    </row>
    <row r="33" spans="2:11" x14ac:dyDescent="0.5">
      <c r="B33" t="s">
        <v>28</v>
      </c>
      <c r="C33" t="s">
        <v>22</v>
      </c>
      <c r="D33" t="s">
        <v>14</v>
      </c>
      <c r="E33" s="2">
        <v>43886</v>
      </c>
      <c r="F33">
        <v>4</v>
      </c>
      <c r="G33" s="2">
        <f>WORKDAY.INTL(Table1[[#This Row],[Start Date]]-1,Table1[[#This Row],[Duration]],1)</f>
        <v>43889</v>
      </c>
      <c r="H33" s="3">
        <v>2</v>
      </c>
      <c r="I33" s="4">
        <f>Table1[[#This Row],[Days completed]]/Table1[[#This Row],[Duration]]</f>
        <v>0.5</v>
      </c>
      <c r="J33" s="3">
        <v>990000</v>
      </c>
      <c r="K33" s="3">
        <v>451440</v>
      </c>
    </row>
    <row r="34" spans="2:11" x14ac:dyDescent="0.5">
      <c r="B34" t="s">
        <v>29</v>
      </c>
      <c r="C34" t="s">
        <v>11</v>
      </c>
      <c r="D34" t="s">
        <v>16</v>
      </c>
      <c r="E34" s="2">
        <v>43889</v>
      </c>
      <c r="F34">
        <v>8</v>
      </c>
      <c r="G34" s="2">
        <f>WORKDAY.INTL(Table1[[#This Row],[Start Date]]-1,Table1[[#This Row],[Duration]],1)</f>
        <v>43900</v>
      </c>
      <c r="H34" s="3">
        <v>3</v>
      </c>
      <c r="I34" s="4">
        <f>Table1[[#This Row],[Days completed]]/Table1[[#This Row],[Duration]]</f>
        <v>0.375</v>
      </c>
      <c r="J34" s="3">
        <v>96000</v>
      </c>
      <c r="K34" s="3">
        <v>32256</v>
      </c>
    </row>
    <row r="35" spans="2:11" x14ac:dyDescent="0.5">
      <c r="B35" t="s">
        <v>29</v>
      </c>
      <c r="C35" t="s">
        <v>13</v>
      </c>
      <c r="D35" t="s">
        <v>18</v>
      </c>
      <c r="E35" s="2">
        <v>43892</v>
      </c>
      <c r="F35">
        <v>9</v>
      </c>
      <c r="G35" s="2">
        <f>WORKDAY.INTL(Table1[[#This Row],[Start Date]]-1,Table1[[#This Row],[Duration]],1)</f>
        <v>43902</v>
      </c>
      <c r="H35" s="3">
        <v>4</v>
      </c>
      <c r="I35" s="4">
        <f>Table1[[#This Row],[Days completed]]/Table1[[#This Row],[Duration]]</f>
        <v>0.44444444444444442</v>
      </c>
      <c r="J35" s="3">
        <v>513000</v>
      </c>
      <c r="K35" s="3">
        <v>226233</v>
      </c>
    </row>
    <row r="36" spans="2:11" x14ac:dyDescent="0.5">
      <c r="B36" t="s">
        <v>29</v>
      </c>
      <c r="C36" t="s">
        <v>15</v>
      </c>
      <c r="D36" t="s">
        <v>20</v>
      </c>
      <c r="E36" s="2">
        <v>43881</v>
      </c>
      <c r="F36">
        <v>5</v>
      </c>
      <c r="G36" s="2">
        <f>WORKDAY.INTL(Table1[[#This Row],[Start Date]]-1,Table1[[#This Row],[Duration]],1)</f>
        <v>43887</v>
      </c>
      <c r="H36" s="3">
        <v>3</v>
      </c>
      <c r="I36" s="4">
        <f>Table1[[#This Row],[Days completed]]/Table1[[#This Row],[Duration]]</f>
        <v>0.6</v>
      </c>
      <c r="J36" s="3">
        <v>616000</v>
      </c>
      <c r="K36" s="3">
        <v>401579</v>
      </c>
    </row>
    <row r="37" spans="2:11" x14ac:dyDescent="0.5">
      <c r="B37" t="s">
        <v>29</v>
      </c>
      <c r="C37" t="s">
        <v>17</v>
      </c>
      <c r="D37" t="s">
        <v>12</v>
      </c>
      <c r="E37" s="2">
        <v>43880</v>
      </c>
      <c r="F37">
        <v>3</v>
      </c>
      <c r="G37" s="2">
        <f>WORKDAY.INTL(Table1[[#This Row],[Start Date]]-1,Table1[[#This Row],[Duration]],1)</f>
        <v>43882</v>
      </c>
      <c r="H37" s="3">
        <v>3</v>
      </c>
      <c r="I37" s="4">
        <f>Table1[[#This Row],[Days completed]]/Table1[[#This Row],[Duration]]</f>
        <v>1</v>
      </c>
      <c r="J37" s="3">
        <v>817000</v>
      </c>
      <c r="K37" s="3">
        <v>807069</v>
      </c>
    </row>
    <row r="38" spans="2:11" x14ac:dyDescent="0.5">
      <c r="B38" t="s">
        <v>29</v>
      </c>
      <c r="C38" t="s">
        <v>19</v>
      </c>
      <c r="D38" t="s">
        <v>14</v>
      </c>
      <c r="E38" s="2">
        <v>43882</v>
      </c>
      <c r="F38">
        <v>7</v>
      </c>
      <c r="G38" s="2">
        <f>WORKDAY.INTL(Table1[[#This Row],[Start Date]]-1,Table1[[#This Row],[Duration]],1)</f>
        <v>43892</v>
      </c>
      <c r="H38" s="3">
        <v>3</v>
      </c>
      <c r="I38" s="4">
        <f>Table1[[#This Row],[Days completed]]/Table1[[#This Row],[Duration]]</f>
        <v>0.42857142857142855</v>
      </c>
      <c r="J38" s="3">
        <v>372000</v>
      </c>
      <c r="K38" s="3">
        <v>173166</v>
      </c>
    </row>
    <row r="39" spans="2:11" x14ac:dyDescent="0.5">
      <c r="B39" t="s">
        <v>29</v>
      </c>
      <c r="C39" t="s">
        <v>21</v>
      </c>
      <c r="D39" t="s">
        <v>16</v>
      </c>
      <c r="E39" s="2">
        <v>43885</v>
      </c>
      <c r="F39">
        <v>10</v>
      </c>
      <c r="G39" s="2">
        <f>WORKDAY.INTL(Table1[[#This Row],[Start Date]]-1,Table1[[#This Row],[Duration]],1)</f>
        <v>43896</v>
      </c>
      <c r="H39" s="3">
        <v>2</v>
      </c>
      <c r="I39" s="4">
        <f>Table1[[#This Row],[Days completed]]/Table1[[#This Row],[Duration]]</f>
        <v>0.2</v>
      </c>
      <c r="J39" s="3">
        <v>50000</v>
      </c>
      <c r="K39" s="3">
        <v>8400</v>
      </c>
    </row>
    <row r="40" spans="2:11" x14ac:dyDescent="0.5">
      <c r="B40" t="s">
        <v>29</v>
      </c>
      <c r="C40" t="s">
        <v>22</v>
      </c>
      <c r="D40" t="s">
        <v>18</v>
      </c>
      <c r="E40" s="2">
        <v>43885</v>
      </c>
      <c r="F40">
        <v>10</v>
      </c>
      <c r="G40" s="2">
        <f>WORKDAY.INTL(Table1[[#This Row],[Start Date]]-1,Table1[[#This Row],[Duration]],1)</f>
        <v>43896</v>
      </c>
      <c r="H40" s="3">
        <v>3</v>
      </c>
      <c r="I40" s="4">
        <f>Table1[[#This Row],[Days completed]]/Table1[[#This Row],[Duration]]</f>
        <v>0.3</v>
      </c>
      <c r="J40" s="3">
        <v>807000</v>
      </c>
      <c r="K40" s="3">
        <v>262679</v>
      </c>
    </row>
    <row r="41" spans="2:11" x14ac:dyDescent="0.5">
      <c r="B41" t="s">
        <v>29</v>
      </c>
      <c r="C41" t="s">
        <v>23</v>
      </c>
      <c r="D41" t="s">
        <v>20</v>
      </c>
      <c r="E41" s="2">
        <v>43885</v>
      </c>
      <c r="F41">
        <v>3</v>
      </c>
      <c r="G41" s="2">
        <f>WORKDAY.INTL(Table1[[#This Row],[Start Date]]-1,Table1[[#This Row],[Duration]],1)</f>
        <v>43887</v>
      </c>
      <c r="H41" s="3">
        <v>0</v>
      </c>
      <c r="I41" s="4">
        <f>Table1[[#This Row],[Days completed]]/Table1[[#This Row],[Duration]]</f>
        <v>0</v>
      </c>
      <c r="J41" s="3">
        <v>691000</v>
      </c>
      <c r="K41" s="3">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7443A-3EFF-B34B-AEDE-74327BB73D70}">
  <dimension ref="A1:AJ59"/>
  <sheetViews>
    <sheetView showGridLines="0" tabSelected="1" zoomScale="43" zoomScaleNormal="43" workbookViewId="0">
      <pane ySplit="10" topLeftCell="A11" activePane="bottomLeft" state="frozen"/>
      <selection pane="bottomLeft" activeCell="H1" sqref="H1"/>
    </sheetView>
  </sheetViews>
  <sheetFormatPr defaultColWidth="11" defaultRowHeight="15.75" x14ac:dyDescent="0.5"/>
  <cols>
    <col min="1" max="1" width="20.8125" bestFit="1" customWidth="1"/>
    <col min="2" max="2" width="12.5" bestFit="1" customWidth="1"/>
    <col min="3" max="3" width="13" bestFit="1" customWidth="1"/>
    <col min="7" max="7" width="10.8125" bestFit="1" customWidth="1"/>
    <col min="8" max="8" width="13" bestFit="1" customWidth="1"/>
    <col min="9" max="9" width="9.25" bestFit="1" customWidth="1"/>
    <col min="10" max="10" width="10.25" bestFit="1" customWidth="1"/>
    <col min="11" max="11" width="12.5" bestFit="1" customWidth="1"/>
    <col min="12" max="12" width="13" bestFit="1" customWidth="1"/>
    <col min="13" max="13" width="12.5" bestFit="1" customWidth="1"/>
    <col min="14" max="14" width="13" bestFit="1" customWidth="1"/>
  </cols>
  <sheetData>
    <row r="1" spans="1:36" s="8" customFormat="1" ht="37.049999999999997" customHeight="1" x14ac:dyDescent="0.5">
      <c r="A1" s="13" t="s">
        <v>38</v>
      </c>
      <c r="E1" s="11" t="str">
        <f>TEXT(MIN(D11:D50),"d-mmm-yy")&amp;" to "&amp;TEXT(MAX(E11:E50),"d-mmm-yy")</f>
        <v>17-Feb-20 to 13-Mar-20</v>
      </c>
      <c r="G1" s="11"/>
      <c r="H1" s="12"/>
    </row>
    <row r="2" spans="1:36" x14ac:dyDescent="0.5">
      <c r="G2" s="10"/>
    </row>
    <row r="4" spans="1:36" x14ac:dyDescent="0.5">
      <c r="W4" s="14"/>
    </row>
    <row r="10" spans="1:36" x14ac:dyDescent="0.5">
      <c r="A10" s="16" t="s">
        <v>0</v>
      </c>
      <c r="B10" s="16" t="s">
        <v>1</v>
      </c>
      <c r="C10" s="16" t="s">
        <v>2</v>
      </c>
      <c r="D10" s="16" t="s">
        <v>3</v>
      </c>
      <c r="E10" s="16" t="s">
        <v>5</v>
      </c>
      <c r="F10" s="16" t="s">
        <v>7</v>
      </c>
      <c r="G10" s="5" t="s">
        <v>6</v>
      </c>
      <c r="H10" s="16" t="s">
        <v>4</v>
      </c>
      <c r="I10" s="17" t="s">
        <v>32</v>
      </c>
      <c r="J10" s="17" t="s">
        <v>33</v>
      </c>
      <c r="K10" s="15" cm="1">
        <f t="array" ref="K10:AJ10">_xlfn.SEQUENCE(1,26,MIN(D11:D50)+calculation!I2,1)</f>
        <v>43884</v>
      </c>
      <c r="L10" s="15">
        <v>43885</v>
      </c>
      <c r="M10" s="15">
        <v>43886</v>
      </c>
      <c r="N10" s="15">
        <v>43887</v>
      </c>
      <c r="O10" s="15">
        <v>43888</v>
      </c>
      <c r="P10" s="15">
        <v>43889</v>
      </c>
      <c r="Q10" s="15">
        <v>43890</v>
      </c>
      <c r="R10" s="15">
        <v>43891</v>
      </c>
      <c r="S10" s="15">
        <v>43892</v>
      </c>
      <c r="T10" s="15">
        <v>43893</v>
      </c>
      <c r="U10" s="15">
        <v>43894</v>
      </c>
      <c r="V10" s="15">
        <v>43895</v>
      </c>
      <c r="W10" s="15">
        <v>43896</v>
      </c>
      <c r="X10" s="15">
        <v>43897</v>
      </c>
      <c r="Y10" s="15">
        <v>43898</v>
      </c>
      <c r="Z10" s="15">
        <v>43899</v>
      </c>
      <c r="AA10" s="15">
        <v>43900</v>
      </c>
      <c r="AB10" s="15">
        <v>43901</v>
      </c>
      <c r="AC10" s="15">
        <v>43902</v>
      </c>
      <c r="AD10" s="15">
        <v>43903</v>
      </c>
      <c r="AE10" s="15">
        <v>43904</v>
      </c>
      <c r="AF10" s="15">
        <v>43905</v>
      </c>
      <c r="AG10" s="15">
        <v>43906</v>
      </c>
      <c r="AH10" s="15">
        <v>43907</v>
      </c>
      <c r="AI10" s="15">
        <v>43908</v>
      </c>
      <c r="AJ10" s="15">
        <v>43909</v>
      </c>
    </row>
    <row r="11" spans="1:36" x14ac:dyDescent="0.5">
      <c r="A11" t="s">
        <v>29</v>
      </c>
      <c r="B11" t="s">
        <v>11</v>
      </c>
      <c r="C11" t="s">
        <v>16</v>
      </c>
      <c r="D11" s="2">
        <v>43889</v>
      </c>
      <c r="E11" s="2">
        <v>43900</v>
      </c>
      <c r="F11" s="7">
        <v>0.375</v>
      </c>
      <c r="G11" s="3">
        <v>3</v>
      </c>
      <c r="H11">
        <v>8</v>
      </c>
      <c r="I11" s="3">
        <v>32256</v>
      </c>
      <c r="J11" s="3">
        <v>96000</v>
      </c>
    </row>
    <row r="12" spans="1:36" x14ac:dyDescent="0.5">
      <c r="B12" t="s">
        <v>13</v>
      </c>
      <c r="C12" t="s">
        <v>18</v>
      </c>
      <c r="D12" s="2">
        <v>43892</v>
      </c>
      <c r="E12" s="2">
        <v>43902</v>
      </c>
      <c r="F12" s="7">
        <v>0.44444444444444442</v>
      </c>
      <c r="G12" s="3">
        <v>4</v>
      </c>
      <c r="H12">
        <v>9</v>
      </c>
      <c r="I12" s="3">
        <v>226233</v>
      </c>
      <c r="J12" s="3">
        <v>513000</v>
      </c>
    </row>
    <row r="13" spans="1:36" x14ac:dyDescent="0.5">
      <c r="B13" t="s">
        <v>15</v>
      </c>
      <c r="C13" t="s">
        <v>20</v>
      </c>
      <c r="D13" s="2">
        <v>43881</v>
      </c>
      <c r="E13" s="2">
        <v>43887</v>
      </c>
      <c r="F13" s="7">
        <v>0.6</v>
      </c>
      <c r="G13" s="3">
        <v>3</v>
      </c>
      <c r="H13">
        <v>5</v>
      </c>
      <c r="I13" s="3">
        <v>401579</v>
      </c>
      <c r="J13" s="3">
        <v>616000</v>
      </c>
    </row>
    <row r="14" spans="1:36" x14ac:dyDescent="0.5">
      <c r="B14" t="s">
        <v>17</v>
      </c>
      <c r="C14" t="s">
        <v>12</v>
      </c>
      <c r="D14" s="2">
        <v>43880</v>
      </c>
      <c r="E14" s="2">
        <v>43882</v>
      </c>
      <c r="F14" s="7">
        <v>1</v>
      </c>
      <c r="G14" s="3">
        <v>3</v>
      </c>
      <c r="H14">
        <v>3</v>
      </c>
      <c r="I14" s="3">
        <v>807069</v>
      </c>
      <c r="J14" s="3">
        <v>817000</v>
      </c>
    </row>
    <row r="15" spans="1:36" x14ac:dyDescent="0.5">
      <c r="B15" t="s">
        <v>19</v>
      </c>
      <c r="C15" t="s">
        <v>14</v>
      </c>
      <c r="D15" s="2">
        <v>43882</v>
      </c>
      <c r="E15" s="2">
        <v>43892</v>
      </c>
      <c r="F15" s="7">
        <v>0.42857142857142855</v>
      </c>
      <c r="G15" s="3">
        <v>3</v>
      </c>
      <c r="H15">
        <v>7</v>
      </c>
      <c r="I15" s="3">
        <v>173166</v>
      </c>
      <c r="J15" s="3">
        <v>372000</v>
      </c>
    </row>
    <row r="16" spans="1:36" x14ac:dyDescent="0.5">
      <c r="B16" t="s">
        <v>21</v>
      </c>
      <c r="C16" t="s">
        <v>16</v>
      </c>
      <c r="D16" s="2">
        <v>43885</v>
      </c>
      <c r="E16" s="2">
        <v>43896</v>
      </c>
      <c r="F16" s="7">
        <v>0.2</v>
      </c>
      <c r="G16" s="3">
        <v>2</v>
      </c>
      <c r="H16">
        <v>10</v>
      </c>
      <c r="I16" s="3">
        <v>8400</v>
      </c>
      <c r="J16" s="3">
        <v>50000</v>
      </c>
    </row>
    <row r="17" spans="1:10" x14ac:dyDescent="0.5">
      <c r="B17" t="s">
        <v>22</v>
      </c>
      <c r="C17" t="s">
        <v>18</v>
      </c>
      <c r="D17" s="2">
        <v>43885</v>
      </c>
      <c r="E17" s="2">
        <v>43896</v>
      </c>
      <c r="F17" s="7">
        <v>0.3</v>
      </c>
      <c r="G17" s="3">
        <v>3</v>
      </c>
      <c r="H17">
        <v>10</v>
      </c>
      <c r="I17" s="3">
        <v>262679</v>
      </c>
      <c r="J17" s="3">
        <v>807000</v>
      </c>
    </row>
    <row r="18" spans="1:10" x14ac:dyDescent="0.5">
      <c r="B18" t="s">
        <v>23</v>
      </c>
      <c r="C18" t="s">
        <v>20</v>
      </c>
      <c r="D18" s="2">
        <v>43885</v>
      </c>
      <c r="E18" s="2">
        <v>43887</v>
      </c>
      <c r="F18" s="7">
        <v>0</v>
      </c>
      <c r="G18" s="3">
        <v>0</v>
      </c>
      <c r="H18">
        <v>3</v>
      </c>
      <c r="I18" s="3">
        <v>0</v>
      </c>
      <c r="J18" s="3">
        <v>691000</v>
      </c>
    </row>
    <row r="19" spans="1:10" x14ac:dyDescent="0.5">
      <c r="A19" t="s">
        <v>28</v>
      </c>
      <c r="B19" t="s">
        <v>11</v>
      </c>
      <c r="C19" t="s">
        <v>12</v>
      </c>
      <c r="D19" s="2">
        <v>43892</v>
      </c>
      <c r="E19" s="2">
        <v>43902</v>
      </c>
      <c r="F19" s="7">
        <v>0.88888888888888884</v>
      </c>
      <c r="G19" s="3">
        <v>8</v>
      </c>
      <c r="H19">
        <v>9</v>
      </c>
      <c r="I19" s="3">
        <v>727188</v>
      </c>
      <c r="J19" s="3">
        <v>787000</v>
      </c>
    </row>
    <row r="20" spans="1:10" x14ac:dyDescent="0.5">
      <c r="B20" t="s">
        <v>13</v>
      </c>
      <c r="C20" t="s">
        <v>14</v>
      </c>
      <c r="D20" s="2">
        <v>43892</v>
      </c>
      <c r="E20" s="2">
        <v>43903</v>
      </c>
      <c r="F20" s="7">
        <v>0.2</v>
      </c>
      <c r="G20" s="3">
        <v>2</v>
      </c>
      <c r="H20">
        <v>10</v>
      </c>
      <c r="I20" s="3">
        <v>47880</v>
      </c>
      <c r="J20" s="3">
        <v>228000</v>
      </c>
    </row>
    <row r="21" spans="1:10" x14ac:dyDescent="0.5">
      <c r="B21" t="s">
        <v>15</v>
      </c>
      <c r="C21" t="s">
        <v>16</v>
      </c>
      <c r="D21" s="2">
        <v>43878</v>
      </c>
      <c r="E21" s="2">
        <v>43881</v>
      </c>
      <c r="F21" s="7">
        <v>0</v>
      </c>
      <c r="G21" s="3">
        <v>0</v>
      </c>
      <c r="H21">
        <v>4</v>
      </c>
      <c r="I21" s="3">
        <v>0</v>
      </c>
      <c r="J21" s="3">
        <v>147000</v>
      </c>
    </row>
    <row r="22" spans="1:10" x14ac:dyDescent="0.5">
      <c r="B22" t="s">
        <v>17</v>
      </c>
      <c r="C22" t="s">
        <v>18</v>
      </c>
      <c r="D22" s="2">
        <v>43880</v>
      </c>
      <c r="E22" s="2">
        <v>43889</v>
      </c>
      <c r="F22" s="7">
        <v>0.625</v>
      </c>
      <c r="G22" s="3">
        <v>5</v>
      </c>
      <c r="H22">
        <v>8</v>
      </c>
      <c r="I22" s="3">
        <v>205123</v>
      </c>
      <c r="J22" s="3">
        <v>338000</v>
      </c>
    </row>
    <row r="23" spans="1:10" x14ac:dyDescent="0.5">
      <c r="B23" t="s">
        <v>19</v>
      </c>
      <c r="C23" t="s">
        <v>20</v>
      </c>
      <c r="D23" s="2">
        <v>43885</v>
      </c>
      <c r="E23" s="2">
        <v>43896</v>
      </c>
      <c r="F23" s="7">
        <v>0.3</v>
      </c>
      <c r="G23" s="3">
        <v>3</v>
      </c>
      <c r="H23">
        <v>10</v>
      </c>
      <c r="I23" s="3">
        <v>305949</v>
      </c>
      <c r="J23" s="3">
        <v>857000</v>
      </c>
    </row>
    <row r="24" spans="1:10" x14ac:dyDescent="0.5">
      <c r="B24" t="s">
        <v>21</v>
      </c>
      <c r="C24" t="s">
        <v>12</v>
      </c>
      <c r="D24" s="2">
        <v>43886</v>
      </c>
      <c r="E24" s="2">
        <v>43893</v>
      </c>
      <c r="F24" s="7">
        <v>0.5</v>
      </c>
      <c r="G24" s="3">
        <v>3</v>
      </c>
      <c r="H24">
        <v>6</v>
      </c>
      <c r="I24" s="3">
        <v>322371</v>
      </c>
      <c r="J24" s="3">
        <v>602000</v>
      </c>
    </row>
    <row r="25" spans="1:10" x14ac:dyDescent="0.5">
      <c r="B25" t="s">
        <v>22</v>
      </c>
      <c r="C25" t="s">
        <v>14</v>
      </c>
      <c r="D25" s="2">
        <v>43886</v>
      </c>
      <c r="E25" s="2">
        <v>43889</v>
      </c>
      <c r="F25" s="7">
        <v>0.5</v>
      </c>
      <c r="G25" s="3">
        <v>2</v>
      </c>
      <c r="H25">
        <v>4</v>
      </c>
      <c r="I25" s="3">
        <v>451440</v>
      </c>
      <c r="J25" s="3">
        <v>990000</v>
      </c>
    </row>
    <row r="26" spans="1:10" x14ac:dyDescent="0.5">
      <c r="A26" t="s">
        <v>10</v>
      </c>
      <c r="B26" t="s">
        <v>11</v>
      </c>
      <c r="C26" t="s">
        <v>12</v>
      </c>
      <c r="D26" s="2">
        <v>43878</v>
      </c>
      <c r="E26" s="2">
        <v>43882</v>
      </c>
      <c r="F26" s="7">
        <v>0.4</v>
      </c>
      <c r="G26" s="3">
        <v>2</v>
      </c>
      <c r="H26">
        <v>5</v>
      </c>
      <c r="I26" s="3">
        <v>97337</v>
      </c>
      <c r="J26" s="3">
        <v>218000</v>
      </c>
    </row>
    <row r="27" spans="1:10" x14ac:dyDescent="0.5">
      <c r="B27" t="s">
        <v>25</v>
      </c>
      <c r="C27" t="s">
        <v>20</v>
      </c>
      <c r="D27" s="2">
        <v>43885</v>
      </c>
      <c r="E27" s="2">
        <v>43892</v>
      </c>
      <c r="F27" s="7">
        <v>0.5</v>
      </c>
      <c r="G27" s="3">
        <v>3</v>
      </c>
      <c r="H27">
        <v>6</v>
      </c>
      <c r="I27" s="3">
        <v>175015</v>
      </c>
      <c r="J27" s="3">
        <v>416000</v>
      </c>
    </row>
    <row r="28" spans="1:10" x14ac:dyDescent="0.5">
      <c r="B28" t="s">
        <v>13</v>
      </c>
      <c r="C28" t="s">
        <v>14</v>
      </c>
      <c r="D28" s="2">
        <v>43878</v>
      </c>
      <c r="E28" s="2">
        <v>43885</v>
      </c>
      <c r="F28" s="7">
        <v>0.5</v>
      </c>
      <c r="G28" s="3">
        <v>3</v>
      </c>
      <c r="H28">
        <v>6</v>
      </c>
      <c r="I28" s="3">
        <v>177440</v>
      </c>
      <c r="J28" s="3">
        <v>393000</v>
      </c>
    </row>
    <row r="29" spans="1:10" x14ac:dyDescent="0.5">
      <c r="B29" t="s">
        <v>15</v>
      </c>
      <c r="C29" t="s">
        <v>16</v>
      </c>
      <c r="D29" s="2">
        <v>43879</v>
      </c>
      <c r="E29" s="2">
        <v>43892</v>
      </c>
      <c r="F29" s="7">
        <v>0.4</v>
      </c>
      <c r="G29" s="3">
        <v>4</v>
      </c>
      <c r="H29">
        <v>10</v>
      </c>
      <c r="I29" s="3">
        <v>31046</v>
      </c>
      <c r="J29" s="3">
        <v>86000</v>
      </c>
    </row>
    <row r="30" spans="1:10" x14ac:dyDescent="0.5">
      <c r="B30" t="s">
        <v>17</v>
      </c>
      <c r="C30" t="s">
        <v>18</v>
      </c>
      <c r="D30" s="2">
        <v>43882</v>
      </c>
      <c r="E30" s="2">
        <v>43894</v>
      </c>
      <c r="F30" s="7">
        <v>0.33333333333333331</v>
      </c>
      <c r="G30" s="3">
        <v>3</v>
      </c>
      <c r="H30">
        <v>9</v>
      </c>
      <c r="I30" s="3">
        <v>261324</v>
      </c>
      <c r="J30" s="3">
        <v>732000</v>
      </c>
    </row>
    <row r="31" spans="1:10" x14ac:dyDescent="0.5">
      <c r="B31" t="s">
        <v>19</v>
      </c>
      <c r="C31" t="s">
        <v>20</v>
      </c>
      <c r="D31" s="2">
        <v>43878</v>
      </c>
      <c r="E31" s="2">
        <v>43881</v>
      </c>
      <c r="F31" s="7">
        <v>0.25</v>
      </c>
      <c r="G31" s="3">
        <v>1</v>
      </c>
      <c r="H31">
        <v>4</v>
      </c>
      <c r="I31" s="3">
        <v>116850</v>
      </c>
      <c r="J31" s="3">
        <v>492000</v>
      </c>
    </row>
    <row r="32" spans="1:10" x14ac:dyDescent="0.5">
      <c r="B32" t="s">
        <v>21</v>
      </c>
      <c r="C32" t="s">
        <v>12</v>
      </c>
      <c r="D32" s="2">
        <v>43881</v>
      </c>
      <c r="E32" s="2">
        <v>43888</v>
      </c>
      <c r="F32" s="7">
        <v>0</v>
      </c>
      <c r="G32" s="3">
        <v>0</v>
      </c>
      <c r="H32">
        <v>6</v>
      </c>
      <c r="I32" s="3">
        <v>0</v>
      </c>
      <c r="J32" s="3">
        <v>188000</v>
      </c>
    </row>
    <row r="33" spans="1:10" x14ac:dyDescent="0.5">
      <c r="B33" t="s">
        <v>22</v>
      </c>
      <c r="C33" t="s">
        <v>14</v>
      </c>
      <c r="D33" s="2">
        <v>43881</v>
      </c>
      <c r="E33" s="2">
        <v>43889</v>
      </c>
      <c r="F33" s="7">
        <v>0.42857142857142855</v>
      </c>
      <c r="G33" s="3">
        <v>3</v>
      </c>
      <c r="H33">
        <v>7</v>
      </c>
      <c r="I33" s="3">
        <v>79380</v>
      </c>
      <c r="J33" s="3">
        <v>180000</v>
      </c>
    </row>
    <row r="34" spans="1:10" x14ac:dyDescent="0.5">
      <c r="B34" t="s">
        <v>23</v>
      </c>
      <c r="C34" t="s">
        <v>16</v>
      </c>
      <c r="D34" s="2">
        <v>43885</v>
      </c>
      <c r="E34" s="2">
        <v>43889</v>
      </c>
      <c r="F34" s="7">
        <v>0.4</v>
      </c>
      <c r="G34" s="3">
        <v>2</v>
      </c>
      <c r="H34">
        <v>5</v>
      </c>
      <c r="I34" s="3">
        <v>195231</v>
      </c>
      <c r="J34" s="3">
        <v>582000</v>
      </c>
    </row>
    <row r="35" spans="1:10" x14ac:dyDescent="0.5">
      <c r="B35" t="s">
        <v>24</v>
      </c>
      <c r="C35" t="s">
        <v>18</v>
      </c>
      <c r="D35" s="2">
        <v>43885</v>
      </c>
      <c r="E35" s="2">
        <v>43895</v>
      </c>
      <c r="F35" s="7">
        <v>0.1111111111111111</v>
      </c>
      <c r="G35" s="3">
        <v>1</v>
      </c>
      <c r="H35">
        <v>9</v>
      </c>
      <c r="I35" s="3">
        <v>74746</v>
      </c>
      <c r="J35" s="3">
        <v>562000</v>
      </c>
    </row>
    <row r="36" spans="1:10" x14ac:dyDescent="0.5">
      <c r="A36" t="s">
        <v>26</v>
      </c>
      <c r="B36" t="s">
        <v>11</v>
      </c>
      <c r="C36" t="s">
        <v>12</v>
      </c>
      <c r="D36" s="2">
        <v>43879</v>
      </c>
      <c r="E36" s="2">
        <v>43887</v>
      </c>
      <c r="F36" s="7">
        <v>1</v>
      </c>
      <c r="G36" s="3">
        <v>7</v>
      </c>
      <c r="H36">
        <v>7</v>
      </c>
      <c r="I36" s="3">
        <v>273001</v>
      </c>
      <c r="J36" s="3">
        <v>293000</v>
      </c>
    </row>
    <row r="37" spans="1:10" x14ac:dyDescent="0.5">
      <c r="B37" t="s">
        <v>25</v>
      </c>
      <c r="C37" t="s">
        <v>20</v>
      </c>
      <c r="D37" s="2">
        <v>43878</v>
      </c>
      <c r="E37" s="2">
        <v>43880</v>
      </c>
      <c r="F37" s="7">
        <v>1</v>
      </c>
      <c r="G37" s="3">
        <v>3</v>
      </c>
      <c r="H37">
        <v>3</v>
      </c>
      <c r="I37" s="3">
        <v>64987</v>
      </c>
      <c r="J37" s="3">
        <v>68000</v>
      </c>
    </row>
    <row r="38" spans="1:10" x14ac:dyDescent="0.5">
      <c r="B38" t="s">
        <v>13</v>
      </c>
      <c r="C38" t="s">
        <v>14</v>
      </c>
      <c r="D38" s="2">
        <v>43878</v>
      </c>
      <c r="E38" s="2">
        <v>43888</v>
      </c>
      <c r="F38" s="7">
        <v>0.44444444444444442</v>
      </c>
      <c r="G38" s="3">
        <v>4</v>
      </c>
      <c r="H38">
        <v>9</v>
      </c>
      <c r="I38" s="3">
        <v>57910</v>
      </c>
      <c r="J38" s="3">
        <v>224000</v>
      </c>
    </row>
    <row r="39" spans="1:10" x14ac:dyDescent="0.5">
      <c r="B39" t="s">
        <v>15</v>
      </c>
      <c r="C39" t="s">
        <v>16</v>
      </c>
      <c r="D39" s="2">
        <v>43879</v>
      </c>
      <c r="E39" s="2">
        <v>43888</v>
      </c>
      <c r="F39" s="7">
        <v>0</v>
      </c>
      <c r="G39" s="3">
        <v>0</v>
      </c>
      <c r="H39">
        <v>8</v>
      </c>
      <c r="I39" s="3">
        <v>0</v>
      </c>
      <c r="J39" s="3">
        <v>978000</v>
      </c>
    </row>
    <row r="40" spans="1:10" x14ac:dyDescent="0.5">
      <c r="B40" t="s">
        <v>17</v>
      </c>
      <c r="C40" t="s">
        <v>18</v>
      </c>
      <c r="D40" s="2">
        <v>43881</v>
      </c>
      <c r="E40" s="2">
        <v>43889</v>
      </c>
      <c r="F40" s="7">
        <v>0.42857142857142855</v>
      </c>
      <c r="G40" s="3">
        <v>3</v>
      </c>
      <c r="H40">
        <v>7</v>
      </c>
      <c r="I40" s="3">
        <v>379157</v>
      </c>
      <c r="J40" s="3">
        <v>932000</v>
      </c>
    </row>
    <row r="41" spans="1:10" x14ac:dyDescent="0.5">
      <c r="B41" t="s">
        <v>19</v>
      </c>
      <c r="C41" t="s">
        <v>20</v>
      </c>
      <c r="D41" s="2">
        <v>43882</v>
      </c>
      <c r="E41" s="2">
        <v>43887</v>
      </c>
      <c r="F41" s="7">
        <v>0.25</v>
      </c>
      <c r="G41" s="3">
        <v>1</v>
      </c>
      <c r="H41">
        <v>4</v>
      </c>
      <c r="I41" s="3">
        <v>322812</v>
      </c>
      <c r="J41" s="3">
        <v>854000</v>
      </c>
    </row>
    <row r="42" spans="1:10" x14ac:dyDescent="0.5">
      <c r="B42" t="s">
        <v>21</v>
      </c>
      <c r="C42" t="s">
        <v>12</v>
      </c>
      <c r="D42" s="2">
        <v>43882</v>
      </c>
      <c r="E42" s="2">
        <v>43889</v>
      </c>
      <c r="F42" s="7">
        <v>0.5</v>
      </c>
      <c r="G42" s="3">
        <v>3</v>
      </c>
      <c r="H42">
        <v>6</v>
      </c>
      <c r="I42" s="3">
        <v>38461</v>
      </c>
      <c r="J42" s="3">
        <v>81000</v>
      </c>
    </row>
    <row r="43" spans="1:10" x14ac:dyDescent="0.5">
      <c r="B43" t="s">
        <v>22</v>
      </c>
      <c r="C43" t="s">
        <v>14</v>
      </c>
      <c r="D43" s="2">
        <v>43885</v>
      </c>
      <c r="E43" s="2">
        <v>43892</v>
      </c>
      <c r="F43" s="7">
        <v>0.83333333333333337</v>
      </c>
      <c r="G43" s="3">
        <v>5</v>
      </c>
      <c r="H43">
        <v>6</v>
      </c>
      <c r="I43" s="3">
        <v>136468</v>
      </c>
      <c r="J43" s="3">
        <v>169000</v>
      </c>
    </row>
    <row r="44" spans="1:10" x14ac:dyDescent="0.5">
      <c r="B44" t="s">
        <v>23</v>
      </c>
      <c r="C44" t="s">
        <v>16</v>
      </c>
      <c r="D44" s="2">
        <v>43886</v>
      </c>
      <c r="E44" s="2">
        <v>43889</v>
      </c>
      <c r="F44" s="7">
        <v>0.25</v>
      </c>
      <c r="G44" s="3">
        <v>1</v>
      </c>
      <c r="H44">
        <v>4</v>
      </c>
      <c r="I44" s="3">
        <v>12078</v>
      </c>
      <c r="J44" s="3">
        <v>61000</v>
      </c>
    </row>
    <row r="45" spans="1:10" x14ac:dyDescent="0.5">
      <c r="B45" t="s">
        <v>24</v>
      </c>
      <c r="C45" t="s">
        <v>18</v>
      </c>
      <c r="D45" s="2">
        <v>43888</v>
      </c>
      <c r="E45" s="2">
        <v>43896</v>
      </c>
      <c r="F45" s="7">
        <v>0.42857142857142855</v>
      </c>
      <c r="G45" s="3">
        <v>3</v>
      </c>
      <c r="H45">
        <v>7</v>
      </c>
      <c r="I45" s="3">
        <v>273048</v>
      </c>
      <c r="J45" s="3">
        <v>645000</v>
      </c>
    </row>
    <row r="46" spans="1:10" x14ac:dyDescent="0.5">
      <c r="A46" t="s">
        <v>27</v>
      </c>
      <c r="B46" t="s">
        <v>11</v>
      </c>
      <c r="C46" t="s">
        <v>12</v>
      </c>
      <c r="D46" s="2">
        <v>43878</v>
      </c>
      <c r="E46" s="2">
        <v>43889</v>
      </c>
      <c r="F46" s="7">
        <v>0.5</v>
      </c>
      <c r="G46" s="3">
        <v>5</v>
      </c>
      <c r="H46">
        <v>10</v>
      </c>
      <c r="I46" s="3">
        <v>406974</v>
      </c>
      <c r="J46" s="3">
        <v>839000</v>
      </c>
    </row>
    <row r="47" spans="1:10" x14ac:dyDescent="0.5">
      <c r="B47" t="s">
        <v>13</v>
      </c>
      <c r="C47" t="s">
        <v>14</v>
      </c>
      <c r="D47" s="2">
        <v>43882</v>
      </c>
      <c r="E47" s="2">
        <v>43888</v>
      </c>
      <c r="F47" s="7">
        <v>0.8</v>
      </c>
      <c r="G47" s="3">
        <v>4</v>
      </c>
      <c r="H47">
        <v>5</v>
      </c>
      <c r="I47" s="3">
        <v>487139</v>
      </c>
      <c r="J47" s="3">
        <v>729000</v>
      </c>
    </row>
    <row r="48" spans="1:10" x14ac:dyDescent="0.5">
      <c r="B48" t="s">
        <v>15</v>
      </c>
      <c r="C48" t="s">
        <v>16</v>
      </c>
      <c r="D48" s="2">
        <v>43885</v>
      </c>
      <c r="E48" s="2">
        <v>43893</v>
      </c>
      <c r="F48" s="7">
        <v>0.42857142857142855</v>
      </c>
      <c r="G48" s="3">
        <v>3</v>
      </c>
      <c r="H48">
        <v>7</v>
      </c>
      <c r="I48" s="3">
        <v>298186</v>
      </c>
      <c r="J48" s="3">
        <v>826000</v>
      </c>
    </row>
    <row r="49" spans="1:10" x14ac:dyDescent="0.5">
      <c r="B49" t="s">
        <v>17</v>
      </c>
      <c r="C49" t="s">
        <v>18</v>
      </c>
      <c r="D49" s="2">
        <v>43887</v>
      </c>
      <c r="E49" s="2">
        <v>43895</v>
      </c>
      <c r="F49" s="7">
        <v>0.2857142857142857</v>
      </c>
      <c r="G49" s="3">
        <v>2</v>
      </c>
      <c r="H49">
        <v>7</v>
      </c>
      <c r="I49" s="3">
        <v>280583</v>
      </c>
      <c r="J49" s="3">
        <v>895000</v>
      </c>
    </row>
    <row r="50" spans="1:10" x14ac:dyDescent="0.5">
      <c r="B50" t="s">
        <v>19</v>
      </c>
      <c r="C50" t="s">
        <v>20</v>
      </c>
      <c r="D50" s="2">
        <v>43889</v>
      </c>
      <c r="E50" s="2">
        <v>43893</v>
      </c>
      <c r="F50" s="7">
        <v>0.66666666666666663</v>
      </c>
      <c r="G50" s="3">
        <v>2</v>
      </c>
      <c r="H50">
        <v>3</v>
      </c>
      <c r="I50" s="3">
        <v>129785</v>
      </c>
      <c r="J50" s="3">
        <v>341000</v>
      </c>
    </row>
    <row r="51" spans="1:10" x14ac:dyDescent="0.5">
      <c r="A51" t="s">
        <v>30</v>
      </c>
      <c r="I51" s="3">
        <v>8340291</v>
      </c>
      <c r="J51" s="3">
        <v>19695000</v>
      </c>
    </row>
    <row r="54" spans="1:10" x14ac:dyDescent="0.5">
      <c r="C54" s="2"/>
    </row>
    <row r="57" spans="1:10" x14ac:dyDescent="0.5">
      <c r="A57" t="s">
        <v>43</v>
      </c>
      <c r="C57">
        <v>3</v>
      </c>
      <c r="E57" s="2">
        <v>45639</v>
      </c>
      <c r="F57" t="b">
        <f>AND(WEEKDAY(E57,2),A57&lt;&gt;"")</f>
        <v>1</v>
      </c>
      <c r="G57" s="2">
        <f>WORKDAY.INTL(E57-1,C57,1)</f>
        <v>45643</v>
      </c>
    </row>
    <row r="58" spans="1:10" x14ac:dyDescent="0.5">
      <c r="A58" t="s">
        <v>44</v>
      </c>
      <c r="E58" s="2">
        <v>45640</v>
      </c>
      <c r="F58" t="b">
        <f t="shared" ref="F58:F59" si="0">AND(WEEKDAY(E58,2),A58&lt;&gt;"")</f>
        <v>1</v>
      </c>
    </row>
    <row r="59" spans="1:10" x14ac:dyDescent="0.5">
      <c r="E59" s="2">
        <v>45641</v>
      </c>
      <c r="F59" t="b">
        <f t="shared" si="0"/>
        <v>0</v>
      </c>
    </row>
  </sheetData>
  <conditionalFormatting sqref="F11:F50">
    <cfRule type="dataBar" priority="13">
      <dataBar>
        <cfvo type="min"/>
        <cfvo type="max"/>
        <color theme="4" tint="0.79998168889431442"/>
      </dataBar>
      <extLst>
        <ext xmlns:x14="http://schemas.microsoft.com/office/spreadsheetml/2009/9/main" uri="{B025F937-C7B1-47D3-B67F-A62EFF666E3E}">
          <x14:id>{B8E8B3F6-EF0F-4A49-A8A8-4DC7DD24E255}</x14:id>
        </ext>
      </extLst>
    </cfRule>
  </conditionalFormatting>
  <conditionalFormatting sqref="F57:F59">
    <cfRule type="expression" dxfId="14" priority="5">
      <formula>AND(WEEKDAY(E57,2),A57&lt;&gt;"")</formula>
    </cfRule>
  </conditionalFormatting>
  <conditionalFormatting sqref="K12">
    <cfRule type="expression" dxfId="13" priority="15">
      <formula>AND(WEEKDAY(K$10,2)&gt;5,$B11&lt;&gt;"")</formula>
    </cfRule>
  </conditionalFormatting>
  <conditionalFormatting sqref="K10:AI55">
    <cfRule type="expression" dxfId="11" priority="2" stopIfTrue="1">
      <formula>AND(K$10&gt;=WORKDAY.INTL($D11,$G11,1),$F11=0,K$10&lt;=$E11)</formula>
    </cfRule>
  </conditionalFormatting>
  <conditionalFormatting sqref="K10:AJ10">
    <cfRule type="expression" dxfId="10" priority="12">
      <formula>K$10&lt;&gt;""</formula>
    </cfRule>
  </conditionalFormatting>
  <conditionalFormatting sqref="K12:AJ12">
    <cfRule type="expression" dxfId="9" priority="32" stopIfTrue="1">
      <formula>AND($U31&gt;=work.intl($D12,$G12,1),$F12=0,K$10&lt;=$E12)</formula>
    </cfRule>
    <cfRule type="expression" dxfId="8" priority="33">
      <formula>AND(K$10&gt;=WORKDAY.INTL($D12,$G12,1),$F12&lt;&gt;1,K$10&lt;=$E12)</formula>
    </cfRule>
  </conditionalFormatting>
  <conditionalFormatting sqref="L11:AI11 K12:AI30 K31:T31 V31:AI31 K32:AI52">
    <cfRule type="expression" dxfId="7" priority="4">
      <formula>$A11="Grand Total"</formula>
    </cfRule>
  </conditionalFormatting>
  <conditionalFormatting sqref="L11:AJ11 K12:AJ30 K31:T31 V31:AJ31 K32:AJ52">
    <cfRule type="expression" dxfId="6" priority="11">
      <formula>AND(K$10&gt;=$D11,WORKDAY.INTL($D11,$G11,1)-1&gt;=K$10)</formula>
    </cfRule>
  </conditionalFormatting>
  <conditionalFormatting sqref="L11:AJ11 K13:AJ30 K31:T31 V31:AJ31 K32:AJ50">
    <cfRule type="expression" dxfId="5" priority="10">
      <formula>AND(K$10&gt;=WORKDAY.INTL($D11,$G11,1),$F11&lt;&gt;1,K$10&lt;=$E11)</formula>
    </cfRule>
  </conditionalFormatting>
  <conditionalFormatting sqref="L11:AJ12 K13:AJ30 K31:T31 V31:AJ31 K32:AJ53">
    <cfRule type="expression" dxfId="4" priority="1" stopIfTrue="1">
      <formula>AND(WEEKDAY(K$10,2)&gt;5,$B11&lt;&gt;"")</formula>
    </cfRule>
  </conditionalFormatting>
  <conditionalFormatting sqref="U31">
    <cfRule type="expression" dxfId="3" priority="27">
      <formula>$A11="Grand Total"</formula>
    </cfRule>
    <cfRule type="expression" dxfId="2" priority="30" stopIfTrue="1">
      <formula>AND($K10&gt;=work.intl($D11,$G11,1),$F11=0,K$10&lt;=$E11)</formula>
    </cfRule>
    <cfRule type="expression" dxfId="1" priority="31">
      <formula>AND(K$10&gt;=WORKDAY.INTL($D11,$G11,1),$F11&lt;&gt;1,K$10&lt;=$E11)</formula>
    </cfRule>
    <cfRule type="expression" dxfId="0" priority="35">
      <formula>AND(K$10&gt;=$D11,WORKDAY.INTL($D11,$G11,1)-1&gt;=K$10)</formula>
    </cfRule>
  </conditionalFormatting>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2049" r:id="rId4" name="Scroll Bar 1">
              <controlPr defaultSize="0" autoPict="0">
                <anchor moveWithCells="1">
                  <from>
                    <xdr:col>6</xdr:col>
                    <xdr:colOff>647700</xdr:colOff>
                    <xdr:row>0</xdr:row>
                    <xdr:rowOff>100013</xdr:rowOff>
                  </from>
                  <to>
                    <xdr:col>8</xdr:col>
                    <xdr:colOff>695325</xdr:colOff>
                    <xdr:row>0</xdr:row>
                    <xdr:rowOff>404813</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B8E8B3F6-EF0F-4A49-A8A8-4DC7DD24E255}">
            <x14:dataBar minLength="0" maxLength="100" gradient="0">
              <x14:cfvo type="autoMin"/>
              <x14:cfvo type="autoMax"/>
              <x14:negativeFillColor rgb="FFFF0000"/>
              <x14:axisColor rgb="FF000000"/>
            </x14:dataBar>
          </x14:cfRule>
          <xm:sqref>F11:F50</xm:sqref>
        </x14:conditionalFormatting>
        <x14:conditionalFormatting xmlns:xm="http://schemas.microsoft.com/office/excel/2006/main">
          <x14:cfRule type="expression" priority="23" id="{79B2EC64-1594-C945-BFAA-48A3A868F8B4}">
            <xm:f>AND(K$10&gt;=$D11,workday.int($D11-1,Data!$H$34,1)&gt;=$K$10)</xm:f>
            <x14:dxf>
              <fill>
                <patternFill>
                  <fgColor theme="9" tint="-0.24994659260841701"/>
                </patternFill>
              </fill>
              <border>
                <top style="thin">
                  <color auto="1"/>
                </top>
                <bottom style="thin">
                  <color auto="1"/>
                </bottom>
                <vertical/>
                <horizontal/>
              </border>
            </x14:dxf>
          </x14:cfRule>
          <xm:sqref>K12</xm:sqref>
        </x14:conditionalFormatting>
      </x14:conditionalFormattings>
    </ext>
    <ext xmlns:x14="http://schemas.microsoft.com/office/spreadsheetml/2009/9/main" uri="{A8765BA9-456A-4dab-B4F3-ACF838C121DE}">
      <x14:slicerList>
        <x14:slicer r:id="rId5"/>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82FBD-1C0D-194D-8271-247A6B9AA694}">
  <dimension ref="A1:I4"/>
  <sheetViews>
    <sheetView workbookViewId="0">
      <selection activeCell="I3" sqref="I3"/>
    </sheetView>
  </sheetViews>
  <sheetFormatPr defaultColWidth="11" defaultRowHeight="15.75" x14ac:dyDescent="0.5"/>
  <sheetData>
    <row r="1" spans="1:9" x14ac:dyDescent="0.5">
      <c r="I1" t="s">
        <v>42</v>
      </c>
    </row>
    <row r="2" spans="1:9" x14ac:dyDescent="0.5">
      <c r="A2" t="s">
        <v>39</v>
      </c>
      <c r="B2">
        <f>COUNTIF(Pivot!$F$11:$F$50,"="&amp;0)</f>
        <v>4</v>
      </c>
      <c r="I2">
        <v>6</v>
      </c>
    </row>
    <row r="3" spans="1:9" x14ac:dyDescent="0.5">
      <c r="A3" t="s">
        <v>40</v>
      </c>
      <c r="B3">
        <f>COUNTIFS(Pivot!$F$11:$F$50,"&gt;"&amp;0,Pivot!$F$11:$F$50,"&lt;"&amp;1)</f>
        <v>33</v>
      </c>
    </row>
    <row r="4" spans="1:9" x14ac:dyDescent="0.5">
      <c r="A4" t="s">
        <v>41</v>
      </c>
      <c r="B4">
        <f>COUNTIF(Pivot!$F$11:$F$50,"="&amp;1)</f>
        <v>3</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856F1-E1E6-5B4F-BFCA-6884A1B691F8}">
  <dimension ref="A3:E12"/>
  <sheetViews>
    <sheetView workbookViewId="0">
      <selection activeCell="P61" sqref="P61"/>
    </sheetView>
  </sheetViews>
  <sheetFormatPr defaultColWidth="11" defaultRowHeight="15.75" x14ac:dyDescent="0.5"/>
  <cols>
    <col min="1" max="1" width="19.625" bestFit="1" customWidth="1"/>
    <col min="2" max="2" width="3.6875" bestFit="1" customWidth="1"/>
    <col min="4" max="4" width="14.8125" bestFit="1" customWidth="1"/>
  </cols>
  <sheetData>
    <row r="3" spans="1:5" x14ac:dyDescent="0.5">
      <c r="A3" s="5" t="s">
        <v>35</v>
      </c>
    </row>
    <row r="4" spans="1:5" x14ac:dyDescent="0.5">
      <c r="A4" s="6" t="s">
        <v>31</v>
      </c>
      <c r="B4" s="18">
        <v>266</v>
      </c>
    </row>
    <row r="5" spans="1:5" x14ac:dyDescent="0.5">
      <c r="A5" s="6" t="s">
        <v>34</v>
      </c>
      <c r="B5" s="18">
        <v>112</v>
      </c>
    </row>
    <row r="6" spans="1:5" x14ac:dyDescent="0.5">
      <c r="D6" t="s">
        <v>36</v>
      </c>
      <c r="E6" s="4">
        <f>GETPIVOTDATA("Sum of Days completed",$A$3)/GETPIVOTDATA("Sum of Duration",$A$3)</f>
        <v>0.42105263157894735</v>
      </c>
    </row>
    <row r="7" spans="1:5" x14ac:dyDescent="0.5">
      <c r="D7" t="s">
        <v>37</v>
      </c>
      <c r="E7" s="4">
        <f>1-E6</f>
        <v>0.57894736842105265</v>
      </c>
    </row>
    <row r="10" spans="1:5" x14ac:dyDescent="0.5">
      <c r="A10" t="s">
        <v>39</v>
      </c>
      <c r="B10">
        <f>COUNTIF(Table1[Progress],"="&amp;0)</f>
        <v>4</v>
      </c>
    </row>
    <row r="11" spans="1:5" x14ac:dyDescent="0.5">
      <c r="A11" t="s">
        <v>40</v>
      </c>
      <c r="B11">
        <f>COUNTIFS(Table1[Progress],"&gt;"&amp;0,Table1[Progress],"&lt;"&amp;1)</f>
        <v>33</v>
      </c>
    </row>
    <row r="12" spans="1:5" x14ac:dyDescent="0.5">
      <c r="A12" t="s">
        <v>41</v>
      </c>
      <c r="B12">
        <f>COUNTIF(Table1[Progress],"="&amp;1)</f>
        <v>3</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892C9-687A-8049-A489-CD391D88F5D1}">
  <dimension ref="A3:E5"/>
  <sheetViews>
    <sheetView workbookViewId="0">
      <selection activeCell="K20" sqref="K20"/>
    </sheetView>
  </sheetViews>
  <sheetFormatPr defaultColWidth="11" defaultRowHeight="15.75" x14ac:dyDescent="0.5"/>
  <cols>
    <col min="1" max="1" width="6.4375" bestFit="1" customWidth="1"/>
    <col min="2" max="2" width="6.875" bestFit="1" customWidth="1"/>
  </cols>
  <sheetData>
    <row r="3" spans="1:5" x14ac:dyDescent="0.5">
      <c r="A3" t="s">
        <v>32</v>
      </c>
      <c r="B3" t="s">
        <v>33</v>
      </c>
    </row>
    <row r="4" spans="1:5" x14ac:dyDescent="0.5">
      <c r="A4" s="9">
        <v>8340291</v>
      </c>
      <c r="B4" s="9">
        <v>19695000</v>
      </c>
      <c r="E4" s="4"/>
    </row>
    <row r="5" spans="1:5" x14ac:dyDescent="0.5">
      <c r="A5" s="4">
        <f>GETPIVOTDATA("Actual ",$A$3)/GETPIVOTDATA("Budget ",$A$3)</f>
        <v>0.42347250571210965</v>
      </c>
      <c r="B5" s="4">
        <f>1-A5</f>
        <v>0.57652749428789041</v>
      </c>
      <c r="E5" s="4"/>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Pivot</vt:lpstr>
      <vt:lpstr>calculation</vt:lpstr>
      <vt:lpstr>pie</vt:lpstr>
      <vt:lpstr>Stacked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Subin Ghising</dc:creator>
  <cp:lastModifiedBy>subin ghising</cp:lastModifiedBy>
  <dcterms:created xsi:type="dcterms:W3CDTF">2024-12-09T22:51:28Z</dcterms:created>
  <dcterms:modified xsi:type="dcterms:W3CDTF">2025-05-14T00:35:53Z</dcterms:modified>
</cp:coreProperties>
</file>