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01" documentId="8_{F3CD0FF8-58C3-41F7-B22B-5E277AA3B591}" xr6:coauthVersionLast="47" xr6:coauthVersionMax="47" xr10:uidLastSave="{A2D34B46-3A4E-4B6A-9CE7-2F8166A3FD21}"/>
  <bookViews>
    <workbookView xWindow="30465" yWindow="480" windowWidth="24525" windowHeight="151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1" l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96" i="1"/>
  <c r="D45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29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<sst xmlns="http://schemas.openxmlformats.org/spreadsheetml/2006/main" count="2662" uniqueCount="608">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</sst>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6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/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09" t="s">
        <v>0</v>
      </c>
      <c r="C5" s="110"/>
      <c r="D5" s="10" t="s">
        <v>1</v>
      </c>
      <c r="E5" s="112" t="s">
        <v>68</v>
      </c>
      <c r="F5" s="113"/>
      <c r="G5" s="82" t="s">
        <v>572</v>
      </c>
    </row>
    <row r="6" spans="1:20" ht="23.25" customHeight="1" thickBot="1" x14ac:dyDescent="0.25">
      <c r="B6" s="107" t="s">
        <v>432</v>
      </c>
      <c r="C6" s="108"/>
      <c r="D6" s="25">
        <v>2</v>
      </c>
      <c r="E6" s="114" t="s">
        <v>2</v>
      </c>
      <c r="F6" s="115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11" t="s">
        <v>5</v>
      </c>
      <c r="C10" s="111"/>
      <c r="E10" s="12" t="s">
        <v>430</v>
      </c>
      <c r="F10" s="12" t="s">
        <v>7</v>
      </c>
      <c r="G10" s="12" t="s">
        <v>6</v>
      </c>
      <c r="J10" s="91" t="s">
        <v>77</v>
      </c>
      <c r="K10" s="91"/>
      <c r="L10" s="91"/>
      <c r="M10" s="91"/>
      <c r="N10" s="91"/>
      <c r="O10" s="91"/>
      <c r="P10" s="91"/>
      <c r="Q10" s="91"/>
    </row>
    <row r="11" spans="1:20" ht="18" customHeight="1" x14ac:dyDescent="0.2">
      <c r="A11" t="s">
        <v>424</v>
      </c>
      <c r="B11" s="103" t="str">
        <f>IF($B$6="","",$B$6)</f>
        <v>Beltone RIE Digital Serene 17 62SDRWC</v>
      </c>
      <c r="C11" s="103"/>
      <c r="D11" s="103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2" t="str" cm="1">
        <f t="array" ref="J11">IF($B$6="","",_xlfn.XLOOKUP($B$6&amp;$E$6,haList!A:A&amp;haList!E:E,haList!D:D))</f>
        <v>(REG-HI-SER17-62SDRWC)</v>
      </c>
      <c r="K11" s="93"/>
      <c r="L11" s="93"/>
      <c r="M11" s="93"/>
      <c r="N11" s="93"/>
      <c r="O11" s="93"/>
      <c r="P11" s="93"/>
      <c r="Q11" s="94"/>
    </row>
    <row r="12" spans="1:20" ht="18" customHeight="1" x14ac:dyDescent="0.2">
      <c r="A12" t="s">
        <v>425</v>
      </c>
      <c r="B12" s="103" t="str">
        <f>IF($D$6=1,"",B11)</f>
        <v>Beltone RIE Digital Serene 17 62SDRWC</v>
      </c>
      <c r="C12" s="103"/>
      <c r="D12" s="103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5"/>
      <c r="K12" s="96"/>
      <c r="L12" s="96"/>
      <c r="M12" s="96"/>
      <c r="N12" s="96"/>
      <c r="O12" s="96"/>
      <c r="P12" s="96"/>
      <c r="Q12" s="97"/>
    </row>
    <row r="13" spans="1:20" ht="18" customHeight="1" x14ac:dyDescent="0.2">
      <c r="A13" t="s">
        <v>8</v>
      </c>
      <c r="B13" s="103" t="str" cm="1">
        <f t="array" ref="B13">IF($B$6="","",_xlfn.XLOOKUP($B$6&amp;$E$6,haList!A:A&amp;haList!E:E,haList!G:G))</f>
        <v>Standard Charger</v>
      </c>
      <c r="C13" s="103"/>
      <c r="D13" s="103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5"/>
      <c r="K13" s="96"/>
      <c r="L13" s="96"/>
      <c r="M13" s="96"/>
      <c r="N13" s="96"/>
      <c r="O13" s="96"/>
      <c r="P13" s="96"/>
      <c r="Q13" s="97"/>
      <c r="T13" s="37"/>
    </row>
    <row r="14" spans="1:20" ht="18" customHeight="1" x14ac:dyDescent="0.2">
      <c r="A14" t="s">
        <v>9</v>
      </c>
      <c r="B14" s="103" t="str" cm="1">
        <f t="array" ref="B14">IF($B$6="","",_xlfn.XLOOKUP($B$6&amp;$E$6,haList!A:A&amp;haList!E:E,haList!N:N))</f>
        <v>SureFit3 or M@RIE Receiver</v>
      </c>
      <c r="C14" s="103"/>
      <c r="D14" s="103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5"/>
      <c r="K14" s="96"/>
      <c r="L14" s="96"/>
      <c r="M14" s="96"/>
      <c r="N14" s="96"/>
      <c r="O14" s="96"/>
      <c r="P14" s="96"/>
      <c r="Q14" s="97"/>
      <c r="T14" s="37"/>
    </row>
    <row r="15" spans="1:20" ht="18" customHeight="1" x14ac:dyDescent="0.2">
      <c r="A15" t="s">
        <v>10</v>
      </c>
      <c r="B15" s="103" t="str">
        <f>IF($D$6=1,"",B14)</f>
        <v>SureFit3 or M@RIE Receiver</v>
      </c>
      <c r="C15" s="103"/>
      <c r="D15" s="103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5"/>
      <c r="K15" s="96"/>
      <c r="L15" s="96"/>
      <c r="M15" s="96"/>
      <c r="N15" s="96"/>
      <c r="O15" s="96"/>
      <c r="P15" s="96"/>
      <c r="Q15" s="97"/>
    </row>
    <row r="16" spans="1:20" ht="18" customHeight="1" thickBot="1" x14ac:dyDescent="0.25">
      <c r="B16" s="99" t="s">
        <v>11</v>
      </c>
      <c r="C16" s="99"/>
      <c r="D16" s="99"/>
      <c r="E16" s="47"/>
      <c r="F16" s="47"/>
      <c r="G16" s="13">
        <f>SUM(G11:G15)</f>
        <v>8850</v>
      </c>
      <c r="J16" s="100" t="str" cm="1">
        <f t="array" ref="J16">IF($B$6="","",_xlfn.XLOOKUP($B$6&amp;$E$6,haList!A:A&amp;haList!E:E,haList!C:C))</f>
        <v>REG-HI-SER17-62SDRWC</v>
      </c>
      <c r="K16" s="101"/>
      <c r="L16" s="101"/>
      <c r="M16" s="101"/>
      <c r="N16" s="101"/>
      <c r="O16" s="101"/>
      <c r="P16" s="101"/>
      <c r="Q16" s="102"/>
    </row>
    <row r="17" spans="2:19" ht="18" customHeight="1" x14ac:dyDescent="0.2">
      <c r="B17" s="99" t="str" cm="1">
        <f t="array" ref="B17">IF($B$6="","",IF(_xlfn.XLOOKUP($B$6&amp;E6,haList!A:A&amp;haList!E:E,haList!M:M)=1,"PA Fitting Fee","(do not charge a PA Fitting Fee)"))</f>
        <v>PA Fitting Fee</v>
      </c>
      <c r="C17" s="99"/>
      <c r="D17" s="99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98" t="s">
        <v>12</v>
      </c>
      <c r="C18" s="98"/>
      <c r="D18" s="98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98"/>
      <c r="C19" s="98"/>
      <c r="D19" s="98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2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3"/>
      <c r="N20" s="94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5"/>
      <c r="M21" s="96"/>
      <c r="N21" s="97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95"/>
      <c r="M22" s="96"/>
      <c r="N22" s="97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95"/>
      <c r="M23" s="96"/>
      <c r="N23" s="97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4"/>
      <c r="M24" s="105"/>
      <c r="N24" s="106"/>
      <c r="O24" s="54"/>
      <c r="P24" s="54"/>
      <c r="Q24" s="54"/>
      <c r="R24" s="54"/>
      <c r="S24" s="54"/>
    </row>
    <row r="25" spans="2:19" ht="18" customHeight="1" thickBot="1" x14ac:dyDescent="0.3">
      <c r="B25" s="98"/>
      <c r="C25" s="98"/>
      <c r="D25" s="98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tabSelected="1" zoomScale="80" zoomScaleNormal="80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B155" sqref="B155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x14ac:dyDescent="0.7">
      <c r="A178" s="83" t="s">
        <v>553</v>
      </c>
      <c r="B178" s="83" t="s">
        <v>569</v>
      </c>
      <c r="C178" s="83"/>
      <c r="D178" s="26" t="s">
        <v>560</v>
      </c>
      <c r="E178" s="84" t="s">
        <v>607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x14ac:dyDescent="0.7">
      <c r="A179" s="83" t="s">
        <v>555</v>
      </c>
      <c r="B179" s="83" t="s">
        <v>571</v>
      </c>
      <c r="C179" s="83"/>
      <c r="D179" s="26" t="s">
        <v>560</v>
      </c>
      <c r="E179" s="84" t="s">
        <v>607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x14ac:dyDescent="0.7">
      <c r="A180" s="83" t="s">
        <v>554</v>
      </c>
      <c r="B180" s="83" t="s">
        <v>570</v>
      </c>
      <c r="C180" s="83"/>
      <c r="D180" s="26" t="s">
        <v>560</v>
      </c>
      <c r="E180" s="84" t="s">
        <v>607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52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22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2" activePane="bottomLeft" state="frozen"/>
      <selection pane="bottomLeft" activeCell="E21" sqref="E21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 ht="21.75" x14ac:dyDescent="0.2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 ht="21.75" x14ac:dyDescent="0.2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 ht="21.75" x14ac:dyDescent="0.2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 ht="21.75" x14ac:dyDescent="0.2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 ht="21.75" x14ac:dyDescent="0.2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 ht="21.75" x14ac:dyDescent="0.2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 ht="21.75" x14ac:dyDescent="0.2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 ht="21.75" x14ac:dyDescent="0.2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 ht="21.75" x14ac:dyDescent="0.2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 ht="21.75" x14ac:dyDescent="0.2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 ht="21.75" x14ac:dyDescent="0.2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 ht="21.75" x14ac:dyDescent="0.2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 ht="21.75" x14ac:dyDescent="0.2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 ht="21.75" x14ac:dyDescent="0.2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 ht="21.75" x14ac:dyDescent="0.2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 ht="21.75" x14ac:dyDescent="0.2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 ht="21.75" x14ac:dyDescent="0.2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 ht="21.75" x14ac:dyDescent="0.2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 ht="21.75" x14ac:dyDescent="0.2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 ht="21.75" x14ac:dyDescent="0.2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 ht="21.75" x14ac:dyDescent="0.2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 ht="21.75" x14ac:dyDescent="0.2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 ht="21.75" x14ac:dyDescent="0.2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 ht="21.75" x14ac:dyDescent="0.2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 ht="21.75" x14ac:dyDescent="0.2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 ht="21.75" x14ac:dyDescent="0.2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 ht="21.75" x14ac:dyDescent="0.2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 ht="21.75" x14ac:dyDescent="0.2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 ht="21.75" x14ac:dyDescent="0.2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 ht="21.75" x14ac:dyDescent="0.2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 ht="21.75" x14ac:dyDescent="0.2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 ht="21.75" x14ac:dyDescent="0.2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507</v>
      </c>
      <c r="B39" s="31" t="str">
        <f t="shared" ref="B39" si="2">"("&amp;A39&amp;")"</f>
        <v>(REG-REM-REMOTE2)</v>
      </c>
      <c r="C39" t="s">
        <v>167</v>
      </c>
      <c r="D39" t="s">
        <v>508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 ht="21.75" x14ac:dyDescent="0.2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 ht="21.75" x14ac:dyDescent="0.2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 ht="21.75" x14ac:dyDescent="0.2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 ht="21.75" x14ac:dyDescent="0.2">
      <c r="A50" t="s">
        <v>426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 ht="21.75" x14ac:dyDescent="0.2">
      <c r="A51" t="s">
        <v>428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 ht="21.75" x14ac:dyDescent="0.2">
      <c r="A52" t="s">
        <v>427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 ht="21.75" x14ac:dyDescent="0.2">
      <c r="A53" t="s">
        <v>429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 ht="21.75" x14ac:dyDescent="0.2">
      <c r="A54" t="s">
        <v>442</v>
      </c>
      <c r="B54" s="31" t="str">
        <f t="shared" si="3"/>
        <v>(REG-REM-TVSTRPL)</v>
      </c>
      <c r="C54" t="s">
        <v>441</v>
      </c>
      <c r="D54" t="s">
        <v>441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446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443</v>
      </c>
    </row>
    <row r="56" spans="1:10" ht="21.75" x14ac:dyDescent="0.2">
      <c r="A56" t="s">
        <v>448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444</v>
      </c>
    </row>
    <row r="57" spans="1:10" ht="21.75" x14ac:dyDescent="0.2">
      <c r="A57" t="s">
        <v>531</v>
      </c>
      <c r="B57" s="31" t="str">
        <f t="shared" si="3"/>
        <v>(PB-REM-MULTIMIC)</v>
      </c>
      <c r="C57" t="s">
        <v>526</v>
      </c>
      <c r="D57" t="s">
        <v>527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444</v>
      </c>
    </row>
    <row r="58" spans="1:10" ht="21.75" x14ac:dyDescent="0.2">
      <c r="A58" t="s">
        <v>449</v>
      </c>
      <c r="B58" s="31" t="str">
        <f t="shared" si="3"/>
        <v>(PB-REM-TVSTRPL)</v>
      </c>
      <c r="C58" t="s">
        <v>520</v>
      </c>
      <c r="D58" t="s">
        <v>520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444</v>
      </c>
    </row>
    <row r="59" spans="1:10" ht="21.75" x14ac:dyDescent="0.2">
      <c r="A59" t="s">
        <v>450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445</v>
      </c>
    </row>
    <row r="60" spans="1:10" ht="21.75" x14ac:dyDescent="0.2">
      <c r="A60" t="s">
        <v>514</v>
      </c>
      <c r="B60" s="31" t="str">
        <f t="shared" si="4"/>
        <v>(GB-REM-TVSTRPL)</v>
      </c>
      <c r="C60" t="s">
        <v>520</v>
      </c>
      <c r="D60" t="s">
        <v>520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445</v>
      </c>
      <c r="J60" s="69"/>
    </row>
    <row r="61" spans="1:10" ht="21.75" x14ac:dyDescent="0.2">
      <c r="A61" t="s">
        <v>522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524</v>
      </c>
      <c r="J61" s="69"/>
    </row>
    <row r="62" spans="1:10" ht="21.75" x14ac:dyDescent="0.2">
      <c r="A62" t="s">
        <v>523</v>
      </c>
      <c r="B62" s="31" t="str">
        <f>"("&amp;A62&amp;")"</f>
        <v>(OHSB-REM-TVSTRPL)</v>
      </c>
      <c r="C62" t="s">
        <v>520</v>
      </c>
      <c r="D62" t="s">
        <v>520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524</v>
      </c>
      <c r="J62" s="69"/>
    </row>
    <row r="63" spans="1:10" ht="21.75" x14ac:dyDescent="0.2">
      <c r="A63" t="s">
        <v>451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447</v>
      </c>
      <c r="J63" s="69"/>
    </row>
    <row r="64" spans="1:10" ht="21.75" x14ac:dyDescent="0.2">
      <c r="A64" t="s">
        <v>530</v>
      </c>
      <c r="B64" s="31" t="str">
        <f>"("&amp;A64&amp;")"</f>
        <v>(OHGB-REM-MULTIMIC)</v>
      </c>
      <c r="C64" t="s">
        <v>526</v>
      </c>
      <c r="D64" t="s">
        <v>527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447</v>
      </c>
      <c r="J64" s="69"/>
    </row>
    <row r="65" spans="1:10" ht="21.75" x14ac:dyDescent="0.2">
      <c r="A65" t="s">
        <v>452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525</v>
      </c>
      <c r="J65" s="69"/>
    </row>
    <row r="66" spans="1:10" ht="21.75" x14ac:dyDescent="0.2">
      <c r="A66" t="s">
        <v>529</v>
      </c>
      <c r="B66" s="31" t="str">
        <f t="shared" si="5"/>
        <v>(OHPB-REM-MULTIMIC)</v>
      </c>
      <c r="C66" t="s">
        <v>526</v>
      </c>
      <c r="D66" t="s">
        <v>527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525</v>
      </c>
      <c r="J66" s="69"/>
    </row>
    <row r="67" spans="1:10" ht="21.75" x14ac:dyDescent="0.2">
      <c r="A67" t="s">
        <v>453</v>
      </c>
      <c r="B67" s="31" t="str">
        <f t="shared" si="5"/>
        <v>(OHPB-REM-TVSTRPL)</v>
      </c>
      <c r="C67" t="s">
        <v>520</v>
      </c>
      <c r="D67" t="s">
        <v>520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525</v>
      </c>
      <c r="J67" s="69"/>
    </row>
    <row r="68" spans="1:10" ht="21.75" x14ac:dyDescent="0.2">
      <c r="A68" t="s">
        <v>442</v>
      </c>
      <c r="B68" s="31" t="str">
        <f t="shared" ref="B68" si="6">"("&amp;A68&amp;")"</f>
        <v>(REG-REM-TVSTRPL)</v>
      </c>
      <c r="C68" t="s">
        <v>520</v>
      </c>
      <c r="D68" t="s">
        <v>520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165</v>
      </c>
      <c r="B69" s="31" t="str">
        <f t="shared" ref="B69:B74" si="7">"("&amp;A69&amp;")"</f>
        <v>(REG-REM-TVLINK2)</v>
      </c>
      <c r="C69" t="s">
        <v>508</v>
      </c>
      <c r="D69" t="s">
        <v>508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528</v>
      </c>
      <c r="B71" s="31" t="str">
        <f t="shared" si="7"/>
        <v>(REG-REM-MULTIMIC)</v>
      </c>
      <c r="C71" t="s">
        <v>526</v>
      </c>
      <c r="D71" t="s">
        <v>527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2025-07-03T20:44:15Z</dcterms:modified>
  <cp:category/>
  <cp:contentStatus/>
</cp:coreProperties>
</file>