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69" documentId="8_{964C585B-190F-46EC-9553-F8D486DF59FA}" xr6:coauthVersionLast="47" xr6:coauthVersionMax="47" xr10:uidLastSave="{823124BE-F944-4EEB-BBBC-D15799B77D50}"/>
  <bookViews>
    <workbookView xWindow="-120" yWindow="-120" windowWidth="29040" windowHeight="1572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3" i="1" l="1"/>
  <c r="J152" i="1"/>
  <c r="J151" i="1"/>
  <c r="J121" i="1"/>
  <c r="J120" i="1"/>
  <c r="J119" i="1"/>
  <c r="C28" i="2" l="1" a="1"/>
  <c r="C28" i="2" s="1"/>
  <c r="C142" i="1"/>
  <c r="K140" i="1"/>
  <c r="N140" i="1" s="1"/>
  <c r="O140" i="1" s="1"/>
  <c r="K147" i="1"/>
  <c r="N147" i="1" s="1"/>
  <c r="J138" i="1"/>
  <c r="J143" i="1"/>
  <c r="J149" i="1"/>
  <c r="G153" i="1"/>
  <c r="K153" i="1" s="1"/>
  <c r="G138" i="1"/>
  <c r="K138" i="1" s="1"/>
  <c r="N138" i="1" s="1"/>
  <c r="O138" i="1" s="1"/>
  <c r="G140" i="1"/>
  <c r="G147" i="1"/>
  <c r="G148" i="1"/>
  <c r="K148" i="1" s="1"/>
  <c r="N148" i="1" s="1"/>
  <c r="G150" i="1"/>
  <c r="K150" i="1" s="1"/>
  <c r="N150" i="1" s="1"/>
  <c r="G152" i="1"/>
  <c r="K152" i="1" s="1"/>
  <c r="F153" i="1"/>
  <c r="F138" i="1"/>
  <c r="F139" i="1"/>
  <c r="G139" i="1" s="1"/>
  <c r="K139" i="1" s="1"/>
  <c r="N139" i="1" s="1"/>
  <c r="O139" i="1" s="1"/>
  <c r="F140" i="1"/>
  <c r="F141" i="1"/>
  <c r="G141" i="1" s="1"/>
  <c r="K141" i="1" s="1"/>
  <c r="N141" i="1" s="1"/>
  <c r="O141" i="1" s="1"/>
  <c r="F142" i="1"/>
  <c r="G142" i="1" s="1"/>
  <c r="F143" i="1"/>
  <c r="G143" i="1" s="1"/>
  <c r="K143" i="1" s="1"/>
  <c r="N143" i="1" s="1"/>
  <c r="F144" i="1"/>
  <c r="G144" i="1" s="1"/>
  <c r="K144" i="1" s="1"/>
  <c r="F145" i="1"/>
  <c r="G145" i="1" s="1"/>
  <c r="K145" i="1" s="1"/>
  <c r="F146" i="1"/>
  <c r="G146" i="1" s="1"/>
  <c r="K146" i="1" s="1"/>
  <c r="F147" i="1"/>
  <c r="F148" i="1"/>
  <c r="J148" i="1" s="1"/>
  <c r="F149" i="1"/>
  <c r="G149" i="1" s="1"/>
  <c r="K149" i="1" s="1"/>
  <c r="N149" i="1" s="1"/>
  <c r="F150" i="1"/>
  <c r="J150" i="1" s="1"/>
  <c r="F151" i="1"/>
  <c r="G151" i="1" s="1"/>
  <c r="K151" i="1" s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3" i="3" a="1"/>
  <c r="B3" i="3" s="1"/>
  <c r="D13" i="2" a="1"/>
  <c r="D13" i="2" s="1"/>
  <c r="B23" i="2"/>
  <c r="B34" i="2"/>
  <c r="B28" i="2" a="1"/>
  <c r="B28" i="2" s="1"/>
  <c r="B25" i="2" a="1"/>
  <c r="B25" i="2" s="1"/>
  <c r="B24" i="2" a="1"/>
  <c r="B24" i="2" s="1"/>
  <c r="C25" i="2" s="1" a="1"/>
  <c r="C25" i="2" s="1"/>
  <c r="C26" i="2" s="1"/>
  <c r="B13" i="2" a="1"/>
  <c r="B13" i="2" s="1"/>
  <c r="F40" i="1"/>
  <c r="C40" i="1"/>
  <c r="F39" i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N146" i="1" l="1"/>
  <c r="O146" i="1"/>
  <c r="N145" i="1"/>
  <c r="O145" i="1"/>
  <c r="N144" i="1"/>
  <c r="O144" i="1"/>
  <c r="J142" i="1"/>
  <c r="K142" i="1" s="1"/>
  <c r="N142" i="1" s="1"/>
  <c r="O147" i="1"/>
  <c r="O149" i="1"/>
  <c r="O150" i="1"/>
  <c r="O148" i="1"/>
  <c r="D15" i="2"/>
  <c r="C24" i="2" a="1"/>
  <c r="C24" i="2" s="1"/>
  <c r="B15" i="2"/>
  <c r="G39" i="1"/>
  <c r="K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D16" i="2" l="1" a="1"/>
  <c r="D16" i="2" s="1"/>
  <c r="D17" i="2" s="1"/>
  <c r="B16" i="2" a="1"/>
  <c r="B16" i="2" s="1"/>
  <c r="B17" i="2" s="1"/>
  <c r="K118" i="1"/>
  <c r="K103" i="1"/>
  <c r="K120" i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O120" i="1" l="1"/>
  <c r="B18" i="2" a="1"/>
  <c r="B18" i="2" s="1"/>
  <c r="D18" i="2" a="1"/>
  <c r="D18" i="2" s="1"/>
  <c r="O121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<sst xmlns="http://schemas.openxmlformats.org/spreadsheetml/2006/main" count="2793" uniqueCount="627">
  <si>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</si>
  <si>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</si>
  <si>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</si>
  <si>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</si>
  <si>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</si>
  <si>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</si>
  <si>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</si>
  <si>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</si>
  <si>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</si>
  <si>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</si>
  <si>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</si>
  <si>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</si>
  <si>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</si>
  <si>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</si>
  <si>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</si>
  <si>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</si>
  <si>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</si>
  <si>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</si>
  <si>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</si>
  <si>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</si>
  <si>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</si>
  <si>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</si>
  <si>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</si>
  <si>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</si>
  <si>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</si>
  <si>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</si>
  <si>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</si>
  <si>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</si>
  <si>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</si>
  <si>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</si>
  <si>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</si>
  <si>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</si>
  <si>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</si>
  <si>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</si>
  <si>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</si>
  <si>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</si>
  <si>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</si>
  <si>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</si>
  <si>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</si>
  <si>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</si>
  <si>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</si>
  <si>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</si>
  <si>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</si>
  <si>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</si>
  <si>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</si>
  <si>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</si>
  <si>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</si>
  <si>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</si>
  <si>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</si>
  <si>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</si>
  <si>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</si>
  <si>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</si>
  <si>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</si>
  <si>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</si>
  <si>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</si>
  <si>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</si>
  <si>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</si>
  <si>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</si>
  <si>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</si>
  <si>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</si>
  <si>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</si>
  <si>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</si>
  <si>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</si>
  <si>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</si>
  <si>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</si>
  <si>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</si>
  <si>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</si>
  <si>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</si>
  <si>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</si>
  <si>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</si>
  <si>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</si>
  <si>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</si>
  <si>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</si>
  <si>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</si>
  <si>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</si>
  <si>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</si>
  <si>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</si>
  <si>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</si>
  <si>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</si>
  <si>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</si>
  <si>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</si>
  <si>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</si>
  <si>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</si>
  <si>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</si>
  <si>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</si>
  <si>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</si>
  <si>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</si>
  <si>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</si>
  <si>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</si>
  <si>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</si>
  <si>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</si>
  <si>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</si>
  <si>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</si>
  <si>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</si>
  <si>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</si>
  <si>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</si>
  <si>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</si>
  <si>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</si>
  <si>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</si>
  <si>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</si>
  <si>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</si>
  <si>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</si>
  <si>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</si>
  <si>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</si>
  <si>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</si>
  <si>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</si>
  <si>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</si>
  <si>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</si>
  <si>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</si>
  <si>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</si>
  <si>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</si>
  <si>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</si>
  <si>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</si>
  <si>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</si>
  <si>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</si>
  <si>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</si>
  <si>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</si>
  <si>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</si>
  <si>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</si>
  <si>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</si>
  <si>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</si>
  <si>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</si>
  <si>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</si>
  <si>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</si>
  <si>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</si>
  <si>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</si>
  <si>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</si>
  <si>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</si>
  <si>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</si>
  <si>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</si>
  <si>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</si>
  <si>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</si>
  <si>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</si>
  <si>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</si>
  <si>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</si>
  <si>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</si>
  <si>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</si>
  <si>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</si>
  <si>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</si>
  <si>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</si>
  <si>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</si>
  <si>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</si>
  <si>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</si>
  <si>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</si>
  <si>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</si>
  <si>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</si>
  <si>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</si>
  <si>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</si>
  <si>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</si>
  <si>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</si>
  <si>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</si>
  <si>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</si>
  <si>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</si>
  <si>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</si>
  <si>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</si>
  <si>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</si>
  <si>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</si>
  <si>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</si>
  <si>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</si>
  <si>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</si>
  <si>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</si>
  <si>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</si>
  <si>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</si>
  <si>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</si>
  <si>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</si>
  <si>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</si>
  <si>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</si>
  <si>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</si>
  <si>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</si>
  <si>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</si>
  <si>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</si>
  <si>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</si>
  <si>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</si>
  <si>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</si>
  <si>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</si>
  <si>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</si>
  <si>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</si>
  <si>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</si>
  <si>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</si>
  <si>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</si>
  <si>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</si>
  <si>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</si>
  <si>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</si>
  <si>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</si>
  <si>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</si>
  <si>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</si>
  <si>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</si>
  <si>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</si>
  <si>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</si>
  <si>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</si>
  <si>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</si>
  <si>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</si>
  <si>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</si>
  <si>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</si>
  <si>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</si>
  <si>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</si>
  <si>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</si>
  <si>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</si>
  <si>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</si>
  <si>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</si>
  <si>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</si>
  <si>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</si>
  <si>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</si>
  <si>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</si>
  <si>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</si>
  <si>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</si>
  <si>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</si>
  <si>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</si>
  <si>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</si>
  <si>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</si>
  <si>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</si>
  <si>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</si>
  <si>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</si>
  <si>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</si>
  <si>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</si>
  <si>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</si>
  <si>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</si>
  <si>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</si>
  <si>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</si>
  <si>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</si>
  <si>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</si>
  <si>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</si>
  <si>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</si>
  <si>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</si>
  <si>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</si>
  <si>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</si>
  <si>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</si>
  <si>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</si>
  <si>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</si>
  <si>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</si>
  <si>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</si>
  <si>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</si>
  <si>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</si>
  <si>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</si>
  <si>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</si>
  <si>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</si>
  <si>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</si>
  <si>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</si>
  <si>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</si>
  <si>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</si>
  <si>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</si>
  <si>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</si>
  <si>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</si>
  <si>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</si>
  <si>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</si>
  <si>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</si>
  <si>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</si>
  <si>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</si>
  <si>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</si>
  <si>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</si>
  <si>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</si>
  <si>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</si>
  <si>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</si>
  <si>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</si>
  <si>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</si>
  <si>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</si>
  <si>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</si>
  <si>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</si>
  <si>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</si>
  <si>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</si>
  <si>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</si>
  <si>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</si>
  <si>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</si>
  <si>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</si>
  <si>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</si>
  <si>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</si>
  <si>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</si>
  <si>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</si>
  <si>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</si>
  <si>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</si>
  <si>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</si>
  <si>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</si>
  <si>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</si>
  <si>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</si>
  <si>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</si>
  <si>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</si>
  <si>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</si>
  <si>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</si>
  <si>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</si>
  <si>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</si>
  <si>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</si>
  <si>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</si>
  <si>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</si>
  <si>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</si>
  <si>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</si>
  <si>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</si>
  <si>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</si>
  <si>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</si>
  <si>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</si>
  <si>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</si>
  <si>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</si>
  <si>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</si>
  <si>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</si>
  <si>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</si>
  <si>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</si>
  <si>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</si>
  <si>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</si>
  <si>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</si>
  <si>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</si>
  <si>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</si>
  <si>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</si>
  <si>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</si>
  <si>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</si>
  <si>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</si>
  <si>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</si>
  <si>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</si>
  <si>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</si>
  <si>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</si>
  <si>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</si>
  <si>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</si>
  <si>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</si>
  <si>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</si>
  <si>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</si>
  <si>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</si>
  <si>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</si>
  <si>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</si>
  <si>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</si>
  <si>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</si>
  <si>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</si>
  <si>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</si>
  <si>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</si>
  <si>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</si>
  <si>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</si>
  <si>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</si>
  <si>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</si>
  <si>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</si>
  <si>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</si>
  <si>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</si>
  <si>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</si>
  <si>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</si>
  <si>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</si>
  <si>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</si>
  <si>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</si>
  <si>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</si>
  <si>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</si>
  <si>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</si>
  <si>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</si>
  <si>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</si>
  <si>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</si>
  <si>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</si>
  <si>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</si>
  <si>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</si>
  <si>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</si>
  <si>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</si>
  <si>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</si>
  <si>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</si>
  <si>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</si>
  <si>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</si>
  <si>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</si>
  <si>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</si>
  <si>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</si>
  <si>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</si>
  <si>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</si>
  <si>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</si>
  <si>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</si>
  <si>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</si>
  <si>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</si>
  <si>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</si>
  <si>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</si>
  <si>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</si>
  <si>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</si>
  <si>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</si>
  <si>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</si>
  <si>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</si>
  <si>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</si>
  <si>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</si>
  <si>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</si>
  <si>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</si>
  <si>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</si>
  <si>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</si>
  <si>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</si>
  <si>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</si>
  <si>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</si>
  <si>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</si>
  <si>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</si>
  <si>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</si>
  <si>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</si>
  <si>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</si>
  <si>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</si>
  <si>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</si>
  <si>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</si>
  <si>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</si>
  <si>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</si>
  <si>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</si>
  <si>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</si>
  <si>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</si>
  <si>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</si>
  <si>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</si>
  <si>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</si>
  <si>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</si>
  <si>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</si>
  <si>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</si>
  <si>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</si>
  <si>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</si>
  <si>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</si>
  <si>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</si>
  <si>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</si>
  <si>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</si>
  <si>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</si>
  <si>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</si>
  <si>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</si>
  <si>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</si>
  <si>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</si>
  <si>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</si>
  <si>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</si>
  <si>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</si>
  <si>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</si>
  <si>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</si>
  <si>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</si>
  <si>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</si>
  <si>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</si>
  <si>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</si>
  <si>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</si>
  <si>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</si>
  <si>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</si>
  <si>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</si>
  <si>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</si>
  <si>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</si>
  <si>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</si>
  <si>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</si>
  <si>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</si>
  <si>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</si>
  <si>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</si>
  <si>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</si>
  <si>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</si>
  <si>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</si>
  <si>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</si>
  <si>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</si>
  <si>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</si>
  <si>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</si>
  <si>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</si>
  <si>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</si>
  <si>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</si>
  <si>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</si>
  <si>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</si>
  <si>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</si>
  <si>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</si>
  <si>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</si>
  <si>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</si>
  <si>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</si>
  <si>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</si>
  <si>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</si>
  <si>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</si>
  <si>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</si>
  <si>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</si>
  <si>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</si>
  <si>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</si>
  <si>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</si>
  <si>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</si>
  <si>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</si>
  <si>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</si>
  <si>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</si>
  <si>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</si>
  <si>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</si>
  <si>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</si>
  <si>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</si>
  <si>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</si>
  <si>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</si>
  <si>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</si>
  <si>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</si>
  <si>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</si>
  <si>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</si>
  <si>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</si>
  <si>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</si>
  <si>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</si>
  <si>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</si>
  <si>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</si>
  <si>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</si>
  <si>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</si>
  <si>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</si>
  <si>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</si>
  <si>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</si>
  <si>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</si>
  <si>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</si>
  <si>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</si>
  <si>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</si>
  <si>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</si>
  <si>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</si>
  <si>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</si>
  <si>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</si>
  <si>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</si>
  <si>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</si>
  <si>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</si>
  <si>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</si>
  <si>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</si>
  <si>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</si>
  <si>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</si>
  <si>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</si>
  <si>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</si>
  <si>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</si>
  <si>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</si>
  <si>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</si>
  <si>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</si>
  <si>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</si>
  <si>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</si>
  <si>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</si>
  <si>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</si>
  <si>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</si>
  <si>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</si>
  <si>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</si>
  <si>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</si>
  <si>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</si>
  <si>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</si>
  <si>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</si>
  <si>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</si>
  <si>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</si>
  <si>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</si>
  <si>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</si>
  <si>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</si>
  <si>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</si>
  <si>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</si>
  <si>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</si>
  <si>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</si>
  <si>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</si>
  <si>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</si>
  <si>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</si>
  <si>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</si>
  <si>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</si>
  <si>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</si>
  <si>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</si>
  <si>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</si>
  <si>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</si>
  <si>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</si>
  <si>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</si>
  <si>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</si>
  <si>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</si>
  <si>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</si>
  <si>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</si>
  <si>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</si>
  <si>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</si>
  <si>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</si>
  <si>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</si>
  <si>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</si>
  <si>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</si>
  <si>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</si>
  <si>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</si>
  <si>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</si>
  <si>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</si>
  <si>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</si>
  <si>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</si>
  <si>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</si>
  <si>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</si>
  <si>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</si>
  <si>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</si>
  <si>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</si>
  <si>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</si>
  <si>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</si>
  <si>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</si>
  <si>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</si>
  <si>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</si>
  <si>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</si>
  <si>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</si>
  <si>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</si>
  <si>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</si>
  <si>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</si>
  <si>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</si>
  <si>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</si>
  <si>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</si>
  <si>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</si>
  <si>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</si>
  <si>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</si>
  <si>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</si>
  <si>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</si>
  <si>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</si>
  <si>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</si>
  <si>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</si>
  <si>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</si>
  <si>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</si>
  <si>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</si>
  <si>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</si>
  <si>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</si>
  <si>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</si>
  <si>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</si>
  <si>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</si>
  <si>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</si>
  <si>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</si>
  <si>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</si>
  <si>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</si>
  <si>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</si>
  <si>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</si>
  <si>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</si>
  <si>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</si>
  <si>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</si>
  <si>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</si>
  <si>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</si>
  <si>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</si>
  <si>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</si>
  <si>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</si>
  <si>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</si>
  <si>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</si>
  <si>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</si>
  <si>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</si>
  <si>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</si>
  <si>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</si>
  <si>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</si>
  <si>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</si>
  <si>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</si>
  <si>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</si>
  <si>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</si>
  <si>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</si>
  <si>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</si>
  <si>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</si>
  <si>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</si>
  <si>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</si>
  <si>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</si>
  <si>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</si>
  <si>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</si>
  <si>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</si>
  <si>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</si>
  <si>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</si>
  <si>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</si>
  <si>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</si>
  <si>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</si>
  <si>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</si>
  <si>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</si>
  <si>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</si>
  <si>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</si>
  <si>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</si>
  <si>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</si>
  <si>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</si>
  <si>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</si>
  <si>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</si>
  <si>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</si>
  <si>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</si>
  <si>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</si>
  <si>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</si>
  <si>
    <t>Limited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</si>
</sst>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43" fontId="3" fillId="0" borderId="0" xfId="1" applyFont="1" applyProtection="1"/>
    <xf numFmtId="43" fontId="18" fillId="0" borderId="0" xfId="1" applyFont="1" applyProtection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43" fontId="3" fillId="0" borderId="7" xfId="1" applyFont="1" applyBorder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4" fillId="0" borderId="13" xfId="1" applyFont="1" applyFill="1" applyBorder="1"/>
    <xf numFmtId="43" fontId="14" fillId="0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 applyProtection="1">
      <alignment horizontal="left"/>
    </xf>
    <xf numFmtId="43" fontId="3" fillId="0" borderId="7" xfId="1" applyFont="1" applyBorder="1" applyAlignment="1" applyProtection="1">
      <alignment horizontal="right"/>
    </xf>
    <xf numFmtId="43" fontId="3" fillId="0" borderId="7" xfId="0" applyNumberFormat="1" applyFont="1" applyBorder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 applyProtection="1">
      <alignment horizontal="left"/>
    </xf>
    <xf numFmtId="43" fontId="3" fillId="0" borderId="9" xfId="0" applyNumberFormat="1" applyFont="1" applyBorder="1"/>
    <xf numFmtId="43" fontId="3" fillId="0" borderId="0" xfId="1" applyFont="1" applyAlignment="1" applyProtection="1">
      <alignment horizontal="left"/>
    </xf>
    <xf numFmtId="43" fontId="3" fillId="0" borderId="0" xfId="0" applyNumberFormat="1" applyFont="1"/>
    <xf numFmtId="43" fontId="3" fillId="0" borderId="0" xfId="1" applyFont="1" applyAlignment="1" applyProtection="1"/>
    <xf numFmtId="0" fontId="3" fillId="0" borderId="0" xfId="0" applyFont="1" applyAlignment="1">
      <alignment horizontal="left"/>
    </xf>
    <xf numFmtId="43" fontId="3" fillId="0" borderId="0" xfId="1" applyFont="1" applyAlignment="1" applyProtection="1">
      <alignment horizontal="right"/>
    </xf>
    <xf numFmtId="0" fontId="18" fillId="0" borderId="0" xfId="0" applyFont="1" applyAlignment="1">
      <alignment horizontal="right"/>
    </xf>
    <xf numFmtId="43" fontId="18" fillId="0" borderId="0" xfId="0" applyNumberFormat="1" applyFont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43" fontId="2" fillId="0" borderId="0" xfId="1" applyFont="1" applyFill="1" applyBorder="1"/>
    <xf numFmtId="0" fontId="2" fillId="0" borderId="15" xfId="0" applyFont="1" applyBorder="1"/>
    <xf numFmtId="0" fontId="2" fillId="5" borderId="13" xfId="0" applyFont="1" applyFill="1" applyBorder="1"/>
    <xf numFmtId="0" fontId="2" fillId="0" borderId="13" xfId="0" applyFont="1" applyBorder="1"/>
    <xf numFmtId="43" fontId="2" fillId="0" borderId="13" xfId="1" applyFont="1" applyFill="1" applyBorder="1"/>
    <xf numFmtId="43" fontId="2" fillId="0" borderId="13" xfId="1" applyFont="1" applyFill="1" applyBorder="1" applyAlignment="1">
      <alignment horizontal="center"/>
    </xf>
    <xf numFmtId="1" fontId="2" fillId="0" borderId="13" xfId="1" applyNumberFormat="1" applyFont="1" applyFill="1" applyBorder="1"/>
    <xf numFmtId="49" fontId="2" fillId="0" borderId="13" xfId="1" applyNumberFormat="1" applyFont="1" applyFill="1" applyBorder="1"/>
    <xf numFmtId="43" fontId="2" fillId="0" borderId="16" xfId="1" applyFont="1" applyFill="1" applyBorder="1"/>
    <xf numFmtId="0" fontId="2" fillId="0" borderId="17" xfId="0" applyFont="1" applyBorder="1"/>
    <xf numFmtId="0" fontId="2" fillId="0" borderId="14" xfId="0" applyFont="1" applyBorder="1"/>
    <xf numFmtId="43" fontId="2" fillId="0" borderId="14" xfId="1" applyFont="1" applyFill="1" applyBorder="1"/>
    <xf numFmtId="43" fontId="2" fillId="0" borderId="14" xfId="1" applyFont="1" applyFill="1" applyBorder="1" applyAlignment="1">
      <alignment horizontal="center"/>
    </xf>
    <xf numFmtId="1" fontId="2" fillId="0" borderId="14" xfId="1" applyNumberFormat="1" applyFont="1" applyFill="1" applyBorder="1"/>
    <xf numFmtId="49" fontId="2" fillId="0" borderId="14" xfId="1" applyNumberFormat="1" applyFont="1" applyFill="1" applyBorder="1"/>
    <xf numFmtId="43" fontId="2" fillId="0" borderId="18" xfId="1" applyFont="1" applyFill="1" applyBorder="1"/>
    <xf numFmtId="43" fontId="1" fillId="0" borderId="0" xfId="1" applyFont="1" applyFill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>
    <filterColumn colId="8">
      <filters>
        <filter val="Open House Special"/>
      </filters>
    </filterColumn>
  </autoFilter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C28" sqref="C28"/>
    </sheetView>
  </sheetViews>
  <sheetFormatPr defaultColWidth="9.140625" defaultRowHeight="12.75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/>
    <row r="3" spans="1:8" ht="13.5" thickBot="1">
      <c r="A3" s="74" t="s">
        <v>586</v>
      </c>
      <c r="B3" s="116" t="s">
        <v>497</v>
      </c>
      <c r="C3" s="117"/>
    </row>
    <row r="4" spans="1:8" ht="13.5" thickBot="1">
      <c r="A4" s="74"/>
    </row>
    <row r="5" spans="1:8" ht="13.5" thickBot="1">
      <c r="A5" s="74" t="s">
        <v>0</v>
      </c>
      <c r="B5" s="116">
        <v>2</v>
      </c>
      <c r="C5" s="117"/>
    </row>
    <row r="6" spans="1:8" ht="13.5" thickBot="1">
      <c r="A6" s="74"/>
      <c r="G6" s="75"/>
      <c r="H6" s="76"/>
    </row>
    <row r="7" spans="1:8" ht="13.5" thickBot="1">
      <c r="A7" s="74" t="s">
        <v>61</v>
      </c>
      <c r="B7" s="116" t="s">
        <v>421</v>
      </c>
      <c r="C7" s="117"/>
    </row>
    <row r="8" spans="1:8">
      <c r="A8" s="74"/>
    </row>
    <row r="10" spans="1:8">
      <c r="A10" s="77" t="s">
        <v>2</v>
      </c>
      <c r="B10" s="78"/>
      <c r="C10" s="78"/>
      <c r="D10" s="78"/>
      <c r="E10" s="78"/>
      <c r="F10" s="78"/>
      <c r="G10" s="77"/>
    </row>
    <row r="11" spans="1:8" ht="13.5" thickBot="1">
      <c r="A11" s="78"/>
      <c r="B11" s="78"/>
      <c r="C11" s="78"/>
      <c r="D11" s="78"/>
      <c r="E11" s="78"/>
      <c r="F11" s="78"/>
      <c r="G11" s="77"/>
    </row>
    <row r="12" spans="1:8">
      <c r="A12" s="79" t="s">
        <v>593</v>
      </c>
      <c r="B12" s="80" t="s">
        <v>594</v>
      </c>
      <c r="C12" s="79" t="s">
        <v>595</v>
      </c>
      <c r="D12" s="80" t="s">
        <v>594</v>
      </c>
      <c r="F12" s="81"/>
    </row>
    <row r="13" spans="1:8" ht="18" customHeight="1">
      <c r="A13" s="82" t="s">
        <v>412</v>
      </c>
      <c r="B13" s="83" cm="1">
        <f t="array" ref="B13">IF($B$3="","",_xlfn.XLOOKUP($B$3&amp;$B$7,haList!A:A&amp;haList!I:I,haList!D:D))</f>
        <v>4679</v>
      </c>
      <c r="C13" s="82" t="s">
        <v>412</v>
      </c>
      <c r="D13" s="84" cm="1">
        <f t="array" ref="D13">IF($B$5=1,"",_xlfn.XLOOKUP($B$3&amp;$B$7,haList!A:A&amp;haList!I:I,haList!D:D))</f>
        <v>4679</v>
      </c>
      <c r="F13" s="64"/>
    </row>
    <row r="14" spans="1:8" ht="18" customHeight="1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>
      <c r="A15" s="82" t="s">
        <v>587</v>
      </c>
      <c r="B15" s="83">
        <f>B13+B14</f>
        <v>4200</v>
      </c>
      <c r="C15" s="82" t="s">
        <v>587</v>
      </c>
      <c r="D15" s="85">
        <f>IF(B5=1,"",D13+D14)</f>
        <v>4200</v>
      </c>
      <c r="E15" s="64"/>
      <c r="F15" s="64"/>
    </row>
    <row r="16" spans="1:8" ht="18" customHeight="1">
      <c r="A16" s="82" t="s">
        <v>588</v>
      </c>
      <c r="B16" s="83" cm="1">
        <f t="array" ref="B16">_xlfn.XLOOKUP($B$3&amp;$B$7,haList!$A:$A&amp;haList!$I:$I,-haList!$J:$J)</f>
        <v>-1025</v>
      </c>
      <c r="C16" s="82" t="s">
        <v>588</v>
      </c>
      <c r="D16" s="83" cm="1">
        <f t="array" ref="D16">IF(B5=1,"",_xlfn.XLOOKUP($B$3&amp;$B$7,haList!$A:$A&amp;haList!$I:$I,-haList!$J:$J))</f>
        <v>-1025</v>
      </c>
      <c r="E16" s="64"/>
      <c r="F16" s="64"/>
    </row>
    <row r="17" spans="1:9" ht="18" customHeight="1">
      <c r="A17" s="82" t="s">
        <v>589</v>
      </c>
      <c r="B17" s="83">
        <f>B15+B16</f>
        <v>3175</v>
      </c>
      <c r="C17" s="82" t="s">
        <v>589</v>
      </c>
      <c r="D17" s="85">
        <f>IF(B5=1,"",D15+D16)</f>
        <v>3175</v>
      </c>
      <c r="E17" s="64"/>
      <c r="F17" s="64"/>
    </row>
    <row r="18" spans="1:9" ht="18" customHeight="1">
      <c r="A18" s="82" t="s">
        <v>590</v>
      </c>
      <c r="B18" s="83" t="e" cm="1">
        <f t="array" ref="B18">IF($B$7="Open House Special",_xlfn.XLOOKUP($B$3&amp;"Marketing Offer",haList!$A:$A&amp;haList!$M:$M,-haList!$N:$N),0)</f>
        <v>#N/A</v>
      </c>
      <c r="C18" s="82" t="s">
        <v>590</v>
      </c>
      <c r="D18" s="83" t="e" cm="1">
        <f t="array" ref="D18">IF(B5=1,"",IF($B$7="Open House Special",_xlfn.XLOOKUP($B$3&amp;"Marketing Offer",haList!$A:$A&amp;haList!$M:$M,-haList!$N:$N),0))</f>
        <v>#N/A</v>
      </c>
      <c r="E18" s="64"/>
      <c r="F18" s="64"/>
    </row>
    <row r="19" spans="1:9" ht="18" customHeight="1" thickBot="1">
      <c r="A19" s="86" t="s">
        <v>591</v>
      </c>
      <c r="B19" s="87" t="e">
        <f>B17+B18</f>
        <v>#N/A</v>
      </c>
      <c r="C19" s="86" t="s">
        <v>591</v>
      </c>
      <c r="D19" s="88" t="e">
        <f>IF(B5=1,"",D17+D18)</f>
        <v>#N/A</v>
      </c>
      <c r="E19" s="64"/>
      <c r="F19" s="64"/>
    </row>
    <row r="20" spans="1:9" ht="18" customHeight="1">
      <c r="D20" s="89"/>
      <c r="E20" s="64"/>
      <c r="F20" s="64"/>
    </row>
    <row r="21" spans="1:9" ht="18" customHeight="1">
      <c r="D21" s="89"/>
      <c r="E21" s="64"/>
      <c r="F21" s="64"/>
    </row>
    <row r="22" spans="1:9" ht="18" customHeight="1">
      <c r="B22" s="74" t="s">
        <v>592</v>
      </c>
      <c r="C22" s="90" t="e">
        <f>B19</f>
        <v>#N/A</v>
      </c>
      <c r="D22" s="89"/>
      <c r="E22" s="64"/>
      <c r="F22" s="64"/>
    </row>
    <row r="23" spans="1:9" ht="18" customHeight="1">
      <c r="B23" s="74" t="str">
        <f>IF($B$5=1,"",B22)</f>
        <v>Hearing Aid 1</v>
      </c>
      <c r="C23" s="91" t="e">
        <f>IF(B5=2,D19,0)</f>
        <v>#N/A</v>
      </c>
      <c r="D23" s="89"/>
      <c r="E23" s="64"/>
      <c r="F23" s="64"/>
    </row>
    <row r="24" spans="1:9" ht="18" customHeight="1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>
      <c r="B26" s="74" t="str">
        <f>IF($B$5=1,"",B25)</f>
        <v>SureFit3 or M@RIE Receiver</v>
      </c>
      <c r="C26" s="64">
        <f>IF(B5=2,C25,0)</f>
        <v>0</v>
      </c>
      <c r="D26" s="92"/>
      <c r="F26" s="64"/>
    </row>
    <row r="27" spans="1:9" ht="18" customHeight="1">
      <c r="B27" s="74" t="s">
        <v>4</v>
      </c>
      <c r="C27" s="90" t="e">
        <f>C22+C23+C24+C25+C26</f>
        <v>#N/A</v>
      </c>
      <c r="D27" s="74"/>
      <c r="E27" s="74"/>
      <c r="F27" s="64"/>
    </row>
    <row r="28" spans="1:9" ht="18" customHeight="1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IF($B$3="","",IF(_xlfn.XLOOKUP($B$3&amp;$B$7,haList!$A:$A&amp;haList!$I:$I,haList!$Q:$Q)=1,400,""))</f>
        <v>400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>
      <c r="B29" s="94" t="s">
        <v>5</v>
      </c>
      <c r="C29" s="95" t="e">
        <f>C27+C28</f>
        <v>#N/A</v>
      </c>
      <c r="D29" s="94"/>
      <c r="E29" s="94"/>
      <c r="F29" s="65"/>
      <c r="H29" s="64"/>
    </row>
    <row r="30" spans="1:9" ht="18" customHeight="1">
      <c r="A30" s="115"/>
      <c r="B30" s="115"/>
      <c r="C30" s="115"/>
      <c r="D30" s="94"/>
      <c r="E30" s="94"/>
      <c r="F30" s="65"/>
    </row>
    <row r="31" spans="1:9" ht="18" customHeight="1"/>
    <row r="32" spans="1:9" ht="18" customHeight="1" thickBot="1">
      <c r="A32" s="76"/>
      <c r="B32" s="96" t="s">
        <v>6</v>
      </c>
    </row>
    <row r="33" spans="1:6" ht="18" customHeight="1" thickBot="1">
      <c r="A33" s="97"/>
      <c r="B33" s="66" t="s">
        <v>65</v>
      </c>
      <c r="C33" s="64" t="e">
        <f>C29</f>
        <v>#N/A</v>
      </c>
    </row>
    <row r="34" spans="1:6" ht="18" customHeight="1" thickBot="1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 t="e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#N/A</v>
      </c>
      <c r="D34" s="64"/>
      <c r="F34" s="64"/>
    </row>
    <row r="35" spans="1:6" ht="18" customHeight="1" thickBot="1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 t="e">
        <f>C33-C34</f>
        <v>#N/A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C119" activePane="bottomRight" state="frozen"/>
      <selection pane="topRight" activeCell="B1" sqref="B1"/>
      <selection pane="bottomLeft" activeCell="A2" sqref="A2"/>
      <selection pane="bottomRight" activeCell="J119" sqref="J119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hidden="1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597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hidden="1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597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hidden="1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597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hidden="1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597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hidden="1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597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hidden="1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597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hidden="1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597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hidden="1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597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hidden="1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597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hidden="1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597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hidden="1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597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hidden="1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597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hidden="1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597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hidden="1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597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hidden="1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597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hidden="1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597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hidden="1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597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hidden="1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597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hidden="1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597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hidden="1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597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hidden="1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597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hidden="1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597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hidden="1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597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hidden="1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597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hidden="1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597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hidden="1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597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hidden="1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597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hidden="1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597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hidden="1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597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hidden="1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597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hidden="1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hidden="1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hidden="1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hidden="1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hidden="1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hidden="1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hidden="1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hidden="1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114" t="s">
        <v>626</v>
      </c>
      <c r="J39" s="53">
        <v>750</v>
      </c>
      <c r="K39" s="53">
        <f>HearingAids[[#This Row],[HAListPrice]]-HearingAids[[#This Row],[Discount Amount 2]]</f>
        <v>4050</v>
      </c>
      <c r="L39" s="53">
        <v>9350</v>
      </c>
      <c r="M39" s="72"/>
      <c r="N39" s="53"/>
      <c r="O39" s="55"/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hidden="1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114" t="s">
        <v>626</v>
      </c>
      <c r="J40" s="53">
        <v>750</v>
      </c>
      <c r="K40" s="53">
        <f>HearingAids[[#This Row],[HAListPrice]]-HearingAids[[#This Row],[Discount Amount 2]]</f>
        <v>3450</v>
      </c>
      <c r="L40" s="53">
        <v>8150</v>
      </c>
      <c r="M40" s="72"/>
      <c r="N40" s="53"/>
      <c r="O40" s="55"/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hidden="1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hidden="1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hidden="1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hidden="1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hidden="1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hidden="1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hidden="1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hidden="1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hidden="1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hidden="1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hidden="1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hidden="1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hidden="1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hidden="1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hidden="1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hidden="1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hidden="1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hidden="1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hidden="1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hidden="1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hidden="1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hidden="1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hidden="1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hidden="1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hidden="1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hidden="1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hidden="1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hidden="1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hidden="1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hidden="1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hidden="1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hidden="1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hidden="1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hidden="1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hidden="1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hidden="1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hidden="1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hidden="1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hidden="1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hidden="1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hidden="1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hidden="1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hidden="1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hidden="1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hidden="1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hidden="1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hidden="1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hidden="1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hidden="1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hidden="1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hidden="1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hidden="1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hidden="1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hidden="1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hidden="1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hidden="1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hidden="1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hidden="1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hidden="1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hidden="1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hidden="1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hidden="1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hidden="1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hidden="1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hidden="1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hidden="1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hidden="1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hidden="1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hidden="1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hidden="1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hidden="1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hidden="1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hidden="1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hidden="1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hidden="1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hidden="1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hidden="1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hidden="1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((HearingAids[[#This Row],[haMSRP]]-HearingAids[[#This Row],[Discount Amount 1]])-(HearingAids[[#This Row],[haNetPriceBinural]]-HearingAids[[#This Row],[chargerPrice]])/2)+500</f>
        <v>1125</v>
      </c>
      <c r="K119" s="2">
        <f>HearingAids[[#This Row],[HAListPrice]]-HearingAids[[#This Row],[Discount Amount 2]]</f>
        <v>3675</v>
      </c>
      <c r="L119" s="2">
        <v>8600</v>
      </c>
      <c r="M119" s="48"/>
      <c r="N119" s="2"/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((HearingAids[[#This Row],[haMSRP]]-HearingAids[[#This Row],[Discount Amount 1]])-(HearingAids[[#This Row],[haNetPriceBinural]]-HearingAids[[#This Row],[chargerPrice]])/2)+500</f>
        <v>695</v>
      </c>
      <c r="K120" s="2">
        <f>HearingAids[[#This Row],[HAListPrice]]-HearingAids[[#This Row],[Discount Amount 2]]</f>
        <v>2775</v>
      </c>
      <c r="L120" s="2">
        <v>6800</v>
      </c>
      <c r="M120" s="48"/>
      <c r="N120" s="2"/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((HearingAids[[#This Row],[haMSRP]]-HearingAids[[#This Row],[Discount Amount 1]])-(HearingAids[[#This Row],[haNetPriceBinural]]-HearingAids[[#This Row],[chargerPrice]])/2)+500</f>
        <v>1025</v>
      </c>
      <c r="K121" s="2">
        <f>HearingAids[[#This Row],[HAListPrice]]-HearingAids[[#This Row],[Discount Amount 2]]</f>
        <v>3175</v>
      </c>
      <c r="L121" s="2">
        <v>7600</v>
      </c>
      <c r="M121" s="48"/>
      <c r="N121" s="2"/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hidden="1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hidden="1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hidden="1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hidden="1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hidden="1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hidden="1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hidden="1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hidden="1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hidden="1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hidden="1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hidden="1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hidden="1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hidden="1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hidden="1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hidden="1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hidden="1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hidden="1">
      <c r="A138" s="99" t="s">
        <v>617</v>
      </c>
      <c r="B138" s="100" t="s">
        <v>618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597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 hidden="1">
      <c r="A139" s="99" t="s">
        <v>619</v>
      </c>
      <c r="B139" s="101" t="s">
        <v>620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 hidden="1">
      <c r="A140" s="99" t="s">
        <v>621</v>
      </c>
      <c r="B140" s="100" t="s">
        <v>622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 hidden="1">
      <c r="A141" s="99" t="s">
        <v>623</v>
      </c>
      <c r="B141" s="101" t="s">
        <v>624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 hidden="1">
      <c r="A142" s="99" t="s">
        <v>619</v>
      </c>
      <c r="B142" s="100" t="s">
        <v>620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625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 hidden="1">
      <c r="A143" s="99" t="s">
        <v>623</v>
      </c>
      <c r="B143" s="101" t="s">
        <v>624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625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 hidden="1">
      <c r="A144" s="99" t="s">
        <v>619</v>
      </c>
      <c r="B144" s="100" t="s">
        <v>620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 hidden="1">
      <c r="A145" s="99" t="s">
        <v>617</v>
      </c>
      <c r="B145" s="101" t="s">
        <v>618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 hidden="1">
      <c r="A146" s="99" t="s">
        <v>623</v>
      </c>
      <c r="B146" s="100" t="s">
        <v>622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 hidden="1">
      <c r="A147" s="99" t="s">
        <v>621</v>
      </c>
      <c r="B147" s="101" t="s">
        <v>624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 hidden="1">
      <c r="A148" s="99" t="s">
        <v>619</v>
      </c>
      <c r="B148" s="100" t="s">
        <v>620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 hidden="1">
      <c r="A149" s="99" t="s">
        <v>621</v>
      </c>
      <c r="B149" s="101" t="s">
        <v>622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 hidden="1">
      <c r="A150" s="99" t="s">
        <v>623</v>
      </c>
      <c r="B150" s="100" t="s">
        <v>624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>
      <c r="A151" s="99" t="s">
        <v>619</v>
      </c>
      <c r="B151" s="101" t="s">
        <v>620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((HearingAids[[#This Row],[haMSRP]]-HearingAids[[#This Row],[Discount Amount 1]])-(HearingAids[[#This Row],[haNetPriceBinural]]-HearingAids[[#This Row],[chargerPrice]])/2)+500</f>
        <v>1100</v>
      </c>
      <c r="K151" s="2">
        <f>HearingAids[[#This Row],[HAListPrice]]-HearingAids[[#This Row],[Discount Amount 2]]</f>
        <v>3725</v>
      </c>
      <c r="L151" s="102">
        <v>8650</v>
      </c>
      <c r="M151" s="103"/>
      <c r="N151" s="2"/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>
      <c r="A152" s="99" t="s">
        <v>621</v>
      </c>
      <c r="B152" s="100" t="s">
        <v>622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((HearingAids[[#This Row],[haMSRP]]-HearingAids[[#This Row],[Discount Amount 1]])-(HearingAids[[#This Row],[haNetPriceBinural]]-HearingAids[[#This Row],[chargerPrice]])/2)+500</f>
        <v>670</v>
      </c>
      <c r="K152" s="2">
        <f>HearingAids[[#This Row],[HAListPrice]]-HearingAids[[#This Row],[Discount Amount 2]]</f>
        <v>2825</v>
      </c>
      <c r="L152" s="102">
        <v>6850</v>
      </c>
      <c r="M152" s="103"/>
      <c r="N152" s="2"/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>
      <c r="A153" s="107" t="s">
        <v>623</v>
      </c>
      <c r="B153" s="108" t="s">
        <v>624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((HearingAids[[#This Row],[haMSRP]]-HearingAids[[#This Row],[Discount Amount 1]])-(HearingAids[[#This Row],[haNetPriceBinural]]-HearingAids[[#This Row],[chargerPrice]])/2)+500</f>
        <v>1000</v>
      </c>
      <c r="K153" s="2">
        <f>HearingAids[[#This Row],[HAListPrice]]-HearingAids[[#This Row],[Discount Amount 2]]</f>
        <v>3225</v>
      </c>
      <c r="L153" s="109">
        <v>7650</v>
      </c>
      <c r="M153" s="110"/>
      <c r="N153" s="109"/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598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599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600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601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602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603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604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605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606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607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608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609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610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611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612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613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614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615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616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G4" sqref="G4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400</v>
      </c>
      <c r="F2" s="33">
        <v>0</v>
      </c>
      <c r="G2" s="33">
        <v>400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599</v>
      </c>
      <c r="F3" s="33">
        <v>0</v>
      </c>
      <c r="G3" s="33">
        <v>599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Boost Max S Special</v>
      </c>
      <c r="C5" t="s">
        <v>64</v>
      </c>
    </row>
    <row r="6" spans="1:5">
      <c r="A6" t="str">
        <v>Beltone BTE Digital Boost Ultra 6 95DWT</v>
      </c>
      <c r="B6" t="str">
        <v>Early Lease Upgrade</v>
      </c>
      <c r="C6" t="s">
        <v>596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Limited Specials</v>
      </c>
    </row>
    <row r="13" spans="1:5">
      <c r="A13" t="str">
        <v>Beltone BTE Digital Rely 3 66DW</v>
      </c>
      <c r="B13" t="str">
        <v>Marketing Offer</v>
      </c>
    </row>
    <row r="14" spans="1:5">
      <c r="A14" t="str">
        <v>Beltone BTE Digital Rely 3 76DW</v>
      </c>
      <c r="B14" t="str">
        <v>Martins Point Competitive</v>
      </c>
    </row>
    <row r="15" spans="1:5">
      <c r="A15" t="str">
        <v>Beltone BTE Digital Rely 3 86DWH</v>
      </c>
      <c r="B15" t="str">
        <v>Nations Hearing Competitive</v>
      </c>
    </row>
    <row r="16" spans="1:5">
      <c r="A16" t="str">
        <v>Beltone BTE Digital Rely 3 95DW</v>
      </c>
      <c r="B16" t="str">
        <v>Open House Special</v>
      </c>
    </row>
    <row r="17" spans="1:2">
      <c r="A17" t="str">
        <v>Beltone BTE Digital Rely 4 66DW</v>
      </c>
      <c r="B17" t="str">
        <v>Tri-Care</v>
      </c>
    </row>
    <row r="18" spans="1:2">
      <c r="A18" t="str">
        <v>Beltone BTE Digital Rely 4 76DW</v>
      </c>
      <c r="B18" t="str">
        <v>TruHearing Competitive</v>
      </c>
    </row>
    <row r="19" spans="1:2">
      <c r="A19" t="str">
        <v>Beltone BTE Digital Rely 4 86DWH</v>
      </c>
      <c r="B19" t="str">
        <v>Veterans Discount</v>
      </c>
    </row>
    <row r="20" spans="1:2">
      <c r="A20" t="str">
        <v>Beltone BTE Digital Rely 4 95DW</v>
      </c>
      <c r="B20" t="str">
        <v>WellCare Competitive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Boost Max S 17 95-DWHC</v>
      </c>
    </row>
    <row r="30" spans="1:2">
      <c r="A30" t="str">
        <v>Beltone RIE Digital Boost Max S 4 95-DWHC</v>
      </c>
    </row>
    <row r="31" spans="1:2">
      <c r="A31" t="str">
        <v>Beltone RIE Digital Boost Max S 6 95-DWHC</v>
      </c>
    </row>
    <row r="32" spans="1:2">
      <c r="A32" t="str">
        <v>Beltone RIE Digital Boost Max S 9 95-DWHC</v>
      </c>
    </row>
    <row r="33" spans="1:1">
      <c r="A33" t="str">
        <v>Beltone RIE Digital Commence 2 63-DRW</v>
      </c>
    </row>
    <row r="34" spans="1:1">
      <c r="A34" t="str">
        <v>Beltone RIE Digital Commence 3 62-DRWC</v>
      </c>
    </row>
    <row r="35" spans="1:1">
      <c r="A35" t="str">
        <v>Beltone RIE Digital Envision 17 62S-DRWC</v>
      </c>
    </row>
    <row r="36" spans="1:1">
      <c r="A36" t="str">
        <v>Beltone RIE Digital Envision 4 62S-DRWC</v>
      </c>
    </row>
    <row r="37" spans="1:1">
      <c r="A37" t="str">
        <v>Beltone RIE Digital Envision 6 62S-DRWC</v>
      </c>
    </row>
    <row r="38" spans="1:1">
      <c r="A38" t="str">
        <v>Beltone RIE Digital Envision 9 62S-DRWC</v>
      </c>
    </row>
    <row r="39" spans="1:1">
      <c r="A39" t="str">
        <v>Beltone RIE Digital Rely 2 63DRW</v>
      </c>
    </row>
    <row r="40" spans="1:1">
      <c r="A40" t="str">
        <v>Beltone RIE Digital Rely 2 64DRW</v>
      </c>
    </row>
    <row r="41" spans="1:1">
      <c r="A41" t="str">
        <v>Beltone RIE Digital Rely 3 63DRW</v>
      </c>
    </row>
    <row r="42" spans="1:1">
      <c r="A42" t="str">
        <v>Beltone RIE Digital Rely 3 63DRWC</v>
      </c>
    </row>
    <row r="43" spans="1:1">
      <c r="A43" t="str">
        <v>Beltone RIE Digital Rely 3 64DRW</v>
      </c>
    </row>
    <row r="44" spans="1:1">
      <c r="A44" t="str">
        <v>Beltone RIE Digital Rely 4 63DRWC</v>
      </c>
    </row>
    <row r="45" spans="1:1">
      <c r="A45" t="str">
        <v>Beltone RIE Digital Rely 4 64DRW</v>
      </c>
    </row>
    <row r="46" spans="1:1">
      <c r="A46" t="str">
        <v>Beltone RIE Digital Serene 17 62SDRWC</v>
      </c>
    </row>
    <row r="47" spans="1:1">
      <c r="A47" t="str">
        <v>Beltone RIE Digital Serene 6 62SDRWC</v>
      </c>
    </row>
    <row r="48" spans="1:1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2025-10-24T19:31:31Z</dcterms:modified>
  <cp:category/>
  <cp:contentStatus/>
</cp:coreProperties>
</file>