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82" documentId="8_{F3CD0FF8-58C3-41F7-B22B-5E277AA3B591}" xr6:coauthVersionLast="47" xr6:coauthVersionMax="47" xr10:uidLastSave="{264C9757-7175-4634-BE14-4A73EB7E00B5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 s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 s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<sst xmlns="http://schemas.openxmlformats.org/spreadsheetml/2006/main" count="2465" uniqueCount="602">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</sst>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1">
      <filters>
        <filter val="Beltone Commence 2 63S-DRWC Digital RIE"/>
        <filter val="Beltone Commence 3 62S-DRWC Digital RIE"/>
        <filter val="Beltone Envision 17 62S-DRWC Digital RIE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86" t="s">
        <v>0</v>
      </c>
      <c r="C5" s="87"/>
      <c r="D5" s="10" t="s">
        <v>1</v>
      </c>
      <c r="E5" s="89" t="s">
        <v>69</v>
      </c>
      <c r="F5" s="90"/>
      <c r="G5" s="82" t="s">
        <v>597</v>
      </c>
    </row>
    <row r="6" spans="1:20" ht="23.25" customHeight="1" thickBot="1" x14ac:dyDescent="0.25">
      <c r="B6" s="84" t="s">
        <v>426</v>
      </c>
      <c r="C6" s="85"/>
      <c r="D6" s="25">
        <v>2</v>
      </c>
      <c r="E6" s="91" t="s">
        <v>2</v>
      </c>
      <c r="F6" s="92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88" t="s">
        <v>5</v>
      </c>
      <c r="C10" s="88"/>
      <c r="E10" s="12" t="s">
        <v>452</v>
      </c>
      <c r="F10" s="12" t="s">
        <v>7</v>
      </c>
      <c r="G10" s="12" t="s">
        <v>6</v>
      </c>
      <c r="J10" s="93" t="s">
        <v>78</v>
      </c>
      <c r="K10" s="93"/>
      <c r="L10" s="93"/>
      <c r="M10" s="93"/>
      <c r="N10" s="93"/>
      <c r="O10" s="93"/>
      <c r="P10" s="93"/>
      <c r="Q10" s="93"/>
    </row>
    <row r="11" spans="1:20" ht="18" customHeight="1" x14ac:dyDescent="0.2">
      <c r="A11" t="s">
        <v>446</v>
      </c>
      <c r="B11" s="105" t="str">
        <f>IF($B$6="","",$B$6)</f>
        <v>Beltone RIE Digital Achieve 17 62DRWC</v>
      </c>
      <c r="C11" s="105"/>
      <c r="D11" s="10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4" t="str" cm="1">
        <f t="array" ref="J11">IF($B$6="","",_xlfn.XLOOKUP($B$6&amp;$E$6,haList!A:A&amp;haList!E:E,haList!D:D))</f>
        <v>(REG-HI-ACH17-62DRWC)</v>
      </c>
      <c r="K11" s="95"/>
      <c r="L11" s="95"/>
      <c r="M11" s="95"/>
      <c r="N11" s="95"/>
      <c r="O11" s="95"/>
      <c r="P11" s="95"/>
      <c r="Q11" s="96"/>
    </row>
    <row r="12" spans="1:20" ht="18" customHeight="1" x14ac:dyDescent="0.2">
      <c r="A12" t="s">
        <v>447</v>
      </c>
      <c r="B12" s="105" t="str">
        <f>IF($D$6=1,"",B11)</f>
        <v>Beltone RIE Digital Achieve 17 62DRWC</v>
      </c>
      <c r="C12" s="105"/>
      <c r="D12" s="10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7"/>
      <c r="K12" s="98"/>
      <c r="L12" s="98"/>
      <c r="M12" s="98"/>
      <c r="N12" s="98"/>
      <c r="O12" s="98"/>
      <c r="P12" s="98"/>
      <c r="Q12" s="99"/>
    </row>
    <row r="13" spans="1:20" ht="18" customHeight="1" x14ac:dyDescent="0.2">
      <c r="A13" t="s">
        <v>8</v>
      </c>
      <c r="B13" s="105" t="str" cm="1">
        <f t="array" ref="B13">IF($B$6="","",_xlfn.XLOOKUP($B$6&amp;$E$6,haList!A:A&amp;haList!E:E,haList!G:G))</f>
        <v>Standard Charger</v>
      </c>
      <c r="C13" s="105"/>
      <c r="D13" s="10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7"/>
      <c r="K13" s="98"/>
      <c r="L13" s="98"/>
      <c r="M13" s="98"/>
      <c r="N13" s="98"/>
      <c r="O13" s="98"/>
      <c r="P13" s="98"/>
      <c r="Q13" s="99"/>
      <c r="T13" s="37"/>
    </row>
    <row r="14" spans="1:20" ht="18" customHeight="1" x14ac:dyDescent="0.2">
      <c r="A14" t="s">
        <v>9</v>
      </c>
      <c r="B14" s="105" t="str" cm="1">
        <f t="array" ref="B14">IF($B$6="","",_xlfn.XLOOKUP($B$6&amp;$E$6,haList!A:A&amp;haList!E:E,haList!N:N))</f>
        <v>SureFit3 or M@RIE Receiver</v>
      </c>
      <c r="C14" s="105"/>
      <c r="D14" s="10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7"/>
      <c r="K14" s="98"/>
      <c r="L14" s="98"/>
      <c r="M14" s="98"/>
      <c r="N14" s="98"/>
      <c r="O14" s="98"/>
      <c r="P14" s="98"/>
      <c r="Q14" s="99"/>
      <c r="T14" s="37"/>
    </row>
    <row r="15" spans="1:20" ht="18" customHeight="1" x14ac:dyDescent="0.2">
      <c r="A15" t="s">
        <v>10</v>
      </c>
      <c r="B15" s="105" t="str">
        <f>IF($D$6=1,"",B14)</f>
        <v>SureFit3 or M@RIE Receiver</v>
      </c>
      <c r="C15" s="105"/>
      <c r="D15" s="10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7"/>
      <c r="K15" s="98"/>
      <c r="L15" s="98"/>
      <c r="M15" s="98"/>
      <c r="N15" s="98"/>
      <c r="O15" s="98"/>
      <c r="P15" s="98"/>
      <c r="Q15" s="99"/>
    </row>
    <row r="16" spans="1:20" ht="18" customHeight="1" thickBot="1" x14ac:dyDescent="0.25">
      <c r="B16" s="101" t="s">
        <v>11</v>
      </c>
      <c r="C16" s="101"/>
      <c r="D16" s="101"/>
      <c r="E16" s="47"/>
      <c r="F16" s="47"/>
      <c r="G16" s="13">
        <f>SUM(G11:G15)</f>
        <v>8850</v>
      </c>
      <c r="J16" s="102" t="str" cm="1">
        <f t="array" ref="J16">IF($B$6="","",_xlfn.XLOOKUP($B$6&amp;$E$6,haList!A:A&amp;haList!E:E,haList!C:C))</f>
        <v>REG-HI-ACH17-62DRWC</v>
      </c>
      <c r="K16" s="103"/>
      <c r="L16" s="103"/>
      <c r="M16" s="103"/>
      <c r="N16" s="103"/>
      <c r="O16" s="103"/>
      <c r="P16" s="103"/>
      <c r="Q16" s="104"/>
    </row>
    <row r="17" spans="2:19" ht="18" customHeight="1" x14ac:dyDescent="0.2">
      <c r="B17" s="101" t="str" cm="1">
        <f t="array" ref="B17">IF($B$6="","",IF(_xlfn.XLOOKUP($B$6&amp;E6,haList!A:A&amp;haList!E:E,haList!M:M)=1,"PA Fitting Fee","(do not charge a PA Fitting Fee)"))</f>
        <v>PA Fitting Fee</v>
      </c>
      <c r="C17" s="101"/>
      <c r="D17" s="10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0" t="s">
        <v>12</v>
      </c>
      <c r="C18" s="100"/>
      <c r="D18" s="10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0"/>
      <c r="C19" s="100"/>
      <c r="D19" s="10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5"/>
      <c r="N20" s="9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7"/>
      <c r="M21" s="98"/>
      <c r="N21" s="9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97"/>
      <c r="M22" s="98"/>
      <c r="N22" s="9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97"/>
      <c r="M23" s="98"/>
      <c r="N23" s="9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6"/>
      <c r="M24" s="107"/>
      <c r="N24" s="108"/>
      <c r="O24" s="54"/>
      <c r="P24" s="54"/>
      <c r="Q24" s="54"/>
      <c r="R24" s="54"/>
      <c r="S24" s="54"/>
    </row>
    <row r="25" spans="2:19" ht="18" customHeight="1" thickBot="1" x14ac:dyDescent="0.3">
      <c r="B25" s="100"/>
      <c r="C25" s="100"/>
      <c r="D25" s="10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149" sqref="B149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hidden="1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hidden="1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hidden="1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hidden="1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hidden="1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hidden="1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hidden="1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hidden="1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hidden="1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hidden="1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hidden="1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hidden="1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hidden="1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hidden="1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hidden="1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hidden="1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hidden="1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hidden="1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hidden="1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hidden="1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hidden="1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hidden="1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hidden="1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hidden="1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hidden="1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hidden="1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hidden="1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hidden="1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hidden="1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hidden="1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hidden="1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hidden="1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hidden="1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hidden="1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hidden="1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hidden="1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hidden="1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hidden="1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hidden="1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hidden="1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hidden="1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hidden="1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hidden="1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hidden="1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hidden="1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hidden="1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hidden="1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hidden="1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hidden="1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hidden="1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hidden="1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hidden="1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hidden="1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hidden="1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hidden="1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hidden="1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hidden="1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hidden="1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hidden="1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hidden="1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hidden="1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hidden="1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hidden="1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hidden="1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hidden="1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hidden="1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hidden="1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hidden="1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hidden="1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hidden="1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hidden="1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hidden="1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hidden="1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hidden="1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hidden="1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hidden="1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hidden="1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hidden="1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hidden="1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hidden="1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hidden="1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hidden="1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hidden="1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hidden="1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hidden="1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hidden="1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hidden="1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hidden="1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hidden="1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hidden="1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hidden="1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hidden="1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hidden="1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hidden="1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hidden="1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hidden="1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hidden="1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hidden="1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hidden="1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hidden="1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hidden="1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hidden="1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hidden="1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hidden="1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hidden="1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hidden="1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hidden="1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hidden="1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hidden="1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hidden="1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hidden="1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hidden="1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hidden="1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hidden="1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hidden="1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hidden="1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hidden="1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hidden="1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hidden="1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hidden="1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hidden="1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hidden="1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hidden="1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hidden="1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hidden="1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hidden="1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hidden="1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hidden="1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hidden="1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hidden="1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hidden="1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hidden="1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hidden="1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hidden="1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hidden="1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hidden="1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x14ac:dyDescent="0.7">
      <c r="A144" s="71" t="s">
        <v>575</v>
      </c>
      <c r="B144" s="83" t="s">
        <v>594</v>
      </c>
      <c r="C144" s="71"/>
      <c r="D144" s="26" t="str">
        <f t="shared" si="8"/>
        <v>()</v>
      </c>
      <c r="E144" s="109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hidden="1" x14ac:dyDescent="0.7">
      <c r="A145" s="71" t="s">
        <v>577</v>
      </c>
      <c r="B145" s="80" t="s">
        <v>596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hidden="1" x14ac:dyDescent="0.7">
      <c r="A146" s="71" t="s">
        <v>576</v>
      </c>
      <c r="B146" s="83" t="s">
        <v>595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hidden="1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x14ac:dyDescent="0.7">
      <c r="A148" s="71" t="s">
        <v>579</v>
      </c>
      <c r="B148" s="83" t="s">
        <v>600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x14ac:dyDescent="0.7">
      <c r="A149" s="71" t="s">
        <v>580</v>
      </c>
      <c r="B149" s="83" t="s">
        <v>601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hidden="1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hidden="1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hidden="1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hidden="1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hidden="1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hidden="1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hidden="1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hidden="1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hidden="1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hidden="1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hidden="1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hidden="1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hidden="1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hidden="1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hidden="1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hidden="1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2025-06-18T14:38:41Z</dcterms:modified>
  <cp:category/>
  <cp:contentStatus/>
</cp:coreProperties>
</file>