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54" documentId="8_{964C585B-190F-46EC-9553-F8D486DF59FA}" xr6:coauthVersionLast="47" xr6:coauthVersionMax="47" xr10:uidLastSave="{B65A00FB-3F07-4B83-B4A6-373F36A0A820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C40" i="1"/>
  <c r="F39" i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<sst xmlns="http://schemas.openxmlformats.org/spreadsheetml/2006/main" count="2799" uniqueCount="628">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</sst>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opLeftCell="A16" workbookViewId="0">
      <selection activeCell="E9" sqref="E9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587</v>
      </c>
      <c r="B3" s="116" t="s">
        <v>497</v>
      </c>
      <c r="C3" s="117"/>
    </row>
    <row r="4" spans="1:8" ht="13.5" thickBot="1">
      <c r="A4" s="74"/>
    </row>
    <row r="5" spans="1:8" ht="13.5" thickBot="1">
      <c r="A5" s="74" t="s">
        <v>0</v>
      </c>
      <c r="B5" s="116">
        <v>2</v>
      </c>
      <c r="C5" s="117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6" t="s">
        <v>586</v>
      </c>
      <c r="C7" s="117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>
      <c r="A13" s="82" t="s">
        <v>412</v>
      </c>
      <c r="B13" s="83" t="e" cm="1">
        <f t="array" ref="B13">IF($B$3="","",_xlfn.XLOOKUP($B$3&amp;$B$7,haList!A:A&amp;haList!I:I,haList!D:D))</f>
        <v>#N/A</v>
      </c>
      <c r="C13" s="82" t="s">
        <v>412</v>
      </c>
      <c r="D13" s="84" t="e" cm="1">
        <f t="array" ref="D13">IF($B$5=1,"",_xlfn.XLOOKUP($B$3&amp;$B$7,haList!A:A&amp;haList!I:I,haList!D:D))</f>
        <v>#N/A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>
      <c r="A15" s="82" t="s">
        <v>588</v>
      </c>
      <c r="B15" s="83" t="e">
        <f>B13+B14</f>
        <v>#N/A</v>
      </c>
      <c r="C15" s="82" t="s">
        <v>588</v>
      </c>
      <c r="D15" s="85" t="e">
        <f>IF(B5=1,"",D13+D14)</f>
        <v>#N/A</v>
      </c>
      <c r="E15" s="64"/>
      <c r="F15" s="64"/>
    </row>
    <row r="16" spans="1:8" ht="18" customHeight="1">
      <c r="A16" s="82" t="s">
        <v>589</v>
      </c>
      <c r="B16" s="83" t="e" cm="1">
        <f t="array" ref="B16">_xlfn.XLOOKUP($B$3&amp;$B$7,haList!$A:$A&amp;haList!$I:$I,-haList!$J:$J)</f>
        <v>#N/A</v>
      </c>
      <c r="C16" s="82" t="s">
        <v>589</v>
      </c>
      <c r="D16" s="83" t="e" cm="1">
        <f t="array" ref="D16">IF(B5=1,"",_xlfn.XLOOKUP($B$3&amp;$B$7,haList!$A:$A&amp;haList!$I:$I,-haList!$J:$J))</f>
        <v>#N/A</v>
      </c>
      <c r="E16" s="64"/>
      <c r="F16" s="64"/>
    </row>
    <row r="17" spans="1:9" ht="18" customHeight="1">
      <c r="A17" s="82" t="s">
        <v>590</v>
      </c>
      <c r="B17" s="83" t="e">
        <f>B15+B16</f>
        <v>#N/A</v>
      </c>
      <c r="C17" s="82" t="s">
        <v>590</v>
      </c>
      <c r="D17" s="85" t="e">
        <f>IF(B5=1,"",D15+D16)</f>
        <v>#N/A</v>
      </c>
      <c r="E17" s="64"/>
      <c r="F17" s="64"/>
    </row>
    <row r="18" spans="1:9" ht="18" customHeight="1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>
      <c r="A19" s="86" t="s">
        <v>592</v>
      </c>
      <c r="B19" s="87" t="e">
        <f>B17+B18</f>
        <v>#N/A</v>
      </c>
      <c r="C19" s="86" t="s">
        <v>592</v>
      </c>
      <c r="D19" s="88" t="e">
        <f>IF(B5=1,"",D17+D18)</f>
        <v>#N/A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593</v>
      </c>
      <c r="C22" s="90" t="e">
        <f>B19</f>
        <v>#N/A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 t="e">
        <f>IF(B5=2,D19,0)</f>
        <v>#N/A</v>
      </c>
      <c r="D23" s="89"/>
      <c r="E23" s="64"/>
      <c r="F23" s="64"/>
    </row>
    <row r="24" spans="1:9" ht="18" customHeight="1">
      <c r="B24" s="74" t="e" cm="1">
        <f t="array" ref="B24">IF($B$3="","",_xlfn.XLOOKUP($B$3&amp;$B$7,haList!$A:$A&amp;haList!$I:$I,haList!$R:$R))</f>
        <v>#N/A</v>
      </c>
      <c r="C24" s="64" t="e" cm="1">
        <f t="array" ref="C24">IF($B$24="","",_xlfn.XLOOKUP($B$3&amp;$B$7,haList!$A:$A&amp;haList!$I:$I,haList!$S:$S))</f>
        <v>#N/A</v>
      </c>
      <c r="E24" s="64"/>
      <c r="F24" s="64"/>
      <c r="I24" s="90"/>
    </row>
    <row r="25" spans="1:9" ht="18" customHeight="1">
      <c r="B25" s="74" t="e" cm="1">
        <f t="array" ref="B25">IF($B$3="","",_xlfn.XLOOKUP($B$3&amp;$B$7,haList!$A:$A&amp;haList!$I:$I,haList!$T:$T))</f>
        <v>#N/A</v>
      </c>
      <c r="C25" s="64" t="e" cm="1">
        <f t="array" ref="C25">IF($B$24="","",_xlfn.XLOOKUP($B$3&amp;$B$7,haList!$A:$A&amp;haList!$I:$I,haList!$U:$U))</f>
        <v>#N/A</v>
      </c>
      <c r="D25" s="92"/>
      <c r="F25" s="64"/>
      <c r="I25" s="90"/>
    </row>
    <row r="26" spans="1:9" ht="18" customHeight="1">
      <c r="B26" s="74" t="e">
        <f>IF($B$5=1,"",B25)</f>
        <v>#N/A</v>
      </c>
      <c r="C26" s="64" t="e">
        <f>IF(B5=2,C25,0)</f>
        <v>#N/A</v>
      </c>
      <c r="D26" s="92"/>
      <c r="F26" s="64"/>
    </row>
    <row r="27" spans="1:9" ht="18" customHeight="1">
      <c r="B27" s="74" t="s">
        <v>4</v>
      </c>
      <c r="C27" s="90" t="e">
        <f>C22+C23+C24+C25+C26</f>
        <v>#N/A</v>
      </c>
      <c r="D27" s="74"/>
      <c r="E27" s="74"/>
      <c r="F27" s="64"/>
    </row>
    <row r="28" spans="1:9" ht="18" customHeight="1">
      <c r="B28" s="74" t="e" cm="1">
        <f t="array" ref="B28">IF($B$3="","",IF(_xlfn.XLOOKUP($B$3&amp;$B$7,haList!$A:$A&amp;haList!$I:$I,haList!$Q:$Q)=1,"PA Fitting Fee","(do not charge a PA Fitting Fee)"))</f>
        <v>#N/A</v>
      </c>
      <c r="C28" s="93" t="e" cm="1">
        <f t="array" ref="C28">IF($B$3="","",IF(_xlfn.XLOOKUP($B$3&amp;$B$7,haList!$A:$A&amp;haList!$I:$I,haList!$Q:$Q)=1,300,""))</f>
        <v>#N/A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 t="e">
        <f>C27+C28</f>
        <v>#N/A</v>
      </c>
      <c r="D29" s="94"/>
      <c r="E29" s="94"/>
      <c r="F29" s="65"/>
      <c r="H29" s="64"/>
    </row>
    <row r="30" spans="1:9" ht="18" customHeight="1">
      <c r="A30" s="115"/>
      <c r="B30" s="115"/>
      <c r="C30" s="115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 t="e">
        <f>C29</f>
        <v>#N/A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 t="e">
        <f>C33-C34</f>
        <v>#N/A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P40" sqref="P40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627</v>
      </c>
      <c r="J39" s="53">
        <v>750</v>
      </c>
      <c r="K39" s="53">
        <f>HearingAids[[#This Row],[HAListPrice]]-HearingAids[[#This Row],[Discount Amount 2]]</f>
        <v>4050</v>
      </c>
      <c r="L39" s="53">
        <v>9350</v>
      </c>
      <c r="M39" s="72"/>
      <c r="N39" s="53"/>
      <c r="O39" s="55"/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627</v>
      </c>
      <c r="J40" s="53">
        <v>750</v>
      </c>
      <c r="K40" s="53">
        <f>HearingAids[[#This Row],[HAListPrice]]-HearingAids[[#This Row],[Discount Amount 2]]</f>
        <v>3450</v>
      </c>
      <c r="L40" s="53">
        <v>8150</v>
      </c>
      <c r="M40" s="72"/>
      <c r="N40" s="53"/>
      <c r="O40" s="55"/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99" t="s">
        <v>618</v>
      </c>
      <c r="B138" s="100" t="s">
        <v>619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>
      <c r="A139" s="99" t="s">
        <v>620</v>
      </c>
      <c r="B139" s="101" t="s">
        <v>621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>
      <c r="A140" s="99" t="s">
        <v>622</v>
      </c>
      <c r="B140" s="100" t="s">
        <v>623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>
      <c r="A141" s="99" t="s">
        <v>624</v>
      </c>
      <c r="B141" s="101" t="s">
        <v>625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>
      <c r="A142" s="99" t="s">
        <v>620</v>
      </c>
      <c r="B142" s="100" t="s">
        <v>621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>
      <c r="A143" s="99" t="s">
        <v>624</v>
      </c>
      <c r="B143" s="101" t="s">
        <v>625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>
      <c r="A144" s="99" t="s">
        <v>620</v>
      </c>
      <c r="B144" s="100" t="s">
        <v>621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>
      <c r="A145" s="99" t="s">
        <v>618</v>
      </c>
      <c r="B145" s="101" t="s">
        <v>619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>
      <c r="A146" s="99" t="s">
        <v>624</v>
      </c>
      <c r="B146" s="100" t="s">
        <v>623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99" t="s">
        <v>622</v>
      </c>
      <c r="B147" s="101" t="s">
        <v>625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99" t="s">
        <v>620</v>
      </c>
      <c r="B148" s="100" t="s">
        <v>621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99" t="s">
        <v>622</v>
      </c>
      <c r="B149" s="101" t="s">
        <v>623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>
      <c r="A150" s="99" t="s">
        <v>624</v>
      </c>
      <c r="B150" s="100" t="s">
        <v>625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620</v>
      </c>
      <c r="B151" s="101" t="s">
        <v>621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622</v>
      </c>
      <c r="B152" s="100" t="s">
        <v>623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624</v>
      </c>
      <c r="B153" s="108" t="s">
        <v>625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G4" sqref="G4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599</v>
      </c>
      <c r="F3" s="33">
        <v>0</v>
      </c>
      <c r="G3" s="33">
        <v>599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2025-10-01T13:09:57Z</dcterms:modified>
  <cp:category/>
  <cp:contentStatus/>
</cp:coreProperties>
</file>