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68" documentId="8_{964C585B-190F-46EC-9553-F8D486DF59FA}" xr6:coauthVersionLast="47" xr6:coauthVersionMax="47" xr10:uidLastSave="{438C0BD3-AD53-47A8-A3CD-59A6294BE8DC}"/>
  <bookViews>
    <workbookView xWindow="-120" yWindow="-120" windowWidth="29040" windowHeight="157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3" i="1" l="1"/>
  <c r="J152" i="1"/>
  <c r="J151" i="1"/>
  <c r="J121" i="1"/>
  <c r="J120" i="1"/>
  <c r="J119" i="1"/>
  <c r="C28" i="2" l="1" a="1"/>
  <c r="C28" i="2" s="1"/>
  <c r="C142" i="1"/>
  <c r="K140" i="1"/>
  <c r="N140" i="1" s="1"/>
  <c r="O140" i="1" s="1"/>
  <c r="K147" i="1"/>
  <c r="N147" i="1" s="1"/>
  <c r="J138" i="1"/>
  <c r="J143" i="1"/>
  <c r="J149" i="1"/>
  <c r="G153" i="1"/>
  <c r="K153" i="1" s="1"/>
  <c r="G138" i="1"/>
  <c r="K138" i="1" s="1"/>
  <c r="N138" i="1" s="1"/>
  <c r="O138" i="1" s="1"/>
  <c r="G140" i="1"/>
  <c r="G147" i="1"/>
  <c r="G148" i="1"/>
  <c r="K148" i="1" s="1"/>
  <c r="N148" i="1" s="1"/>
  <c r="G150" i="1"/>
  <c r="K150" i="1" s="1"/>
  <c r="N150" i="1" s="1"/>
  <c r="G152" i="1"/>
  <c r="K152" i="1" s="1"/>
  <c r="F153" i="1"/>
  <c r="F138" i="1"/>
  <c r="F139" i="1"/>
  <c r="G139" i="1" s="1"/>
  <c r="K139" i="1" s="1"/>
  <c r="N139" i="1" s="1"/>
  <c r="O139" i="1" s="1"/>
  <c r="F140" i="1"/>
  <c r="F141" i="1"/>
  <c r="G141" i="1" s="1"/>
  <c r="K141" i="1" s="1"/>
  <c r="N141" i="1" s="1"/>
  <c r="O141" i="1" s="1"/>
  <c r="F142" i="1"/>
  <c r="G142" i="1" s="1"/>
  <c r="F143" i="1"/>
  <c r="G143" i="1" s="1"/>
  <c r="K143" i="1" s="1"/>
  <c r="N143" i="1" s="1"/>
  <c r="F144" i="1"/>
  <c r="G144" i="1" s="1"/>
  <c r="K144" i="1" s="1"/>
  <c r="F145" i="1"/>
  <c r="G145" i="1" s="1"/>
  <c r="K145" i="1" s="1"/>
  <c r="F146" i="1"/>
  <c r="G146" i="1" s="1"/>
  <c r="K146" i="1" s="1"/>
  <c r="F147" i="1"/>
  <c r="F148" i="1"/>
  <c r="J148" i="1" s="1"/>
  <c r="F149" i="1"/>
  <c r="G149" i="1" s="1"/>
  <c r="K149" i="1" s="1"/>
  <c r="N149" i="1" s="1"/>
  <c r="F150" i="1"/>
  <c r="J150" i="1" s="1"/>
  <c r="F151" i="1"/>
  <c r="G151" i="1" s="1"/>
  <c r="K151" i="1" s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3" i="3" a="1"/>
  <c r="B3" i="3" s="1"/>
  <c r="D13" i="2" a="1"/>
  <c r="D13" i="2" s="1"/>
  <c r="B23" i="2"/>
  <c r="B34" i="2"/>
  <c r="B28" i="2" a="1"/>
  <c r="B28" i="2" s="1"/>
  <c r="B25" i="2" a="1"/>
  <c r="B25" i="2" s="1"/>
  <c r="B24" i="2" a="1"/>
  <c r="B24" i="2" s="1"/>
  <c r="C25" i="2" s="1" a="1"/>
  <c r="C25" i="2" s="1"/>
  <c r="C26" i="2" s="1"/>
  <c r="B13" i="2" a="1"/>
  <c r="B13" i="2" s="1"/>
  <c r="F40" i="1"/>
  <c r="C40" i="1"/>
  <c r="F39" i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N146" i="1" l="1"/>
  <c r="O146" i="1"/>
  <c r="N145" i="1"/>
  <c r="O145" i="1"/>
  <c r="N144" i="1"/>
  <c r="O144" i="1"/>
  <c r="J142" i="1"/>
  <c r="K142" i="1" s="1"/>
  <c r="N142" i="1" s="1"/>
  <c r="O147" i="1"/>
  <c r="O149" i="1"/>
  <c r="O150" i="1"/>
  <c r="O148" i="1"/>
  <c r="D15" i="2"/>
  <c r="C24" i="2" a="1"/>
  <c r="C24" i="2" s="1"/>
  <c r="B15" i="2"/>
  <c r="G39" i="1"/>
  <c r="K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D16" i="2" l="1" a="1"/>
  <c r="D16" i="2" s="1"/>
  <c r="D17" i="2" s="1"/>
  <c r="B16" i="2" a="1"/>
  <c r="B16" i="2" s="1"/>
  <c r="B17" i="2" s="1"/>
  <c r="K118" i="1"/>
  <c r="K103" i="1"/>
  <c r="K120" i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O120" i="1" l="1"/>
  <c r="B18" i="2" a="1"/>
  <c r="B18" i="2" s="1"/>
  <c r="D18" i="2" a="1"/>
  <c r="D18" i="2" s="1"/>
  <c r="O121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<sst xmlns="http://schemas.openxmlformats.org/spreadsheetml/2006/main" count="2793" uniqueCount="627">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</sst>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43" fontId="1" fillId="0" borderId="0" xfId="1" applyFont="1" applyFill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>
    <filterColumn colId="8">
      <filters>
        <filter val="Open House Special"/>
      </filters>
    </filterColumn>
  </autoFilter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opLeftCell="A10" workbookViewId="0">
      <selection activeCell="B3" sqref="B3:C3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586</v>
      </c>
      <c r="B3" s="116" t="s">
        <v>498</v>
      </c>
      <c r="C3" s="117"/>
    </row>
    <row r="4" spans="1:8" ht="13.5" thickBot="1">
      <c r="A4" s="74"/>
    </row>
    <row r="5" spans="1:8" ht="13.5" thickBot="1">
      <c r="A5" s="74" t="s">
        <v>0</v>
      </c>
      <c r="B5" s="116">
        <v>2</v>
      </c>
      <c r="C5" s="117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6" t="s">
        <v>421</v>
      </c>
      <c r="C7" s="117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593</v>
      </c>
      <c r="B12" s="80" t="s">
        <v>594</v>
      </c>
      <c r="C12" s="79" t="s">
        <v>595</v>
      </c>
      <c r="D12" s="80" t="s">
        <v>594</v>
      </c>
      <c r="F12" s="81"/>
    </row>
    <row r="13" spans="1:8" ht="18" customHeight="1">
      <c r="A13" s="82" t="s">
        <v>412</v>
      </c>
      <c r="B13" s="83" cm="1">
        <f t="array" ref="B13">IF($B$3="","",_xlfn.XLOOKUP($B$3&amp;$B$7,haList!A:A&amp;haList!I:I,haList!D:D))</f>
        <v>3689</v>
      </c>
      <c r="C13" s="82" t="s">
        <v>412</v>
      </c>
      <c r="D13" s="84" cm="1">
        <f t="array" ref="D13">IF($B$5=1,"",_xlfn.XLOOKUP($B$3&amp;$B$7,haList!A:A&amp;haList!I:I,haList!D:D))</f>
        <v>3689</v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-219</v>
      </c>
      <c r="C14" s="82" t="s">
        <v>538</v>
      </c>
      <c r="D14" s="68" cm="1">
        <f t="array" ref="D14">IF(B5=1,"",_xlfn.XLOOKUP($B$3,haList!$A:$A,-haList!$F:$F))</f>
        <v>-219</v>
      </c>
      <c r="E14" s="64"/>
      <c r="F14" s="64"/>
    </row>
    <row r="15" spans="1:8" ht="18" customHeight="1">
      <c r="A15" s="82" t="s">
        <v>587</v>
      </c>
      <c r="B15" s="83">
        <f>B13+B14</f>
        <v>3470</v>
      </c>
      <c r="C15" s="82" t="s">
        <v>587</v>
      </c>
      <c r="D15" s="85">
        <f>IF(B5=1,"",D13+D14)</f>
        <v>3470</v>
      </c>
      <c r="E15" s="64"/>
      <c r="F15" s="64"/>
    </row>
    <row r="16" spans="1:8" ht="18" customHeight="1">
      <c r="A16" s="82" t="s">
        <v>588</v>
      </c>
      <c r="B16" s="83" cm="1">
        <f t="array" ref="B16">_xlfn.XLOOKUP($B$3&amp;$B$7,haList!$A:$A&amp;haList!$I:$I,-haList!$J:$J)</f>
        <v>-695</v>
      </c>
      <c r="C16" s="82" t="s">
        <v>588</v>
      </c>
      <c r="D16" s="83" cm="1">
        <f t="array" ref="D16">IF(B5=1,"",_xlfn.XLOOKUP($B$3&amp;$B$7,haList!$A:$A&amp;haList!$I:$I,-haList!$J:$J))</f>
        <v>-695</v>
      </c>
      <c r="E16" s="64"/>
      <c r="F16" s="64"/>
    </row>
    <row r="17" spans="1:9" ht="18" customHeight="1">
      <c r="A17" s="82" t="s">
        <v>589</v>
      </c>
      <c r="B17" s="83">
        <f>B15+B16</f>
        <v>2775</v>
      </c>
      <c r="C17" s="82" t="s">
        <v>589</v>
      </c>
      <c r="D17" s="85">
        <f>IF(B5=1,"",D15+D16)</f>
        <v>2775</v>
      </c>
      <c r="E17" s="64"/>
      <c r="F17" s="64"/>
    </row>
    <row r="18" spans="1:9" ht="18" customHeight="1">
      <c r="A18" s="82" t="s">
        <v>590</v>
      </c>
      <c r="B18" s="83" t="e" cm="1">
        <f t="array" ref="B18">IF($B$7="Open House Special",_xlfn.XLOOKUP($B$3&amp;"Marketing Offer",haList!$A:$A&amp;haList!$M:$M,-haList!$N:$N),0)</f>
        <v>#N/A</v>
      </c>
      <c r="C18" s="82" t="s">
        <v>590</v>
      </c>
      <c r="D18" s="83" t="e" cm="1">
        <f t="array" ref="D18">IF(B5=1,"",IF($B$7="Open House Special",_xlfn.XLOOKUP($B$3&amp;"Marketing Offer",haList!$A:$A&amp;haList!$M:$M,-haList!$N:$N),0))</f>
        <v>#N/A</v>
      </c>
      <c r="E18" s="64"/>
      <c r="F18" s="64"/>
    </row>
    <row r="19" spans="1:9" ht="18" customHeight="1" thickBot="1">
      <c r="A19" s="86" t="s">
        <v>591</v>
      </c>
      <c r="B19" s="87" t="e">
        <f>B17+B18</f>
        <v>#N/A</v>
      </c>
      <c r="C19" s="86" t="s">
        <v>591</v>
      </c>
      <c r="D19" s="88" t="e">
        <f>IF(B5=1,"",D17+D18)</f>
        <v>#N/A</v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592</v>
      </c>
      <c r="C22" s="90" t="e">
        <f>B19</f>
        <v>#N/A</v>
      </c>
      <c r="D22" s="89"/>
      <c r="E22" s="64"/>
      <c r="F22" s="64"/>
    </row>
    <row r="23" spans="1:9" ht="18" customHeight="1">
      <c r="B23" s="74" t="str">
        <f>IF($B$5=1,"",B22)</f>
        <v>Hearing Aid 1</v>
      </c>
      <c r="C23" s="91" t="e">
        <f>IF(B5=2,D19,0)</f>
        <v>#N/A</v>
      </c>
      <c r="D23" s="89"/>
      <c r="E23" s="64"/>
      <c r="F23" s="64"/>
    </row>
    <row r="24" spans="1:9" ht="18" customHeight="1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>
      <c r="B27" s="74" t="s">
        <v>4</v>
      </c>
      <c r="C27" s="90" t="e">
        <f>C22+C23+C24+C25+C26</f>
        <v>#N/A</v>
      </c>
      <c r="D27" s="74"/>
      <c r="E27" s="74"/>
      <c r="F27" s="64"/>
    </row>
    <row r="28" spans="1:9" ht="18" customHeight="1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IF($B$3="","",IF(_xlfn.XLOOKUP($B$3&amp;$B$7,haList!$A:$A&amp;haList!$I:$I,haList!$Q:$Q)=1,400,""))</f>
        <v>400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 t="e">
        <f>C27+C28</f>
        <v>#N/A</v>
      </c>
      <c r="D29" s="94"/>
      <c r="E29" s="94"/>
      <c r="F29" s="65"/>
      <c r="H29" s="64"/>
    </row>
    <row r="30" spans="1:9" ht="18" customHeight="1">
      <c r="A30" s="115"/>
      <c r="B30" s="115"/>
      <c r="C30" s="115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 t="e">
        <f>C29</f>
        <v>#N/A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 t="e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#N/A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 t="e">
        <f>C33-C34</f>
        <v>#N/A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J119" sqref="J119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hidden="1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597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hidden="1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597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hidden="1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597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hidden="1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597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hidden="1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597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hidden="1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597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hidden="1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597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hidden="1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597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hidden="1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597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hidden="1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597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hidden="1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597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hidden="1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597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hidden="1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597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hidden="1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597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hidden="1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597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hidden="1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597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hidden="1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597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hidden="1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597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hidden="1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597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hidden="1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597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hidden="1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597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hidden="1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597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hidden="1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597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hidden="1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597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hidden="1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597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hidden="1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597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hidden="1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597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hidden="1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597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hidden="1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597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hidden="1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597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hidden="1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hidden="1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hidden="1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hidden="1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hidden="1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hidden="1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hidden="1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hidden="1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4" t="s">
        <v>626</v>
      </c>
      <c r="J39" s="53">
        <v>750</v>
      </c>
      <c r="K39" s="53">
        <f>HearingAids[[#This Row],[HAListPrice]]-HearingAids[[#This Row],[Discount Amount 2]]</f>
        <v>4050</v>
      </c>
      <c r="L39" s="53">
        <v>9350</v>
      </c>
      <c r="M39" s="72"/>
      <c r="N39" s="53"/>
      <c r="O39" s="55"/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hidden="1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4" t="s">
        <v>626</v>
      </c>
      <c r="J40" s="53">
        <v>750</v>
      </c>
      <c r="K40" s="53">
        <f>HearingAids[[#This Row],[HAListPrice]]-HearingAids[[#This Row],[Discount Amount 2]]</f>
        <v>3450</v>
      </c>
      <c r="L40" s="53">
        <v>8150</v>
      </c>
      <c r="M40" s="72"/>
      <c r="N40" s="53"/>
      <c r="O40" s="55"/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hidden="1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hidden="1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hidden="1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hidden="1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hidden="1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hidden="1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hidden="1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hidden="1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hidden="1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hidden="1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hidden="1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hidden="1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hidden="1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hidden="1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hidden="1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hidden="1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hidden="1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hidden="1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hidden="1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hidden="1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hidden="1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hidden="1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hidden="1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hidden="1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hidden="1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hidden="1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hidden="1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hidden="1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hidden="1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hidden="1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hidden="1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hidden="1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hidden="1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hidden="1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hidden="1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hidden="1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hidden="1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hidden="1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hidden="1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hidden="1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hidden="1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hidden="1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hidden="1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hidden="1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hidden="1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hidden="1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hidden="1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hidden="1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hidden="1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hidden="1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hidden="1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hidden="1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hidden="1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hidden="1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hidden="1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hidden="1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hidden="1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hidden="1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hidden="1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hidden="1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hidden="1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hidden="1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hidden="1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hidden="1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hidden="1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hidden="1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hidden="1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hidden="1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hidden="1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hidden="1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hidden="1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hidden="1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hidden="1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hidden="1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hidden="1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hidden="1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hidden="1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hidden="1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((HearingAids[[#This Row],[haMSRP]]-HearingAids[[#This Row],[Discount Amount 1]])-(HearingAids[[#This Row],[haNetPriceBinural]]-HearingAids[[#This Row],[chargerPrice]])/2)+500</f>
        <v>1125</v>
      </c>
      <c r="K119" s="2">
        <f>HearingAids[[#This Row],[HAListPrice]]-HearingAids[[#This Row],[Discount Amount 2]]</f>
        <v>3675</v>
      </c>
      <c r="L119" s="2">
        <v>8600</v>
      </c>
      <c r="M119" s="48"/>
      <c r="N119" s="2"/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((HearingAids[[#This Row],[haMSRP]]-HearingAids[[#This Row],[Discount Amount 1]])-(HearingAids[[#This Row],[haNetPriceBinural]]-HearingAids[[#This Row],[chargerPrice]])/2)+500</f>
        <v>695</v>
      </c>
      <c r="K120" s="2">
        <f>HearingAids[[#This Row],[HAListPrice]]-HearingAids[[#This Row],[Discount Amount 2]]</f>
        <v>2775</v>
      </c>
      <c r="L120" s="2">
        <v>6800</v>
      </c>
      <c r="M120" s="48"/>
      <c r="N120" s="2"/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((HearingAids[[#This Row],[haMSRP]]-HearingAids[[#This Row],[Discount Amount 1]])-(HearingAids[[#This Row],[haNetPriceBinural]]-HearingAids[[#This Row],[chargerPrice]])/2)+500</f>
        <v>1025</v>
      </c>
      <c r="K121" s="2">
        <f>HearingAids[[#This Row],[HAListPrice]]-HearingAids[[#This Row],[Discount Amount 2]]</f>
        <v>3175</v>
      </c>
      <c r="L121" s="2">
        <v>7600</v>
      </c>
      <c r="M121" s="48"/>
      <c r="N121" s="2"/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hidden="1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hidden="1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hidden="1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hidden="1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hidden="1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hidden="1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hidden="1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hidden="1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hidden="1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hidden="1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hidden="1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hidden="1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hidden="1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hidden="1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hidden="1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hidden="1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hidden="1">
      <c r="A138" s="99" t="s">
        <v>617</v>
      </c>
      <c r="B138" s="100" t="s">
        <v>618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597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 hidden="1">
      <c r="A139" s="99" t="s">
        <v>619</v>
      </c>
      <c r="B139" s="101" t="s">
        <v>620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 hidden="1">
      <c r="A140" s="99" t="s">
        <v>621</v>
      </c>
      <c r="B140" s="100" t="s">
        <v>622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 hidden="1">
      <c r="A141" s="99" t="s">
        <v>623</v>
      </c>
      <c r="B141" s="101" t="s">
        <v>624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 hidden="1">
      <c r="A142" s="99" t="s">
        <v>619</v>
      </c>
      <c r="B142" s="100" t="s">
        <v>620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625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 hidden="1">
      <c r="A143" s="99" t="s">
        <v>623</v>
      </c>
      <c r="B143" s="101" t="s">
        <v>624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625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 hidden="1">
      <c r="A144" s="99" t="s">
        <v>619</v>
      </c>
      <c r="B144" s="100" t="s">
        <v>620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 hidden="1">
      <c r="A145" s="99" t="s">
        <v>617</v>
      </c>
      <c r="B145" s="101" t="s">
        <v>618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 hidden="1">
      <c r="A146" s="99" t="s">
        <v>623</v>
      </c>
      <c r="B146" s="100" t="s">
        <v>622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hidden="1">
      <c r="A147" s="99" t="s">
        <v>621</v>
      </c>
      <c r="B147" s="101" t="s">
        <v>624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hidden="1">
      <c r="A148" s="99" t="s">
        <v>619</v>
      </c>
      <c r="B148" s="100" t="s">
        <v>620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hidden="1">
      <c r="A149" s="99" t="s">
        <v>621</v>
      </c>
      <c r="B149" s="101" t="s">
        <v>622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 hidden="1">
      <c r="A150" s="99" t="s">
        <v>623</v>
      </c>
      <c r="B150" s="100" t="s">
        <v>624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619</v>
      </c>
      <c r="B151" s="101" t="s">
        <v>620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((HearingAids[[#This Row],[haMSRP]]-HearingAids[[#This Row],[Discount Amount 1]])-(HearingAids[[#This Row],[haNetPriceBinural]]-HearingAids[[#This Row],[chargerPrice]])/2)+500</f>
        <v>1100</v>
      </c>
      <c r="K151" s="2">
        <f>HearingAids[[#This Row],[HAListPrice]]-HearingAids[[#This Row],[Discount Amount 2]]</f>
        <v>3725</v>
      </c>
      <c r="L151" s="102">
        <v>8650</v>
      </c>
      <c r="M151" s="103"/>
      <c r="N151" s="2"/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621</v>
      </c>
      <c r="B152" s="100" t="s">
        <v>622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((HearingAids[[#This Row],[haMSRP]]-HearingAids[[#This Row],[Discount Amount 1]])-(HearingAids[[#This Row],[haNetPriceBinural]]-HearingAids[[#This Row],[chargerPrice]])/2)+500</f>
        <v>670</v>
      </c>
      <c r="K152" s="2">
        <f>HearingAids[[#This Row],[HAListPrice]]-HearingAids[[#This Row],[Discount Amount 2]]</f>
        <v>2825</v>
      </c>
      <c r="L152" s="102">
        <v>6850</v>
      </c>
      <c r="M152" s="103"/>
      <c r="N152" s="2"/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623</v>
      </c>
      <c r="B153" s="108" t="s">
        <v>624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((HearingAids[[#This Row],[haMSRP]]-HearingAids[[#This Row],[Discount Amount 1]])-(HearingAids[[#This Row],[haNetPriceBinural]]-HearingAids[[#This Row],[chargerPrice]])/2)+500</f>
        <v>1000</v>
      </c>
      <c r="K153" s="2">
        <f>HearingAids[[#This Row],[HAListPrice]]-HearingAids[[#This Row],[Discount Amount 2]]</f>
        <v>3225</v>
      </c>
      <c r="L153" s="109">
        <v>7650</v>
      </c>
      <c r="M153" s="110"/>
      <c r="N153" s="109"/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598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599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600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601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602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603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604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605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606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607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608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609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610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611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612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613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614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615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616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G4" sqref="G4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400</v>
      </c>
      <c r="F2" s="33">
        <v>0</v>
      </c>
      <c r="G2" s="33">
        <v>400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599</v>
      </c>
      <c r="F3" s="33">
        <v>0</v>
      </c>
      <c r="G3" s="33">
        <v>599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596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Limited Specials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2025-10-21T16:34:00Z</dcterms:modified>
  <cp:category/>
  <cp:contentStatus/>
</cp:coreProperties>
</file>