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39" documentId="8_{964C585B-190F-46EC-9553-F8D486DF59FA}" xr6:coauthVersionLast="47" xr6:coauthVersionMax="47" xr10:uidLastSave="{B15BC214-9F6C-496C-848D-DC5B0CB0F8BA}"/>
  <bookViews>
    <workbookView xWindow="3765" yWindow="3855" windowWidth="21600" windowHeight="11385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2" i="1" l="1"/>
  <c r="N138" i="1"/>
  <c r="O138" i="1" s="1"/>
  <c r="N139" i="1"/>
  <c r="O139" i="1" s="1"/>
  <c r="N140" i="1"/>
  <c r="O140" i="1" s="1"/>
  <c r="N141" i="1"/>
  <c r="O141" i="1" s="1"/>
  <c r="N142" i="1"/>
  <c r="N143" i="1"/>
  <c r="N144" i="1"/>
  <c r="N145" i="1"/>
  <c r="N146" i="1"/>
  <c r="N147" i="1"/>
  <c r="N148" i="1"/>
  <c r="N149" i="1"/>
  <c r="N150" i="1"/>
  <c r="N151" i="1"/>
  <c r="N152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J138" i="1"/>
  <c r="J142" i="1"/>
  <c r="J143" i="1"/>
  <c r="J148" i="1"/>
  <c r="J149" i="1"/>
  <c r="J150" i="1"/>
  <c r="J151" i="1"/>
  <c r="J152" i="1"/>
  <c r="J153" i="1"/>
  <c r="G153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F153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O144" i="1"/>
  <c r="O145" i="1"/>
  <c r="O146" i="1"/>
  <c r="O147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D18" i="2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J40" i="1" s="1"/>
  <c r="C40" i="1"/>
  <c r="F39" i="1"/>
  <c r="J39" i="1" s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O149" i="1" l="1"/>
  <c r="O150" i="1"/>
  <c r="O148" i="1"/>
  <c r="D15" i="2"/>
  <c r="D17" i="2" s="1"/>
  <c r="C24" i="2" a="1"/>
  <c r="C24" i="2" s="1"/>
  <c r="B15" i="2"/>
  <c r="B17" i="2" s="1"/>
  <c r="G39" i="1"/>
  <c r="K39" i="1" s="1"/>
  <c r="N39" i="1" s="1"/>
  <c r="O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N40" i="1"/>
  <c r="O40" i="1" s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<sst xmlns="http://schemas.openxmlformats.org/spreadsheetml/2006/main" count="2801" uniqueCount="627">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</sst>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0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21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0" fillId="0" borderId="0" xfId="0" applyAlignment="1">
      <alignment vertical="center"/>
    </xf>
    <xf numFmtId="49" fontId="13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4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3" borderId="10" xfId="0" applyFont="1" applyFill="1" applyBorder="1"/>
    <xf numFmtId="0" fontId="15" fillId="3" borderId="11" xfId="0" applyFont="1" applyFill="1" applyBorder="1"/>
    <xf numFmtId="0" fontId="15" fillId="3" borderId="12" xfId="0" applyFont="1" applyFill="1" applyBorder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3" fillId="0" borderId="0" xfId="1" applyNumberFormat="1" applyFont="1" applyFill="1"/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3" fontId="9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8" fillId="0" borderId="0" xfId="0" applyFont="1"/>
    <xf numFmtId="0" fontId="7" fillId="0" borderId="0" xfId="0" applyFont="1"/>
    <xf numFmtId="43" fontId="7" fillId="0" borderId="0" xfId="1" applyFont="1" applyFill="1"/>
    <xf numFmtId="43" fontId="7" fillId="0" borderId="0" xfId="1" applyFont="1" applyFill="1" applyBorder="1"/>
    <xf numFmtId="1" fontId="7" fillId="0" borderId="0" xfId="1" applyNumberFormat="1" applyFont="1" applyFill="1" applyBorder="1"/>
    <xf numFmtId="49" fontId="7" fillId="0" borderId="0" xfId="1" applyNumberFormat="1" applyFont="1" applyFill="1"/>
    <xf numFmtId="49" fontId="7" fillId="0" borderId="0" xfId="1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3" fillId="0" borderId="0" xfId="1" applyFont="1" applyFill="1"/>
    <xf numFmtId="43" fontId="3" fillId="0" borderId="0" xfId="1" applyFont="1" applyFill="1" applyBorder="1"/>
    <xf numFmtId="0" fontId="3" fillId="0" borderId="0" xfId="0" applyFont="1"/>
    <xf numFmtId="43" fontId="3" fillId="0" borderId="0" xfId="1" applyFont="1" applyFill="1" applyAlignment="1">
      <alignment horizontal="center"/>
    </xf>
    <xf numFmtId="49" fontId="3" fillId="0" borderId="0" xfId="1" applyNumberFormat="1" applyFont="1" applyFill="1"/>
    <xf numFmtId="43" fontId="4" fillId="0" borderId="0" xfId="0" applyNumberFormat="1" applyFont="1"/>
    <xf numFmtId="43" fontId="8" fillId="0" borderId="0" xfId="0" applyNumberFormat="1" applyFont="1"/>
    <xf numFmtId="43" fontId="5" fillId="0" borderId="0" xfId="0" applyNumberFormat="1" applyFont="1"/>
    <xf numFmtId="43" fontId="13" fillId="0" borderId="0" xfId="0" applyNumberFormat="1" applyFont="1"/>
    <xf numFmtId="43" fontId="13" fillId="0" borderId="0" xfId="0" applyNumberFormat="1" applyFont="1" applyAlignment="1">
      <alignment horizontal="center"/>
    </xf>
    <xf numFmtId="43" fontId="3" fillId="0" borderId="0" xfId="0" applyNumberFormat="1" applyFont="1"/>
    <xf numFmtId="1" fontId="3" fillId="0" borderId="0" xfId="1" applyNumberFormat="1" applyFont="1" applyFill="1"/>
    <xf numFmtId="43" fontId="2" fillId="0" borderId="0" xfId="1" applyFont="1" applyProtection="1"/>
    <xf numFmtId="43" fontId="17" fillId="0" borderId="0" xfId="1" applyFont="1" applyProtection="1"/>
    <xf numFmtId="0" fontId="2" fillId="2" borderId="3" xfId="0" applyFont="1" applyFill="1" applyBorder="1" applyAlignment="1" applyProtection="1">
      <alignment horizontal="right"/>
      <protection locked="0"/>
    </xf>
    <xf numFmtId="43" fontId="17" fillId="0" borderId="1" xfId="1" applyFont="1" applyBorder="1" applyProtection="1"/>
    <xf numFmtId="43" fontId="2" fillId="0" borderId="7" xfId="1" applyFont="1" applyBorder="1" applyProtection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3" fontId="13" fillId="0" borderId="13" xfId="1" applyFont="1" applyFill="1" applyBorder="1"/>
    <xf numFmtId="43" fontId="13" fillId="0" borderId="0" xfId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8" fillId="0" borderId="0" xfId="0" applyFont="1" applyAlignment="1">
      <alignment vertical="center"/>
    </xf>
    <xf numFmtId="0" fontId="18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Continuous"/>
    </xf>
    <xf numFmtId="0" fontId="19" fillId="0" borderId="4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7" fillId="0" borderId="0" xfId="0" applyFont="1" applyAlignment="1">
      <alignment horizontal="center"/>
    </xf>
    <xf numFmtId="0" fontId="17" fillId="0" borderId="6" xfId="0" applyFont="1" applyBorder="1" applyAlignment="1">
      <alignment horizontal="right"/>
    </xf>
    <xf numFmtId="43" fontId="2" fillId="0" borderId="7" xfId="1" applyFont="1" applyBorder="1" applyAlignment="1" applyProtection="1">
      <alignment horizontal="left"/>
    </xf>
    <xf numFmtId="43" fontId="2" fillId="0" borderId="7" xfId="1" applyFont="1" applyBorder="1" applyAlignment="1" applyProtection="1">
      <alignment horizontal="right"/>
    </xf>
    <xf numFmtId="43" fontId="2" fillId="0" borderId="7" xfId="0" applyNumberFormat="1" applyFont="1" applyBorder="1"/>
    <xf numFmtId="0" fontId="17" fillId="0" borderId="8" xfId="0" applyFont="1" applyBorder="1" applyAlignment="1">
      <alignment horizontal="right"/>
    </xf>
    <xf numFmtId="43" fontId="2" fillId="0" borderId="9" xfId="1" applyFont="1" applyBorder="1" applyAlignment="1" applyProtection="1">
      <alignment horizontal="left"/>
    </xf>
    <xf numFmtId="43" fontId="2" fillId="0" borderId="9" xfId="0" applyNumberFormat="1" applyFont="1" applyBorder="1"/>
    <xf numFmtId="43" fontId="2" fillId="0" borderId="0" xfId="1" applyFont="1" applyAlignment="1" applyProtection="1">
      <alignment horizontal="left"/>
    </xf>
    <xf numFmtId="43" fontId="2" fillId="0" borderId="0" xfId="0" applyNumberFormat="1" applyFont="1"/>
    <xf numFmtId="43" fontId="2" fillId="0" borderId="0" xfId="1" applyFont="1" applyAlignment="1" applyProtection="1"/>
    <xf numFmtId="0" fontId="2" fillId="0" borderId="0" xfId="0" applyFont="1" applyAlignment="1">
      <alignment horizontal="left"/>
    </xf>
    <xf numFmtId="43" fontId="2" fillId="0" borderId="0" xfId="1" applyFont="1" applyAlignment="1" applyProtection="1">
      <alignment horizontal="right"/>
    </xf>
    <xf numFmtId="0" fontId="17" fillId="0" borderId="0" xfId="0" applyFont="1" applyAlignment="1">
      <alignment horizontal="right"/>
    </xf>
    <xf numFmtId="43" fontId="17" fillId="0" borderId="0" xfId="0" applyNumberFormat="1" applyFont="1"/>
    <xf numFmtId="0" fontId="18" fillId="0" borderId="0" xfId="0" applyFont="1" applyAlignment="1">
      <alignment horizontal="right"/>
    </xf>
    <xf numFmtId="0" fontId="2" fillId="2" borderId="2" xfId="0" applyFont="1" applyFill="1" applyBorder="1"/>
    <xf numFmtId="0" fontId="17" fillId="0" borderId="0" xfId="0" applyFont="1" applyAlignment="1">
      <alignment horizontal="right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43" fontId="1" fillId="0" borderId="0" xfId="1" applyFont="1" applyFill="1" applyBorder="1"/>
    <xf numFmtId="0" fontId="1" fillId="0" borderId="15" xfId="0" applyFont="1" applyFill="1" applyBorder="1"/>
    <xf numFmtId="0" fontId="1" fillId="5" borderId="13" xfId="0" applyFont="1" applyFill="1" applyBorder="1" applyAlignment="1"/>
    <xf numFmtId="0" fontId="1" fillId="0" borderId="13" xfId="0" applyFont="1" applyBorder="1" applyAlignment="1"/>
    <xf numFmtId="43" fontId="1" fillId="0" borderId="13" xfId="1" applyFont="1" applyFill="1" applyBorder="1"/>
    <xf numFmtId="43" fontId="1" fillId="0" borderId="13" xfId="1" applyNumberFormat="1" applyFont="1" applyFill="1" applyBorder="1"/>
    <xf numFmtId="43" fontId="1" fillId="0" borderId="13" xfId="1" applyFont="1" applyFill="1" applyBorder="1" applyAlignment="1">
      <alignment horizontal="center"/>
    </xf>
    <xf numFmtId="43" fontId="1" fillId="0" borderId="13" xfId="1" applyNumberFormat="1" applyFont="1" applyFill="1" applyBorder="1" applyAlignment="1">
      <alignment horizontal="center"/>
    </xf>
    <xf numFmtId="1" fontId="1" fillId="0" borderId="13" xfId="1" applyNumberFormat="1" applyFont="1" applyFill="1" applyBorder="1"/>
    <xf numFmtId="49" fontId="1" fillId="0" borderId="13" xfId="1" applyNumberFormat="1" applyFont="1" applyFill="1" applyBorder="1"/>
    <xf numFmtId="43" fontId="1" fillId="0" borderId="16" xfId="1" applyFont="1" applyFill="1" applyBorder="1"/>
    <xf numFmtId="0" fontId="1" fillId="0" borderId="17" xfId="0" applyFont="1" applyFill="1" applyBorder="1"/>
    <xf numFmtId="0" fontId="1" fillId="0" borderId="14" xfId="0" applyFont="1" applyBorder="1" applyAlignment="1"/>
    <xf numFmtId="43" fontId="1" fillId="0" borderId="14" xfId="1" applyFont="1" applyFill="1" applyBorder="1"/>
    <xf numFmtId="43" fontId="1" fillId="0" borderId="14" xfId="1" applyNumberFormat="1" applyFont="1" applyFill="1" applyBorder="1"/>
    <xf numFmtId="43" fontId="1" fillId="0" borderId="14" xfId="1" applyFont="1" applyFill="1" applyBorder="1" applyAlignment="1">
      <alignment horizontal="center"/>
    </xf>
    <xf numFmtId="43" fontId="1" fillId="0" borderId="14" xfId="1" applyNumberFormat="1" applyFont="1" applyFill="1" applyBorder="1" applyAlignment="1">
      <alignment horizontal="center"/>
    </xf>
    <xf numFmtId="1" fontId="1" fillId="0" borderId="14" xfId="1" applyNumberFormat="1" applyFont="1" applyFill="1" applyBorder="1"/>
    <xf numFmtId="49" fontId="1" fillId="0" borderId="14" xfId="1" applyNumberFormat="1" applyFont="1" applyFill="1" applyBorder="1"/>
    <xf numFmtId="43" fontId="1" fillId="0" borderId="18" xfId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23" dataDxfId="22">
  <autoFilter ref="A1:V153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21"/>
    <tableColumn id="15" xr3:uid="{965DA40D-EBE9-42CF-B56F-A6A77EF637F0}" name="haDescription" dataDxfId="20"/>
    <tableColumn id="13" xr3:uid="{130CAF40-E0C6-4E3E-B004-85850140B916}" name="BiNuralMSRP w/Charger" dataDxfId="19">
      <calculatedColumnFormula>(HearingAids[[#This Row],[haMSRP]]*2)+HearingAids[[#This Row],[chargerPrice]]</calculatedColumnFormula>
    </tableColumn>
    <tableColumn id="3" xr3:uid="{BA070518-7526-4FCA-A727-C48F8CD389F1}" name="haMSRP" dataDxfId="18" dataCellStyle="Comma"/>
    <tableColumn id="17" xr3:uid="{00383612-0531-419F-BDF0-C61ADC5A5242}" name="Discount Type 1" dataDxfId="17" dataCellStyle="Comma"/>
    <tableColumn id="18" xr3:uid="{238DF570-BCC6-441D-86CE-1CD2C0CBB0A4}" name="Discount Amount 1" dataDxfId="16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15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14" dataCellStyle="Comma"/>
    <tableColumn id="2" xr3:uid="{A443216B-20E9-4998-AF64-4AF2D830D488}" name="Discount Type 2" dataDxfId="13" dataCellStyle="Comma"/>
    <tableColumn id="6" xr3:uid="{97DC0668-F1BB-4221-B66A-0541EE63F239}" name="Discount Amount 2" dataDxfId="12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11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10" dataCellStyle="Comma"/>
    <tableColumn id="19" xr3:uid="{7FD8661B-3CB2-4419-B4E4-F4B466463008}" name="Discount Type 3" dataDxfId="9" dataCellStyle="Comma"/>
    <tableColumn id="21" xr3:uid="{F690564D-67FB-47A7-BB92-4594973E8684}" name="Discount Amount 3" dataDxfId="8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7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6" dataCellStyle="Comma"/>
    <tableColumn id="10" xr3:uid="{C584D592-9121-42BD-ADD1-A997B12ADB03}" name="paFittingFee" dataDxfId="5" dataCellStyle="Comma"/>
    <tableColumn id="4" xr3:uid="{D4BCCF1D-8129-4502-AE64-888D352A8485}" name="chargerType" dataDxfId="4" dataCellStyle="Comma"/>
    <tableColumn id="5" xr3:uid="{8D61B71A-686D-41F5-A2BF-54F259932C23}" name="chargerPrice" dataDxfId="3" dataCellStyle="Comma"/>
    <tableColumn id="11" xr3:uid="{8C0379A7-F346-4094-953F-A4AB4D0878CB}" name="haReceiverType" dataDxfId="2" dataCellStyle="Comma"/>
    <tableColumn id="9" xr3:uid="{5D6BB6BD-447F-4911-B6E4-986FB62F14A1}" name="haReceiverPrice" dataDxfId="1" dataCellStyle="Comma"/>
    <tableColumn id="12" xr3:uid="{E1863ADB-80F5-499D-B829-43F23A36EF68}" name="haReceiverDiscountDescription" dataDxfId="0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59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58"/>
    <tableColumn id="4" xr3:uid="{AFD2CC34-308A-452C-88C9-7ABCC4C3CBAE}" name="barcode" dataDxfId="57">
      <calculatedColumnFormula>"("&amp;A2&amp;")"</calculatedColumnFormula>
    </tableColumn>
    <tableColumn id="9" xr3:uid="{B8801611-8566-463A-835D-35713DE2FBEA}" name="receiverType" dataDxfId="56"/>
    <tableColumn id="1" xr3:uid="{AD24FFA9-E8B9-4018-8A06-B4494014DBB8}" name="receiverRightDescription2" dataDxfId="55"/>
    <tableColumn id="2" xr3:uid="{2C8BFB26-ADC9-49BF-859D-B9B1DD563DA3}" name="receiverLeftDescription" dataDxfId="54"/>
    <tableColumn id="8" xr3:uid="{DF46FFD8-CF92-4CF1-A0FF-3A3AA14FB6A7}" name="receiverListAmount" dataDxfId="53"/>
    <tableColumn id="5" xr3:uid="{F789C631-ACE4-4877-A193-CFB176AB4CAA}" name="receiverDiscountAmount" dataDxfId="52"/>
    <tableColumn id="6" xr3:uid="{F07C2478-D3D3-4691-BC4C-7E1A65A10250}" name="receiverDiscountDescription" dataDxfId="51"/>
    <tableColumn id="7" xr3:uid="{F77E97F1-5006-4D72-B46E-440B6D66854F}" name="receiverPrice" dataDxfId="50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49" headerRowBorderDxfId="48" tableBorderDxfId="47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46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45"/>
    <tableColumn id="8" xr3:uid="{D7583571-F6BF-4E66-B4FE-1F6C0658D1E4}" name="remoteAmount" dataDxfId="44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43" dataDxfId="41" headerRowBorderDxfId="42" tableBorderDxfId="40">
  <autoFilter ref="A1:H3" xr:uid="{9E35851D-E21C-4957-852B-C619133CF977}"/>
  <tableColumns count="8">
    <tableColumn id="1" xr3:uid="{9C5C5DE5-EA97-4EF1-8892-EBFCAC4443EA}" name="barcodeName" dataDxfId="39"/>
    <tableColumn id="2" xr3:uid="{3987A654-3331-4022-95F5-BEF488FDFD5D}" name="barcode" dataDxfId="38">
      <calculatedColumnFormula>"("&amp;A2&amp;")"</calculatedColumnFormula>
    </tableColumn>
    <tableColumn id="3" xr3:uid="{B575D7DB-8A17-44F2-812F-84D8DF10D3DD}" name="serviceDescription" dataDxfId="37"/>
    <tableColumn id="4" xr3:uid="{1E8BF5D4-6F7F-4C9F-B1C6-A5382AB6523A}" name="serviceDiscountDescription" dataDxfId="36"/>
    <tableColumn id="7" xr3:uid="{A104B7ED-7164-4645-80F4-4FB3B815FA1C}" name="serviceListAmount" dataDxfId="35" dataCellStyle="Comma"/>
    <tableColumn id="5" xr3:uid="{FA21F863-CA81-4450-AB48-77E6CBCB2D99}" name="serviceDiscountAmount" dataDxfId="34" dataCellStyle="Comma"/>
    <tableColumn id="8" xr3:uid="{0C0AAA86-C611-4A7B-8F6A-7547563ECBBB}" name="serviceAmount" dataDxfId="33" dataCellStyle="Comma"/>
    <tableColumn id="6" xr3:uid="{BA455156-79BF-4EC7-BA14-3484B2B4810B}" name="paFittingFee" dataDxfId="32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31">
  <autoFilter ref="A1:G3" xr:uid="{06EED7A3-D2B4-46BC-8F41-FB11FC20F42F}"/>
  <tableColumns count="7">
    <tableColumn id="1" xr3:uid="{EA5C7967-7D68-4146-84DE-1135A119CC3D}" name="barcodeName" dataDxfId="30"/>
    <tableColumn id="2" xr3:uid="{C49A42F5-93EA-4670-959A-42455600C7C8}" name="barcode" dataDxfId="29">
      <calculatedColumnFormula>"("&amp;A2&amp;")"</calculatedColumnFormula>
    </tableColumn>
    <tableColumn id="3" xr3:uid="{2609A236-2D4A-49A0-BD07-CC9B0426F536}" name="accessoryDescription" dataDxfId="28"/>
    <tableColumn id="4" xr3:uid="{9F5155AE-6C5F-4BA4-AD9F-DAE0C8053CCF}" name="accessoryDiscountDescription" dataDxfId="27"/>
    <tableColumn id="6" xr3:uid="{CE967C46-B3C7-4797-BD2D-C5D197F6260B}" name="accessoryListAmount" dataDxfId="26" dataCellStyle="Comma"/>
    <tableColumn id="5" xr3:uid="{CAA4A522-ACE9-4EE8-A795-EFB2F9D3E99B}" name="accessoryDiscountAmount" dataDxfId="25" dataCellStyle="Comma"/>
    <tableColumn id="7" xr3:uid="{C6197BEF-5482-4860-814F-46EEEB1E034B}" name="accessoryAmount" dataDxfId="24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workbookViewId="0">
      <selection activeCell="B16" sqref="B16"/>
    </sheetView>
  </sheetViews>
  <sheetFormatPr defaultColWidth="9.140625" defaultRowHeight="12.75" x14ac:dyDescent="0.2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 x14ac:dyDescent="0.25"/>
    <row r="3" spans="1:8" ht="13.5" thickBot="1" x14ac:dyDescent="0.25">
      <c r="A3" s="74" t="s">
        <v>587</v>
      </c>
      <c r="B3" s="99" t="s">
        <v>497</v>
      </c>
      <c r="C3" s="100"/>
    </row>
    <row r="4" spans="1:8" ht="13.5" thickBot="1" x14ac:dyDescent="0.25">
      <c r="A4" s="74"/>
    </row>
    <row r="5" spans="1:8" ht="13.5" thickBot="1" x14ac:dyDescent="0.25">
      <c r="A5" s="74" t="s">
        <v>0</v>
      </c>
      <c r="B5" s="99">
        <v>2</v>
      </c>
      <c r="C5" s="100"/>
    </row>
    <row r="6" spans="1:8" ht="13.5" thickBot="1" x14ac:dyDescent="0.25">
      <c r="A6" s="74"/>
      <c r="G6" s="75"/>
      <c r="H6" s="76"/>
    </row>
    <row r="7" spans="1:8" ht="13.5" thickBot="1" x14ac:dyDescent="0.25">
      <c r="A7" s="74" t="s">
        <v>61</v>
      </c>
      <c r="B7" s="99" t="s">
        <v>586</v>
      </c>
      <c r="C7" s="100"/>
    </row>
    <row r="8" spans="1:8" x14ac:dyDescent="0.2">
      <c r="A8" s="74"/>
    </row>
    <row r="10" spans="1:8" x14ac:dyDescent="0.2">
      <c r="A10" s="77" t="s">
        <v>2</v>
      </c>
      <c r="B10" s="78"/>
      <c r="C10" s="78"/>
      <c r="D10" s="78"/>
      <c r="E10" s="78"/>
      <c r="F10" s="78"/>
      <c r="G10" s="77"/>
    </row>
    <row r="11" spans="1:8" ht="13.5" thickBot="1" x14ac:dyDescent="0.25">
      <c r="A11" s="78"/>
      <c r="B11" s="78"/>
      <c r="C11" s="78"/>
      <c r="D11" s="78"/>
      <c r="E11" s="78"/>
      <c r="F11" s="78"/>
      <c r="G11" s="77"/>
    </row>
    <row r="12" spans="1:8" x14ac:dyDescent="0.2">
      <c r="A12" s="79" t="s">
        <v>594</v>
      </c>
      <c r="B12" s="80" t="s">
        <v>595</v>
      </c>
      <c r="C12" s="79" t="s">
        <v>596</v>
      </c>
      <c r="D12" s="80" t="s">
        <v>595</v>
      </c>
      <c r="F12" s="81"/>
    </row>
    <row r="13" spans="1:8" ht="18" customHeight="1" x14ac:dyDescent="0.2">
      <c r="A13" s="82" t="s">
        <v>412</v>
      </c>
      <c r="B13" s="83" cm="1">
        <f t="array" ref="B13">IF($B$3="","",_xlfn.XLOOKUP($B$3&amp;$B$7,haList!A:A&amp;haList!I:I,haList!D:D))</f>
        <v>4679</v>
      </c>
      <c r="C13" s="82" t="s">
        <v>412</v>
      </c>
      <c r="D13" s="84" cm="1">
        <f t="array" ref="D13">IF($B$5=1,"",_xlfn.XLOOKUP($B$3&amp;$B$7,haList!A:A&amp;haList!I:I,haList!D:D))</f>
        <v>4679</v>
      </c>
      <c r="F13" s="64"/>
    </row>
    <row r="14" spans="1:8" ht="18" customHeight="1" x14ac:dyDescent="0.2">
      <c r="A14" s="82" t="s">
        <v>538</v>
      </c>
      <c r="B14" s="68" cm="1">
        <f t="array" ref="B14">_xlfn.XLOOKUP($B$3,haList!$A:$A,-haList!$F:$F)</f>
        <v>-479</v>
      </c>
      <c r="C14" s="82" t="s">
        <v>538</v>
      </c>
      <c r="D14" s="68" cm="1">
        <f t="array" ref="D14">IF(B5=1,"",_xlfn.XLOOKUP($B$3,haList!$A:$A,-haList!$F:$F))</f>
        <v>-479</v>
      </c>
      <c r="E14" s="64"/>
      <c r="F14" s="64"/>
    </row>
    <row r="15" spans="1:8" ht="18" customHeight="1" x14ac:dyDescent="0.2">
      <c r="A15" s="82" t="s">
        <v>588</v>
      </c>
      <c r="B15" s="83">
        <f>B13+B14</f>
        <v>4200</v>
      </c>
      <c r="C15" s="82" t="s">
        <v>588</v>
      </c>
      <c r="D15" s="85">
        <f>IF(B5=1,"",D13+D14)</f>
        <v>4200</v>
      </c>
      <c r="E15" s="64"/>
      <c r="F15" s="64"/>
    </row>
    <row r="16" spans="1:8" ht="18" customHeight="1" x14ac:dyDescent="0.2">
      <c r="A16" s="82" t="s">
        <v>589</v>
      </c>
      <c r="B16" s="83" cm="1">
        <f t="array" ref="B16">_xlfn.XLOOKUP($B$3&amp;$B$7,haList!$A:$A&amp;haList!$I:$I,-haList!$J:$J)</f>
        <v>-250</v>
      </c>
      <c r="C16" s="82" t="s">
        <v>589</v>
      </c>
      <c r="D16" s="83" cm="1">
        <f t="array" ref="D16">IF(B5=1,"",_xlfn.XLOOKUP($B$3&amp;$B$7,haList!$A:$A&amp;haList!$I:$I,-haList!$J:$J))</f>
        <v>-250</v>
      </c>
      <c r="E16" s="64"/>
      <c r="F16" s="64"/>
    </row>
    <row r="17" spans="1:9" ht="18" customHeight="1" x14ac:dyDescent="0.2">
      <c r="A17" s="82" t="s">
        <v>590</v>
      </c>
      <c r="B17" s="83">
        <f>B15+B16</f>
        <v>3950</v>
      </c>
      <c r="C17" s="82" t="s">
        <v>590</v>
      </c>
      <c r="D17" s="85">
        <f>IF(B5=1,"",D15+D16)</f>
        <v>3950</v>
      </c>
      <c r="E17" s="64"/>
      <c r="F17" s="64"/>
    </row>
    <row r="18" spans="1:9" ht="18" customHeight="1" x14ac:dyDescent="0.2">
      <c r="A18" s="82" t="s">
        <v>591</v>
      </c>
      <c r="B18" s="83" cm="1">
        <f t="array" ref="B18">IF($B$7="Open House Special",_xlfn.XLOOKUP($B$3&amp;"Marketing Offer",haList!$A:$A&amp;haList!$M:$M,-haList!$N:$N),0)</f>
        <v>0</v>
      </c>
      <c r="C18" s="82" t="s">
        <v>591</v>
      </c>
      <c r="D18" s="83" cm="1">
        <f t="array" ref="D18">IF(B5=1,"",IF($B$7="Open House Special",_xlfn.XLOOKUP($B$3&amp;"Marketing Offer",haList!$A:$A&amp;haList!$M:$M,-haList!$N:$N),0))</f>
        <v>0</v>
      </c>
      <c r="E18" s="64"/>
      <c r="F18" s="64"/>
    </row>
    <row r="19" spans="1:9" ht="18" customHeight="1" thickBot="1" x14ac:dyDescent="0.25">
      <c r="A19" s="86" t="s">
        <v>592</v>
      </c>
      <c r="B19" s="87">
        <f>B17+B18</f>
        <v>3950</v>
      </c>
      <c r="C19" s="86" t="s">
        <v>592</v>
      </c>
      <c r="D19" s="88">
        <f>IF(B5=1,"",D17+D18)</f>
        <v>3950</v>
      </c>
      <c r="E19" s="64"/>
      <c r="F19" s="64"/>
    </row>
    <row r="20" spans="1:9" ht="18" customHeight="1" x14ac:dyDescent="0.2">
      <c r="D20" s="89"/>
      <c r="E20" s="64"/>
      <c r="F20" s="64"/>
    </row>
    <row r="21" spans="1:9" ht="18" customHeight="1" x14ac:dyDescent="0.2">
      <c r="D21" s="89"/>
      <c r="E21" s="64"/>
      <c r="F21" s="64"/>
    </row>
    <row r="22" spans="1:9" ht="18" customHeight="1" x14ac:dyDescent="0.2">
      <c r="B22" s="74" t="s">
        <v>593</v>
      </c>
      <c r="C22" s="90">
        <f>B19</f>
        <v>3950</v>
      </c>
      <c r="D22" s="89"/>
      <c r="E22" s="64"/>
      <c r="F22" s="64"/>
    </row>
    <row r="23" spans="1:9" ht="18" customHeight="1" x14ac:dyDescent="0.2">
      <c r="B23" s="74" t="str">
        <f>IF($B$5=1,"",B22)</f>
        <v>Hearing Aid 1</v>
      </c>
      <c r="C23" s="91">
        <f>IF(B5=2,D19,0)</f>
        <v>3950</v>
      </c>
      <c r="D23" s="89"/>
      <c r="E23" s="64"/>
      <c r="F23" s="64"/>
    </row>
    <row r="24" spans="1:9" ht="18" customHeight="1" x14ac:dyDescent="0.2">
      <c r="B24" s="74" t="str" cm="1">
        <f t="array" ref="B24">IF($B$3="","",_xlfn.XLOOKUP($B$3&amp;$B$7,haList!$A:$A&amp;haList!$I:$I,haList!$R:$R))</f>
        <v>Standard Charger</v>
      </c>
      <c r="C24" s="64" cm="1">
        <f t="array" ref="C24">IF($B$24="","",_xlfn.XLOOKUP($B$3&amp;$B$7,haList!$A:$A&amp;haList!$I:$I,haList!$S:$S))</f>
        <v>250</v>
      </c>
      <c r="E24" s="64"/>
      <c r="F24" s="64"/>
      <c r="I24" s="90"/>
    </row>
    <row r="25" spans="1:9" ht="18" customHeight="1" x14ac:dyDescent="0.2">
      <c r="B25" s="74" t="str" cm="1">
        <f t="array" ref="B25">IF($B$3="","",_xlfn.XLOOKUP($B$3&amp;$B$7,haList!$A:$A&amp;haList!$I:$I,haList!$T:$T))</f>
        <v>SureFit3 or M@RIE Receiver</v>
      </c>
      <c r="C25" s="64" cm="1">
        <f t="array" ref="C25">IF($B$24="","",_xlfn.XLOOKUP($B$3&amp;$B$7,haList!$A:$A&amp;haList!$I:$I,haList!$U:$U))</f>
        <v>0</v>
      </c>
      <c r="D25" s="92"/>
      <c r="F25" s="64"/>
      <c r="I25" s="90"/>
    </row>
    <row r="26" spans="1:9" ht="18" customHeight="1" x14ac:dyDescent="0.2">
      <c r="B26" s="74" t="str">
        <f>IF($B$5=1,"",B25)</f>
        <v>SureFit3 or M@RIE Receiver</v>
      </c>
      <c r="C26" s="64">
        <f>IF(B5=2,C25,0)</f>
        <v>0</v>
      </c>
      <c r="D26" s="92"/>
      <c r="F26" s="64"/>
    </row>
    <row r="27" spans="1:9" ht="18" customHeight="1" x14ac:dyDescent="0.2">
      <c r="B27" s="74" t="s">
        <v>4</v>
      </c>
      <c r="C27" s="90">
        <f>C22+C23+C24+C25+C26</f>
        <v>8150</v>
      </c>
      <c r="D27" s="74"/>
      <c r="E27" s="74"/>
      <c r="F27" s="64"/>
    </row>
    <row r="28" spans="1:9" ht="18" customHeight="1" x14ac:dyDescent="0.2">
      <c r="B28" s="74" t="str" cm="1">
        <f t="array" ref="B28">IF($B$3="","",IF(_xlfn.XLOOKUP($B$3&amp;$B$7,haList!$A:$A&amp;haList!$I:$I,haList!$Q:$Q)=1,"PA Fitting Fee","(do not charge a PA Fitting Fee)"))</f>
        <v>PA Fitting Fee</v>
      </c>
      <c r="C28" s="93" cm="1">
        <f t="array" ref="C28">IF($B$3="","",IF(_xlfn.XLOOKUP($B$3&amp;$B$7,haList!$A:$A&amp;haList!$I:$I,haList!$Q:$Q)=1,300,""))</f>
        <v>300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 x14ac:dyDescent="0.2">
      <c r="B29" s="94" t="s">
        <v>5</v>
      </c>
      <c r="C29" s="95">
        <f>C27+C28</f>
        <v>8450</v>
      </c>
      <c r="D29" s="94"/>
      <c r="E29" s="94"/>
      <c r="F29" s="65"/>
      <c r="H29" s="64"/>
    </row>
    <row r="30" spans="1:9" ht="18" customHeight="1" x14ac:dyDescent="0.2">
      <c r="A30" s="98"/>
      <c r="B30" s="98"/>
      <c r="C30" s="98"/>
      <c r="D30" s="94"/>
      <c r="E30" s="94"/>
      <c r="F30" s="65"/>
    </row>
    <row r="31" spans="1:9" ht="18" customHeight="1" x14ac:dyDescent="0.2"/>
    <row r="32" spans="1:9" ht="18" customHeight="1" thickBot="1" x14ac:dyDescent="0.25">
      <c r="A32" s="76"/>
      <c r="B32" s="96" t="s">
        <v>6</v>
      </c>
    </row>
    <row r="33" spans="1:6" ht="18" customHeight="1" thickBot="1" x14ac:dyDescent="0.25">
      <c r="A33" s="97"/>
      <c r="B33" s="66" t="s">
        <v>65</v>
      </c>
      <c r="C33" s="64">
        <f>C29</f>
        <v>8450</v>
      </c>
    </row>
    <row r="34" spans="1:6" ht="18" customHeight="1" thickBot="1" x14ac:dyDescent="0.25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3450</v>
      </c>
      <c r="D34" s="64"/>
      <c r="F34" s="64"/>
    </row>
    <row r="35" spans="1:6" ht="18" customHeight="1" thickBot="1" x14ac:dyDescent="0.25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>
        <f>C33-C34</f>
        <v>5000</v>
      </c>
    </row>
    <row r="36" spans="1:6" ht="18" customHeight="1" x14ac:dyDescent="0.2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tabSelected="1" zoomScale="80" zoomScaleNormal="80" workbookViewId="0">
      <pane xSplit="1" ySplit="1" topLeftCell="B109" activePane="bottomRight" state="frozen"/>
      <selection pane="topRight" activeCell="B1" sqref="B1"/>
      <selection pane="bottomLeft" activeCell="A2" sqref="A2"/>
      <selection pane="bottomRight" activeCell="C142" sqref="C142"/>
    </sheetView>
  </sheetViews>
  <sheetFormatPr defaultColWidth="9.140625" defaultRowHeight="12" x14ac:dyDescent="0.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 x14ac:dyDescent="0.2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 x14ac:dyDescent="0.2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 x14ac:dyDescent="0.2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 x14ac:dyDescent="0.2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 x14ac:dyDescent="0.2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 x14ac:dyDescent="0.2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 x14ac:dyDescent="0.2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 x14ac:dyDescent="0.2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 x14ac:dyDescent="0.2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 x14ac:dyDescent="0.2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 x14ac:dyDescent="0.2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 x14ac:dyDescent="0.2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 x14ac:dyDescent="0.2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 x14ac:dyDescent="0.2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 x14ac:dyDescent="0.2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 x14ac:dyDescent="0.2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 x14ac:dyDescent="0.2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 x14ac:dyDescent="0.2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 x14ac:dyDescent="0.2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 x14ac:dyDescent="0.2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 x14ac:dyDescent="0.2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 x14ac:dyDescent="0.2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 x14ac:dyDescent="0.2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 x14ac:dyDescent="0.2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 x14ac:dyDescent="0.2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 x14ac:dyDescent="0.2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 x14ac:dyDescent="0.2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 x14ac:dyDescent="0.2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 x14ac:dyDescent="0.2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 x14ac:dyDescent="0.2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 x14ac:dyDescent="0.2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 x14ac:dyDescent="0.2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 x14ac:dyDescent="0.2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 x14ac:dyDescent="0.2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 x14ac:dyDescent="0.2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 x14ac:dyDescent="0.2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 x14ac:dyDescent="0.2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 x14ac:dyDescent="0.2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 x14ac:dyDescent="0.2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55" t="s">
        <v>586</v>
      </c>
      <c r="J39" s="53">
        <f>(HearingAids[[#This Row],[haMSRP]]-HearingAids[[#This Row],[Discount Amount 1]])-(HearingAids[[#This Row],[haNetPriceBinural]]-HearingAids[[#This Row],[chargerPrice]])/2</f>
        <v>250</v>
      </c>
      <c r="K39" s="53">
        <f>HearingAids[[#This Row],[HAListPrice]]-HearingAids[[#This Row],[Discount Amount 2]]</f>
        <v>4550</v>
      </c>
      <c r="L39" s="53">
        <v>9350</v>
      </c>
      <c r="M39" s="72" t="s">
        <v>539</v>
      </c>
      <c r="N39" s="53">
        <f>HearingAids[[#This Row],[haNetPrice]]-((HearingAids[[#This Row],[haNetPriceBinural2]]-HearingAids[[#This Row],[chargerPrice]])/2)</f>
        <v>500</v>
      </c>
      <c r="O39" s="55">
        <f>HearingAids[[#This Row],[haNetPrice]]-HearingAids[[#This Row],[Discount Amount 3]]</f>
        <v>4050</v>
      </c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 x14ac:dyDescent="0.2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55" t="s">
        <v>586</v>
      </c>
      <c r="J40" s="53">
        <f>(HearingAids[[#This Row],[haMSRP]]-HearingAids[[#This Row],[Discount Amount 1]])-(HearingAids[[#This Row],[haNetPriceBinural]]-HearingAids[[#This Row],[chargerPrice]])/2</f>
        <v>250</v>
      </c>
      <c r="K40" s="53">
        <f>HearingAids[[#This Row],[HAListPrice]]-HearingAids[[#This Row],[Discount Amount 2]]</f>
        <v>3950</v>
      </c>
      <c r="L40" s="53">
        <v>8150</v>
      </c>
      <c r="M40" s="72" t="s">
        <v>539</v>
      </c>
      <c r="N40" s="53">
        <f>HearingAids[[#This Row],[haNetPrice]]-((HearingAids[[#This Row],[haNetPriceBinural2]]-HearingAids[[#This Row],[chargerPrice]])/2)</f>
        <v>500</v>
      </c>
      <c r="O40" s="55">
        <f>HearingAids[[#This Row],[haNetPrice]]-HearingAids[[#This Row],[Discount Amount 3]]</f>
        <v>3450</v>
      </c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 x14ac:dyDescent="0.2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 x14ac:dyDescent="0.2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 x14ac:dyDescent="0.2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 x14ac:dyDescent="0.2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 x14ac:dyDescent="0.2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 x14ac:dyDescent="0.2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 x14ac:dyDescent="0.2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 x14ac:dyDescent="0.2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 x14ac:dyDescent="0.2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 x14ac:dyDescent="0.2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101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 x14ac:dyDescent="0.2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 x14ac:dyDescent="0.2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 x14ac:dyDescent="0.2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 x14ac:dyDescent="0.2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 x14ac:dyDescent="0.2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 x14ac:dyDescent="0.2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 x14ac:dyDescent="0.2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 x14ac:dyDescent="0.2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 x14ac:dyDescent="0.2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 x14ac:dyDescent="0.2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 x14ac:dyDescent="0.2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 x14ac:dyDescent="0.2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 x14ac:dyDescent="0.2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 x14ac:dyDescent="0.2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 x14ac:dyDescent="0.2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 x14ac:dyDescent="0.2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 x14ac:dyDescent="0.2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 x14ac:dyDescent="0.2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 x14ac:dyDescent="0.2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 x14ac:dyDescent="0.2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 x14ac:dyDescent="0.2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 x14ac:dyDescent="0.2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 x14ac:dyDescent="0.2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 x14ac:dyDescent="0.2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 x14ac:dyDescent="0.2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 x14ac:dyDescent="0.2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 x14ac:dyDescent="0.2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 x14ac:dyDescent="0.2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 x14ac:dyDescent="0.2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 x14ac:dyDescent="0.2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 x14ac:dyDescent="0.2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 x14ac:dyDescent="0.2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 x14ac:dyDescent="0.2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 x14ac:dyDescent="0.2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 x14ac:dyDescent="0.2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 x14ac:dyDescent="0.2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 x14ac:dyDescent="0.2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 x14ac:dyDescent="0.2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 x14ac:dyDescent="0.2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 x14ac:dyDescent="0.2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 x14ac:dyDescent="0.2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 x14ac:dyDescent="0.2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 x14ac:dyDescent="0.2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 x14ac:dyDescent="0.2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 x14ac:dyDescent="0.2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 x14ac:dyDescent="0.2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 x14ac:dyDescent="0.2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 x14ac:dyDescent="0.2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 x14ac:dyDescent="0.2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 x14ac:dyDescent="0.2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 x14ac:dyDescent="0.2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 x14ac:dyDescent="0.2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 x14ac:dyDescent="0.2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 x14ac:dyDescent="0.2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 x14ac:dyDescent="0.2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 x14ac:dyDescent="0.2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 x14ac:dyDescent="0.2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 x14ac:dyDescent="0.2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 x14ac:dyDescent="0.2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 x14ac:dyDescent="0.2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 x14ac:dyDescent="0.2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 x14ac:dyDescent="0.2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 x14ac:dyDescent="0.2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 x14ac:dyDescent="0.2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 x14ac:dyDescent="0.2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 x14ac:dyDescent="0.2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 x14ac:dyDescent="0.2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 x14ac:dyDescent="0.2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 x14ac:dyDescent="0.2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 x14ac:dyDescent="0.2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 x14ac:dyDescent="0.2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 x14ac:dyDescent="0.2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 x14ac:dyDescent="0.2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 x14ac:dyDescent="0.2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 x14ac:dyDescent="0.2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 x14ac:dyDescent="0.2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 x14ac:dyDescent="0.2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 x14ac:dyDescent="0.2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 x14ac:dyDescent="0.2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 x14ac:dyDescent="0.2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 x14ac:dyDescent="0.2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 x14ac:dyDescent="0.2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 x14ac:dyDescent="0.2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 x14ac:dyDescent="0.2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 x14ac:dyDescent="0.2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 x14ac:dyDescent="0.2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 x14ac:dyDescent="0.2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 x14ac:dyDescent="0.2">
      <c r="A138" s="102" t="s">
        <v>618</v>
      </c>
      <c r="B138" s="103" t="s">
        <v>619</v>
      </c>
      <c r="C138" s="60">
        <f>(HearingAids[[#This Row],[haMSRP]]*2)+HearingAids[[#This Row],[chargerPrice]]</f>
        <v>6258</v>
      </c>
      <c r="D138" s="105">
        <v>3029</v>
      </c>
      <c r="E138" s="105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7" t="s">
        <v>598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5"/>
      <c r="M138" s="105"/>
      <c r="N138" s="2">
        <f>HearingAids[[#This Row],[haNetPrice]]-((HearingAids[[#This Row],[haNetPriceBinural2]]-HearingAids[[#This Row],[chargerPrice]])/2)</f>
        <v>0</v>
      </c>
      <c r="O138" s="106">
        <f>HearingAids[[#This Row],[haNetPrice]]-HearingAids[[#This Row],[Discount Amount 3]]</f>
        <v>-100</v>
      </c>
      <c r="P138" s="105"/>
      <c r="Q138" s="109">
        <v>1</v>
      </c>
      <c r="R138" s="109" t="s">
        <v>9</v>
      </c>
      <c r="S138" s="2">
        <v>200</v>
      </c>
      <c r="T138" s="110"/>
      <c r="U138" s="110"/>
      <c r="V138" s="111"/>
      <c r="X138" s="2"/>
      <c r="Y138" s="2"/>
      <c r="Z138" s="2"/>
      <c r="AA138" s="2"/>
      <c r="AB138" s="2"/>
      <c r="AC138" s="2"/>
      <c r="AD138" s="2"/>
    </row>
    <row r="139" spans="1:31" ht="12.75" x14ac:dyDescent="0.2">
      <c r="A139" s="102" t="s">
        <v>620</v>
      </c>
      <c r="B139" s="104" t="s">
        <v>621</v>
      </c>
      <c r="C139" s="60">
        <f>(HearingAids[[#This Row],[haMSRP]]*2)+HearingAids[[#This Row],[chargerPrice]]</f>
        <v>11838</v>
      </c>
      <c r="D139" s="105">
        <v>5819</v>
      </c>
      <c r="E139" s="105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7" t="s">
        <v>28</v>
      </c>
      <c r="J139" s="2"/>
      <c r="K139" s="2">
        <f>HearingAids[[#This Row],[HAListPrice]]-HearingAids[[#This Row],[Discount Amount 2]]</f>
        <v>4825</v>
      </c>
      <c r="L139" s="105">
        <v>9900</v>
      </c>
      <c r="M139" s="105"/>
      <c r="N139" s="2">
        <f>HearingAids[[#This Row],[haNetPrice]]-((HearingAids[[#This Row],[haNetPriceBinural2]]-HearingAids[[#This Row],[chargerPrice]])/2)</f>
        <v>4925</v>
      </c>
      <c r="O139" s="106">
        <f>HearingAids[[#This Row],[haNetPrice]]-HearingAids[[#This Row],[Discount Amount 3]]</f>
        <v>-100</v>
      </c>
      <c r="P139" s="105"/>
      <c r="Q139" s="109">
        <v>1</v>
      </c>
      <c r="R139" s="109" t="s">
        <v>9</v>
      </c>
      <c r="S139" s="2">
        <v>200</v>
      </c>
      <c r="T139" s="110" t="s">
        <v>14</v>
      </c>
      <c r="U139" s="110">
        <v>0</v>
      </c>
      <c r="V139" s="111" t="s">
        <v>11</v>
      </c>
      <c r="X139" s="2"/>
      <c r="Y139" s="2"/>
      <c r="Z139" s="2"/>
      <c r="AA139" s="2"/>
      <c r="AB139" s="2"/>
      <c r="AC139" s="2"/>
      <c r="AD139" s="2"/>
    </row>
    <row r="140" spans="1:31" ht="12.75" x14ac:dyDescent="0.2">
      <c r="A140" s="102" t="s">
        <v>622</v>
      </c>
      <c r="B140" s="103" t="s">
        <v>623</v>
      </c>
      <c r="C140" s="60">
        <f>(HearingAids[[#This Row],[haMSRP]]*2)+HearingAids[[#This Row],[chargerPrice]]</f>
        <v>7578</v>
      </c>
      <c r="D140" s="105">
        <v>3689</v>
      </c>
      <c r="E140" s="105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7" t="s">
        <v>28</v>
      </c>
      <c r="J140" s="2"/>
      <c r="K140" s="2">
        <f>HearingAids[[#This Row],[HAListPrice]]-HearingAids[[#This Row],[Discount Amount 2]]</f>
        <v>3495</v>
      </c>
      <c r="L140" s="105">
        <v>7240</v>
      </c>
      <c r="M140" s="105"/>
      <c r="N140" s="2">
        <f>HearingAids[[#This Row],[haNetPrice]]-((HearingAids[[#This Row],[haNetPriceBinural2]]-HearingAids[[#This Row],[chargerPrice]])/2)</f>
        <v>3595</v>
      </c>
      <c r="O140" s="106">
        <f>HearingAids[[#This Row],[haNetPrice]]-HearingAids[[#This Row],[Discount Amount 3]]</f>
        <v>-100</v>
      </c>
      <c r="P140" s="105"/>
      <c r="Q140" s="109">
        <v>1</v>
      </c>
      <c r="R140" s="109" t="s">
        <v>9</v>
      </c>
      <c r="S140" s="2">
        <v>200</v>
      </c>
      <c r="T140" s="110" t="s">
        <v>14</v>
      </c>
      <c r="U140" s="110">
        <v>0</v>
      </c>
      <c r="V140" s="111" t="s">
        <v>11</v>
      </c>
      <c r="X140" s="2"/>
      <c r="Y140" s="2"/>
      <c r="Z140" s="2"/>
      <c r="AA140" s="2"/>
      <c r="AB140" s="2"/>
      <c r="AC140" s="2"/>
      <c r="AD140" s="8"/>
    </row>
    <row r="141" spans="1:31" ht="12.75" x14ac:dyDescent="0.2">
      <c r="A141" s="102" t="s">
        <v>624</v>
      </c>
      <c r="B141" s="104" t="s">
        <v>625</v>
      </c>
      <c r="C141" s="60">
        <f>(HearingAids[[#This Row],[haMSRP]]*2)+HearingAids[[#This Row],[chargerPrice]]</f>
        <v>9558</v>
      </c>
      <c r="D141" s="105">
        <v>4679</v>
      </c>
      <c r="E141" s="105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7" t="s">
        <v>28</v>
      </c>
      <c r="J141" s="2"/>
      <c r="K141" s="2">
        <f>HearingAids[[#This Row],[HAListPrice]]-HearingAids[[#This Row],[Discount Amount 2]]</f>
        <v>4225</v>
      </c>
      <c r="L141" s="105">
        <v>8700</v>
      </c>
      <c r="M141" s="105"/>
      <c r="N141" s="2">
        <f>HearingAids[[#This Row],[haNetPrice]]-((HearingAids[[#This Row],[haNetPriceBinural2]]-HearingAids[[#This Row],[chargerPrice]])/2)</f>
        <v>4325</v>
      </c>
      <c r="O141" s="106">
        <f>HearingAids[[#This Row],[haNetPrice]]-HearingAids[[#This Row],[Discount Amount 3]]</f>
        <v>-100</v>
      </c>
      <c r="P141" s="105"/>
      <c r="Q141" s="109">
        <v>1</v>
      </c>
      <c r="R141" s="109" t="s">
        <v>9</v>
      </c>
      <c r="S141" s="2">
        <v>200</v>
      </c>
      <c r="T141" s="110" t="s">
        <v>14</v>
      </c>
      <c r="U141" s="110">
        <v>0</v>
      </c>
      <c r="V141" s="111" t="s">
        <v>11</v>
      </c>
      <c r="X141" s="2"/>
      <c r="Y141" s="2"/>
      <c r="Z141" s="2"/>
      <c r="AA141" s="2"/>
      <c r="AB141" s="2"/>
      <c r="AC141" s="2"/>
      <c r="AD141" s="8"/>
    </row>
    <row r="142" spans="1:31" ht="12.75" x14ac:dyDescent="0.2">
      <c r="A142" s="102" t="s">
        <v>620</v>
      </c>
      <c r="B142" s="103" t="s">
        <v>621</v>
      </c>
      <c r="C142" s="60">
        <f>(HearingAids[[#This Row],[haMSRP]]*2)+HearingAids[[#This Row],[chargerPrice]]</f>
        <v>11838</v>
      </c>
      <c r="D142" s="105">
        <v>5819</v>
      </c>
      <c r="E142" s="105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7" t="s">
        <v>626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5">
        <v>9400</v>
      </c>
      <c r="M142" s="107" t="s">
        <v>539</v>
      </c>
      <c r="N142" s="2">
        <f>HearingAids[[#This Row],[haNetPrice]]-((HearingAids[[#This Row],[haNetPriceBinural2]]-HearingAids[[#This Row],[chargerPrice]])/2)</f>
        <v>525</v>
      </c>
      <c r="O142" s="108">
        <v>4050</v>
      </c>
      <c r="P142" s="105">
        <v>8350</v>
      </c>
      <c r="Q142" s="109">
        <v>1</v>
      </c>
      <c r="R142" s="109" t="s">
        <v>9</v>
      </c>
      <c r="S142" s="2">
        <v>200</v>
      </c>
      <c r="T142" s="110" t="s">
        <v>14</v>
      </c>
      <c r="U142" s="110">
        <v>0</v>
      </c>
      <c r="V142" s="111" t="s">
        <v>11</v>
      </c>
      <c r="X142" s="2"/>
      <c r="Y142" s="2"/>
      <c r="Z142" s="2"/>
      <c r="AA142" s="2"/>
      <c r="AB142" s="2"/>
      <c r="AC142" s="2"/>
      <c r="AD142" s="8"/>
    </row>
    <row r="143" spans="1:31" ht="12.75" x14ac:dyDescent="0.2">
      <c r="A143" s="102" t="s">
        <v>624</v>
      </c>
      <c r="B143" s="104" t="s">
        <v>625</v>
      </c>
      <c r="C143" s="60">
        <f>(HearingAids[[#This Row],[haMSRP]]*2)+HearingAids[[#This Row],[chargerPrice]]</f>
        <v>9558</v>
      </c>
      <c r="D143" s="105">
        <v>4679</v>
      </c>
      <c r="E143" s="105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7" t="s">
        <v>626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5">
        <v>8200</v>
      </c>
      <c r="M143" s="107" t="s">
        <v>539</v>
      </c>
      <c r="N143" s="2">
        <f>HearingAids[[#This Row],[haNetPrice]]-((HearingAids[[#This Row],[haNetPriceBinural2]]-HearingAids[[#This Row],[chargerPrice]])/2)</f>
        <v>525</v>
      </c>
      <c r="O143" s="108">
        <v>3450</v>
      </c>
      <c r="P143" s="105">
        <v>7150</v>
      </c>
      <c r="Q143" s="109">
        <v>1</v>
      </c>
      <c r="R143" s="109" t="s">
        <v>9</v>
      </c>
      <c r="S143" s="2">
        <v>200</v>
      </c>
      <c r="T143" s="110" t="s">
        <v>14</v>
      </c>
      <c r="U143" s="110">
        <v>0</v>
      </c>
      <c r="V143" s="111" t="s">
        <v>11</v>
      </c>
      <c r="X143" s="2"/>
      <c r="Y143" s="2"/>
      <c r="Z143" s="2"/>
      <c r="AA143" s="2"/>
      <c r="AB143" s="2"/>
      <c r="AC143" s="2"/>
      <c r="AD143" s="8"/>
    </row>
    <row r="144" spans="1:31" ht="12.75" x14ac:dyDescent="0.2">
      <c r="A144" s="102" t="s">
        <v>620</v>
      </c>
      <c r="B144" s="103" t="s">
        <v>621</v>
      </c>
      <c r="C144" s="60">
        <f>(HearingAids[[#This Row],[haMSRP]]*2)+HearingAids[[#This Row],[chargerPrice]]</f>
        <v>11838</v>
      </c>
      <c r="D144" s="105">
        <v>5819</v>
      </c>
      <c r="E144" s="105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7" t="s">
        <v>177</v>
      </c>
      <c r="J144" s="2"/>
      <c r="K144" s="2">
        <f>HearingAids[[#This Row],[HAListPrice]]-HearingAids[[#This Row],[Discount Amount 2]]</f>
        <v>4825</v>
      </c>
      <c r="L144" s="105">
        <v>9900</v>
      </c>
      <c r="M144" s="105"/>
      <c r="N144" s="2">
        <f>HearingAids[[#This Row],[haNetPrice]]-((HearingAids[[#This Row],[haNetPriceBinural2]]-HearingAids[[#This Row],[chargerPrice]])/2)</f>
        <v>4925</v>
      </c>
      <c r="O144" s="106">
        <f>HearingAids[[#This Row],[haNetPrice]]-HearingAids[[#This Row],[Discount Amount 3]]</f>
        <v>-100</v>
      </c>
      <c r="P144" s="105"/>
      <c r="Q144" s="109">
        <v>1</v>
      </c>
      <c r="R144" s="109" t="s">
        <v>9</v>
      </c>
      <c r="S144" s="2">
        <v>200</v>
      </c>
      <c r="T144" s="110" t="s">
        <v>14</v>
      </c>
      <c r="U144" s="110">
        <v>0</v>
      </c>
      <c r="V144" s="111" t="s">
        <v>11</v>
      </c>
      <c r="X144" s="2"/>
      <c r="Y144" s="2"/>
      <c r="Z144" s="2"/>
      <c r="AA144" s="2"/>
      <c r="AB144" s="2"/>
      <c r="AC144" s="2"/>
      <c r="AD144" s="8"/>
    </row>
    <row r="145" spans="1:31" ht="12.75" x14ac:dyDescent="0.2">
      <c r="A145" s="102" t="s">
        <v>618</v>
      </c>
      <c r="B145" s="104" t="s">
        <v>619</v>
      </c>
      <c r="C145" s="60">
        <f>(HearingAids[[#This Row],[haMSRP]]*2)+HearingAids[[#This Row],[chargerPrice]]</f>
        <v>6258</v>
      </c>
      <c r="D145" s="105">
        <v>3029</v>
      </c>
      <c r="E145" s="105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7" t="s">
        <v>177</v>
      </c>
      <c r="J145" s="2"/>
      <c r="K145" s="2">
        <f>HearingAids[[#This Row],[HAListPrice]]-HearingAids[[#This Row],[Discount Amount 2]]</f>
        <v>2225</v>
      </c>
      <c r="L145" s="105">
        <v>4700</v>
      </c>
      <c r="M145" s="105"/>
      <c r="N145" s="2">
        <f>HearingAids[[#This Row],[haNetPrice]]-((HearingAids[[#This Row],[haNetPriceBinural2]]-HearingAids[[#This Row],[chargerPrice]])/2)</f>
        <v>2325</v>
      </c>
      <c r="O145" s="106">
        <f>HearingAids[[#This Row],[haNetPrice]]-HearingAids[[#This Row],[Discount Amount 3]]</f>
        <v>-100</v>
      </c>
      <c r="P145" s="105"/>
      <c r="Q145" s="109">
        <v>1</v>
      </c>
      <c r="R145" s="109" t="s">
        <v>9</v>
      </c>
      <c r="S145" s="2">
        <v>200</v>
      </c>
      <c r="T145" s="110"/>
      <c r="U145" s="110"/>
      <c r="V145" s="111"/>
      <c r="X145" s="2"/>
      <c r="Y145" s="2"/>
      <c r="Z145" s="2"/>
      <c r="AA145" s="2"/>
      <c r="AB145" s="2"/>
      <c r="AC145" s="2"/>
      <c r="AD145" s="8"/>
    </row>
    <row r="146" spans="1:31" ht="12.75" x14ac:dyDescent="0.2">
      <c r="A146" s="102" t="s">
        <v>624</v>
      </c>
      <c r="B146" s="103" t="s">
        <v>623</v>
      </c>
      <c r="C146" s="60">
        <f>(HearingAids[[#This Row],[haMSRP]]*2)+HearingAids[[#This Row],[chargerPrice]]</f>
        <v>9558</v>
      </c>
      <c r="D146" s="105">
        <v>4679</v>
      </c>
      <c r="E146" s="105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7" t="s">
        <v>177</v>
      </c>
      <c r="J146" s="2"/>
      <c r="K146" s="2">
        <f>HearingAids[[#This Row],[HAListPrice]]-HearingAids[[#This Row],[Discount Amount 2]]</f>
        <v>4225</v>
      </c>
      <c r="L146" s="105">
        <v>8700</v>
      </c>
      <c r="M146" s="105"/>
      <c r="N146" s="2">
        <f>HearingAids[[#This Row],[haNetPrice]]-((HearingAids[[#This Row],[haNetPriceBinural2]]-HearingAids[[#This Row],[chargerPrice]])/2)</f>
        <v>4325</v>
      </c>
      <c r="O146" s="106">
        <f>HearingAids[[#This Row],[haNetPrice]]-HearingAids[[#This Row],[Discount Amount 3]]</f>
        <v>-100</v>
      </c>
      <c r="P146" s="105"/>
      <c r="Q146" s="109">
        <v>1</v>
      </c>
      <c r="R146" s="109" t="s">
        <v>9</v>
      </c>
      <c r="S146" s="2">
        <v>200</v>
      </c>
      <c r="T146" s="110" t="s">
        <v>14</v>
      </c>
      <c r="U146" s="110">
        <v>0</v>
      </c>
      <c r="V146" s="111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 x14ac:dyDescent="0.2">
      <c r="A147" s="102" t="s">
        <v>622</v>
      </c>
      <c r="B147" s="104" t="s">
        <v>625</v>
      </c>
      <c r="C147" s="60">
        <f>(HearingAids[[#This Row],[haMSRP]]*2)+HearingAids[[#This Row],[chargerPrice]]</f>
        <v>7578</v>
      </c>
      <c r="D147" s="105">
        <v>3689</v>
      </c>
      <c r="E147" s="105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7" t="s">
        <v>177</v>
      </c>
      <c r="J147" s="2"/>
      <c r="K147" s="2">
        <f>HearingAids[[#This Row],[HAListPrice]]-HearingAids[[#This Row],[Discount Amount 2]]</f>
        <v>3495</v>
      </c>
      <c r="L147" s="105">
        <v>7240</v>
      </c>
      <c r="M147" s="105"/>
      <c r="N147" s="2">
        <f>HearingAids[[#This Row],[haNetPrice]]-((HearingAids[[#This Row],[haNetPriceBinural2]]-HearingAids[[#This Row],[chargerPrice]])/2)</f>
        <v>3595</v>
      </c>
      <c r="O147" s="106">
        <f>HearingAids[[#This Row],[haNetPrice]]-HearingAids[[#This Row],[Discount Amount 3]]</f>
        <v>-100</v>
      </c>
      <c r="P147" s="105"/>
      <c r="Q147" s="109">
        <v>1</v>
      </c>
      <c r="R147" s="109" t="s">
        <v>9</v>
      </c>
      <c r="S147" s="2">
        <v>200</v>
      </c>
      <c r="T147" s="110" t="s">
        <v>14</v>
      </c>
      <c r="U147" s="110">
        <v>0</v>
      </c>
      <c r="V147" s="111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 x14ac:dyDescent="0.2">
      <c r="A148" s="102" t="s">
        <v>620</v>
      </c>
      <c r="B148" s="103" t="s">
        <v>621</v>
      </c>
      <c r="C148" s="60">
        <f>(HearingAids[[#This Row],[haMSRP]]*2)+HearingAids[[#This Row],[chargerPrice]]</f>
        <v>11838</v>
      </c>
      <c r="D148" s="105">
        <v>5819</v>
      </c>
      <c r="E148" s="105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7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5">
        <v>8900</v>
      </c>
      <c r="M148" s="105"/>
      <c r="N148" s="2">
        <f>HearingAids[[#This Row],[haNetPrice]]-((HearingAids[[#This Row],[haNetPriceBinural2]]-HearingAids[[#This Row],[chargerPrice]])/2)</f>
        <v>4450</v>
      </c>
      <c r="O148" s="106">
        <f>HearingAids[[#This Row],[haNetPrice]]-HearingAids[[#This Row],[Discount Amount 3]]</f>
        <v>-100</v>
      </c>
      <c r="P148" s="105"/>
      <c r="Q148" s="109">
        <v>1</v>
      </c>
      <c r="R148" s="109" t="s">
        <v>9</v>
      </c>
      <c r="S148" s="2">
        <v>200</v>
      </c>
      <c r="T148" s="110" t="s">
        <v>14</v>
      </c>
      <c r="U148" s="110">
        <v>0</v>
      </c>
      <c r="V148" s="111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 x14ac:dyDescent="0.2">
      <c r="A149" s="102" t="s">
        <v>622</v>
      </c>
      <c r="B149" s="104" t="s">
        <v>623</v>
      </c>
      <c r="C149" s="60">
        <f>(HearingAids[[#This Row],[haMSRP]]*2)+HearingAids[[#This Row],[chargerPrice]]</f>
        <v>7578</v>
      </c>
      <c r="D149" s="105">
        <v>3689</v>
      </c>
      <c r="E149" s="105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7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5">
        <v>6240</v>
      </c>
      <c r="M149" s="105"/>
      <c r="N149" s="2">
        <f>HearingAids[[#This Row],[haNetPrice]]-((HearingAids[[#This Row],[haNetPriceBinural2]]-HearingAids[[#This Row],[chargerPrice]])/2)</f>
        <v>3120</v>
      </c>
      <c r="O149" s="106">
        <f>HearingAids[[#This Row],[haNetPrice]]-HearingAids[[#This Row],[Discount Amount 3]]</f>
        <v>-100</v>
      </c>
      <c r="P149" s="105"/>
      <c r="Q149" s="109">
        <v>1</v>
      </c>
      <c r="R149" s="109" t="s">
        <v>9</v>
      </c>
      <c r="S149" s="2">
        <v>200</v>
      </c>
      <c r="T149" s="110" t="s">
        <v>14</v>
      </c>
      <c r="U149" s="110">
        <v>0</v>
      </c>
      <c r="V149" s="111" t="s">
        <v>11</v>
      </c>
      <c r="X149" s="2"/>
      <c r="Y149" s="2"/>
      <c r="Z149" s="2"/>
      <c r="AA149" s="2"/>
      <c r="AB149" s="2"/>
      <c r="AC149" s="2"/>
      <c r="AD149" s="12"/>
    </row>
    <row r="150" spans="1:31" ht="12.75" x14ac:dyDescent="0.2">
      <c r="A150" s="102" t="s">
        <v>624</v>
      </c>
      <c r="B150" s="103" t="s">
        <v>625</v>
      </c>
      <c r="C150" s="60">
        <f>(HearingAids[[#This Row],[haMSRP]]*2)+HearingAids[[#This Row],[chargerPrice]]</f>
        <v>9558</v>
      </c>
      <c r="D150" s="105">
        <v>4679</v>
      </c>
      <c r="E150" s="105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7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5">
        <v>7700</v>
      </c>
      <c r="M150" s="105"/>
      <c r="N150" s="2">
        <f>HearingAids[[#This Row],[haNetPrice]]-((HearingAids[[#This Row],[haNetPriceBinural2]]-HearingAids[[#This Row],[chargerPrice]])/2)</f>
        <v>3850</v>
      </c>
      <c r="O150" s="106">
        <f>HearingAids[[#This Row],[haNetPrice]]-HearingAids[[#This Row],[Discount Amount 3]]</f>
        <v>-100</v>
      </c>
      <c r="P150" s="105"/>
      <c r="Q150" s="109">
        <v>1</v>
      </c>
      <c r="R150" s="109" t="s">
        <v>9</v>
      </c>
      <c r="S150" s="2">
        <v>200</v>
      </c>
      <c r="T150" s="110" t="s">
        <v>14</v>
      </c>
      <c r="U150" s="110">
        <v>0</v>
      </c>
      <c r="V150" s="111" t="s">
        <v>11</v>
      </c>
      <c r="X150" s="2"/>
      <c r="Y150" s="2"/>
      <c r="Z150" s="2"/>
      <c r="AA150" s="2"/>
      <c r="AB150" s="2"/>
      <c r="AC150" s="2"/>
      <c r="AD150" s="12"/>
    </row>
    <row r="151" spans="1:31" ht="12.75" x14ac:dyDescent="0.2">
      <c r="A151" s="102" t="s">
        <v>620</v>
      </c>
      <c r="B151" s="104" t="s">
        <v>621</v>
      </c>
      <c r="C151" s="60">
        <f>(HearingAids[[#This Row],[haMSRP]]*2)+HearingAids[[#This Row],[chargerPrice]]</f>
        <v>11838</v>
      </c>
      <c r="D151" s="105">
        <v>5819</v>
      </c>
      <c r="E151" s="105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7" t="s">
        <v>421</v>
      </c>
      <c r="J151" s="2">
        <f>(HearingAids[[#This Row],[haMSRP]]-HearingAids[[#This Row],[Discount Amount 1]])-(HearingAids[[#This Row],[haNetPriceBinural]]-HearingAids[[#This Row],[chargerPrice]])/2</f>
        <v>600</v>
      </c>
      <c r="K151" s="2">
        <f>HearingAids[[#This Row],[HAListPrice]]-HearingAids[[#This Row],[Discount Amount 2]]</f>
        <v>4225</v>
      </c>
      <c r="L151" s="105">
        <v>8650</v>
      </c>
      <c r="M151" s="107" t="s">
        <v>539</v>
      </c>
      <c r="N151" s="2">
        <f>HearingAids[[#This Row],[haNetPrice]]-((HearingAids[[#This Row],[haNetPriceBinural2]]-HearingAids[[#This Row],[chargerPrice]])/2)</f>
        <v>525</v>
      </c>
      <c r="O151" s="108">
        <v>3675</v>
      </c>
      <c r="P151" s="105">
        <v>7600</v>
      </c>
      <c r="Q151" s="109">
        <v>1</v>
      </c>
      <c r="R151" s="109" t="s">
        <v>9</v>
      </c>
      <c r="S151" s="2">
        <v>200</v>
      </c>
      <c r="T151" s="110" t="s">
        <v>14</v>
      </c>
      <c r="U151" s="110">
        <v>0</v>
      </c>
      <c r="V151" s="111" t="s">
        <v>11</v>
      </c>
      <c r="X151" s="2"/>
      <c r="Y151" s="2"/>
      <c r="Z151" s="2"/>
      <c r="AA151" s="2"/>
      <c r="AB151" s="2"/>
      <c r="AC151" s="2"/>
      <c r="AD151" s="12"/>
    </row>
    <row r="152" spans="1:31" ht="12.75" x14ac:dyDescent="0.2">
      <c r="A152" s="102" t="s">
        <v>622</v>
      </c>
      <c r="B152" s="103" t="s">
        <v>623</v>
      </c>
      <c r="C152" s="60">
        <f>(HearingAids[[#This Row],[haMSRP]]*2)+HearingAids[[#This Row],[chargerPrice]]</f>
        <v>7578</v>
      </c>
      <c r="D152" s="105">
        <v>3689</v>
      </c>
      <c r="E152" s="105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7" t="s">
        <v>421</v>
      </c>
      <c r="J152" s="2">
        <f>(HearingAids[[#This Row],[haMSRP]]-HearingAids[[#This Row],[Discount Amount 1]])-(HearingAids[[#This Row],[haNetPriceBinural]]-HearingAids[[#This Row],[chargerPrice]])/2</f>
        <v>170</v>
      </c>
      <c r="K152" s="2">
        <f>HearingAids[[#This Row],[HAListPrice]]-HearingAids[[#This Row],[Discount Amount 2]]</f>
        <v>3325</v>
      </c>
      <c r="L152" s="105">
        <v>6850</v>
      </c>
      <c r="M152" s="107" t="s">
        <v>539</v>
      </c>
      <c r="N152" s="2">
        <f>HearingAids[[#This Row],[haNetPrice]]-((HearingAids[[#This Row],[haNetPriceBinural2]]-HearingAids[[#This Row],[chargerPrice]])/2)</f>
        <v>525</v>
      </c>
      <c r="O152" s="108">
        <v>2775</v>
      </c>
      <c r="P152" s="105">
        <v>5800</v>
      </c>
      <c r="Q152" s="109">
        <v>1</v>
      </c>
      <c r="R152" s="109" t="s">
        <v>9</v>
      </c>
      <c r="S152" s="2">
        <v>200</v>
      </c>
      <c r="T152" s="110" t="s">
        <v>14</v>
      </c>
      <c r="U152" s="110">
        <v>0</v>
      </c>
      <c r="V152" s="111" t="s">
        <v>11</v>
      </c>
      <c r="X152" s="2"/>
      <c r="Y152" s="2"/>
      <c r="Z152" s="2"/>
      <c r="AA152" s="2"/>
      <c r="AB152" s="2"/>
      <c r="AC152" s="2"/>
      <c r="AD152" s="12"/>
    </row>
    <row r="153" spans="1:31" ht="12.75" x14ac:dyDescent="0.2">
      <c r="A153" s="112" t="s">
        <v>624</v>
      </c>
      <c r="B153" s="113" t="s">
        <v>625</v>
      </c>
      <c r="C153" s="60">
        <f>(HearingAids[[#This Row],[haMSRP]]*2)+HearingAids[[#This Row],[chargerPrice]]</f>
        <v>9558</v>
      </c>
      <c r="D153" s="114">
        <v>4679</v>
      </c>
      <c r="E153" s="114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6" t="s">
        <v>421</v>
      </c>
      <c r="J153" s="2">
        <f>(HearingAids[[#This Row],[haMSRP]]-HearingAids[[#This Row],[Discount Amount 1]])-(HearingAids[[#This Row],[haNetPriceBinural]]-HearingAids[[#This Row],[chargerPrice]])/2</f>
        <v>500</v>
      </c>
      <c r="K153" s="2">
        <f>HearingAids[[#This Row],[HAListPrice]]-HearingAids[[#This Row],[Discount Amount 2]]</f>
        <v>3725</v>
      </c>
      <c r="L153" s="114">
        <v>7650</v>
      </c>
      <c r="M153" s="116" t="s">
        <v>539</v>
      </c>
      <c r="N153" s="115">
        <v>500</v>
      </c>
      <c r="O153" s="117">
        <v>3175</v>
      </c>
      <c r="P153" s="114">
        <v>6600</v>
      </c>
      <c r="Q153" s="118">
        <v>1</v>
      </c>
      <c r="R153" s="118" t="s">
        <v>9</v>
      </c>
      <c r="S153" s="2">
        <v>200</v>
      </c>
      <c r="T153" s="119" t="s">
        <v>14</v>
      </c>
      <c r="U153" s="119">
        <v>0</v>
      </c>
      <c r="V153" s="120" t="s">
        <v>11</v>
      </c>
      <c r="X153" s="2"/>
      <c r="Y153" s="2"/>
      <c r="Z153" s="2"/>
      <c r="AA153" s="2"/>
      <c r="AB153" s="2"/>
      <c r="AC153" s="2"/>
      <c r="AD153" s="8"/>
    </row>
    <row r="154" spans="1:31" ht="12.75" x14ac:dyDescent="0.2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 x14ac:dyDescent="0.2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 x14ac:dyDescent="0.2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 x14ac:dyDescent="0.2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 x14ac:dyDescent="0.2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 x14ac:dyDescent="0.2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 x14ac:dyDescent="0.2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 x14ac:dyDescent="0.2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 x14ac:dyDescent="0.2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 x14ac:dyDescent="0.2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 x14ac:dyDescent="0.2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 x14ac:dyDescent="0.2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 x14ac:dyDescent="0.2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 x14ac:dyDescent="0.2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 x14ac:dyDescent="0.2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 x14ac:dyDescent="0.2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 x14ac:dyDescent="0.2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 x14ac:dyDescent="0.2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 x14ac:dyDescent="0.2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 x14ac:dyDescent="0.2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 x14ac:dyDescent="0.2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 x14ac:dyDescent="0.2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 x14ac:dyDescent="0.2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 x14ac:dyDescent="0.2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 x14ac:dyDescent="0.2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 x14ac:dyDescent="0.2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 x14ac:dyDescent="0.2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 x14ac:dyDescent="0.2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 x14ac:dyDescent="0.2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 x14ac:dyDescent="0.2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 x14ac:dyDescent="0.2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 x14ac:dyDescent="0.2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 x14ac:dyDescent="0.2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 x14ac:dyDescent="0.2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 x14ac:dyDescent="0.2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 x14ac:dyDescent="0.2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 x14ac:dyDescent="0.2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 x14ac:dyDescent="0.2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 x14ac:dyDescent="0.2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 x14ac:dyDescent="0.2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 x14ac:dyDescent="0.2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 x14ac:dyDescent="0.2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 x14ac:dyDescent="0.2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 x14ac:dyDescent="0.2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 x14ac:dyDescent="0.2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 x14ac:dyDescent="0.2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 x14ac:dyDescent="0.2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 x14ac:dyDescent="0.2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 x14ac:dyDescent="0.2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 x14ac:dyDescent="0.2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 x14ac:dyDescent="0.2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 x14ac:dyDescent="0.2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 x14ac:dyDescent="0.2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 x14ac:dyDescent="0.2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 x14ac:dyDescent="0.2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 x14ac:dyDescent="0.2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 x14ac:dyDescent="0.2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 x14ac:dyDescent="0.2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 x14ac:dyDescent="0.2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 x14ac:dyDescent="0.2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 x14ac:dyDescent="0.2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 x14ac:dyDescent="0.2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 x14ac:dyDescent="0.2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 x14ac:dyDescent="0.2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 x14ac:dyDescent="0.2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 x14ac:dyDescent="0.2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 x14ac:dyDescent="0.2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 x14ac:dyDescent="0.2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 x14ac:dyDescent="0.2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 x14ac:dyDescent="0.2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 x14ac:dyDescent="0.2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 x14ac:dyDescent="0.2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 x14ac:dyDescent="0.2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 x14ac:dyDescent="0.2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 x14ac:dyDescent="0.2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 x14ac:dyDescent="0.2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 x14ac:dyDescent="0.2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 x14ac:dyDescent="0.2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 x14ac:dyDescent="0.2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 x14ac:dyDescent="0.2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 x14ac:dyDescent="0.2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 x14ac:dyDescent="0.2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21.75" x14ac:dyDescent="0.7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 x14ac:dyDescent="0.7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 x14ac:dyDescent="0.7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 x14ac:dyDescent="0.7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 x14ac:dyDescent="0.7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 x14ac:dyDescent="0.7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 x14ac:dyDescent="0.7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 x14ac:dyDescent="0.7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 x14ac:dyDescent="0.7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 x14ac:dyDescent="0.7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 x14ac:dyDescent="0.7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 x14ac:dyDescent="0.7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 x14ac:dyDescent="0.7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 x14ac:dyDescent="0.7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 x14ac:dyDescent="0.7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 x14ac:dyDescent="0.7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 x14ac:dyDescent="0.7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 x14ac:dyDescent="0.7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 x14ac:dyDescent="0.7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 x14ac:dyDescent="0.7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 x14ac:dyDescent="0.7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 x14ac:dyDescent="0.7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 x14ac:dyDescent="0.7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 x14ac:dyDescent="0.7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 x14ac:dyDescent="0.7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 x14ac:dyDescent="0.7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 x14ac:dyDescent="0.7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 x14ac:dyDescent="0.7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 x14ac:dyDescent="0.7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 x14ac:dyDescent="0.7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 x14ac:dyDescent="0.7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 x14ac:dyDescent="0.7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 x14ac:dyDescent="0.7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 x14ac:dyDescent="0.7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 x14ac:dyDescent="0.7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 x14ac:dyDescent="0.7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 x14ac:dyDescent="0.7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 x14ac:dyDescent="0.7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 x14ac:dyDescent="0.7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 x14ac:dyDescent="0.7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 x14ac:dyDescent="0.7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 x14ac:dyDescent="0.7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 x14ac:dyDescent="0.7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 x14ac:dyDescent="0.7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 x14ac:dyDescent="0.7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 x14ac:dyDescent="0.7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 x14ac:dyDescent="0.7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 x14ac:dyDescent="0.7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 x14ac:dyDescent="0.7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 x14ac:dyDescent="0.7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 x14ac:dyDescent="0.7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 x14ac:dyDescent="0.7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 x14ac:dyDescent="0.7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 x14ac:dyDescent="0.7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 x14ac:dyDescent="0.7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 x14ac:dyDescent="0.7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 x14ac:dyDescent="0.7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 x14ac:dyDescent="0.7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 x14ac:dyDescent="0.7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 x14ac:dyDescent="0.7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 x14ac:dyDescent="0.7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 x14ac:dyDescent="0.7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 x14ac:dyDescent="0.7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 x14ac:dyDescent="0.7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 x14ac:dyDescent="0.7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 x14ac:dyDescent="0.7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 x14ac:dyDescent="0.7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 x14ac:dyDescent="0.7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 x14ac:dyDescent="0.7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 x14ac:dyDescent="0.7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 x14ac:dyDescent="0.7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 x14ac:dyDescent="0.7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 x14ac:dyDescent="0.7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 x14ac:dyDescent="0.7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 x14ac:dyDescent="0.7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 x14ac:dyDescent="0.7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 x14ac:dyDescent="0.7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 x14ac:dyDescent="0.7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 x14ac:dyDescent="0.7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 x14ac:dyDescent="0.7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 x14ac:dyDescent="0.7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 x14ac:dyDescent="0.7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 x14ac:dyDescent="0.7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 x14ac:dyDescent="0.7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 x14ac:dyDescent="0.7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 x14ac:dyDescent="0.7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 x14ac:dyDescent="0.7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 x14ac:dyDescent="0.7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 x14ac:dyDescent="0.7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 x14ac:dyDescent="0.7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 x14ac:dyDescent="0.7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 x14ac:dyDescent="0.7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 x14ac:dyDescent="0.7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 x14ac:dyDescent="0.7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 x14ac:dyDescent="0.7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 x14ac:dyDescent="0.7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 x14ac:dyDescent="0.7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 x14ac:dyDescent="0.7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 x14ac:dyDescent="0.7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 x14ac:dyDescent="0.7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 x14ac:dyDescent="0.7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 x14ac:dyDescent="0.7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 x14ac:dyDescent="0.7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 x14ac:dyDescent="0.7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 x14ac:dyDescent="0.7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 x14ac:dyDescent="0.7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 x14ac:dyDescent="0.7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 x14ac:dyDescent="0.7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 x14ac:dyDescent="0.7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 x14ac:dyDescent="0.7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 x14ac:dyDescent="0.7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 x14ac:dyDescent="0.7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 x14ac:dyDescent="0.7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 x14ac:dyDescent="0.7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 x14ac:dyDescent="0.7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 x14ac:dyDescent="0.7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 x14ac:dyDescent="0.7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 x14ac:dyDescent="0.7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 x14ac:dyDescent="0.7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 x14ac:dyDescent="0.7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 x14ac:dyDescent="0.7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 x14ac:dyDescent="0.7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 x14ac:dyDescent="0.7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 x14ac:dyDescent="0.7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 x14ac:dyDescent="0.7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 x14ac:dyDescent="0.7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 x14ac:dyDescent="0.7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 x14ac:dyDescent="0.7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 x14ac:dyDescent="0.7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 x14ac:dyDescent="0.7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 x14ac:dyDescent="0.7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 x14ac:dyDescent="0.7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 x14ac:dyDescent="0.7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 x14ac:dyDescent="0.7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 x14ac:dyDescent="0.7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 x14ac:dyDescent="0.7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 x14ac:dyDescent="0.7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 x14ac:dyDescent="0.7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 x14ac:dyDescent="0.7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 x14ac:dyDescent="0.7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 x14ac:dyDescent="0.7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 x14ac:dyDescent="0.7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 x14ac:dyDescent="0.7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 x14ac:dyDescent="0.7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 x14ac:dyDescent="0.7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 x14ac:dyDescent="0.7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 x14ac:dyDescent="0.7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 x14ac:dyDescent="0.7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 x14ac:dyDescent="0.7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 x14ac:dyDescent="0.7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 x14ac:dyDescent="0.7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 x14ac:dyDescent="0.7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 x14ac:dyDescent="0.7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 x14ac:dyDescent="0.7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 x14ac:dyDescent="0.7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 x14ac:dyDescent="0.7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 x14ac:dyDescent="0.7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 x14ac:dyDescent="0.7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 x14ac:dyDescent="0.7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 x14ac:dyDescent="0.7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 x14ac:dyDescent="0.7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 x14ac:dyDescent="0.7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 x14ac:dyDescent="0.7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 x14ac:dyDescent="0.7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 x14ac:dyDescent="0.7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 x14ac:dyDescent="0.7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 x14ac:dyDescent="0.7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 x14ac:dyDescent="0.7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 x14ac:dyDescent="0.7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 x14ac:dyDescent="0.7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 x14ac:dyDescent="0.7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 x14ac:dyDescent="0.7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 x14ac:dyDescent="0.7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 x14ac:dyDescent="0.7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 x14ac:dyDescent="0.7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 x14ac:dyDescent="0.7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 x14ac:dyDescent="0.7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 x14ac:dyDescent="0.7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 x14ac:dyDescent="0.7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 x14ac:dyDescent="0.7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 x14ac:dyDescent="0.7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 x14ac:dyDescent="0.7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 x14ac:dyDescent="0.7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 x14ac:dyDescent="0.7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 x14ac:dyDescent="0.7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 x14ac:dyDescent="0.7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 x14ac:dyDescent="0.7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 x14ac:dyDescent="0.7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 x14ac:dyDescent="0.7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 x14ac:dyDescent="0.7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 x14ac:dyDescent="0.7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 x14ac:dyDescent="0.7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 x14ac:dyDescent="0.7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 x14ac:dyDescent="0.7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 x14ac:dyDescent="0.7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 x14ac:dyDescent="0.7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 x14ac:dyDescent="0.7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 x14ac:dyDescent="0.7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 x14ac:dyDescent="0.7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 x14ac:dyDescent="0.7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 x14ac:dyDescent="0.7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 x14ac:dyDescent="0.7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 x14ac:dyDescent="0.7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 x14ac:dyDescent="0.7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 x14ac:dyDescent="0.7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 x14ac:dyDescent="0.7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 x14ac:dyDescent="0.7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 x14ac:dyDescent="0.7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 x14ac:dyDescent="0.7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 x14ac:dyDescent="0.7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 x14ac:dyDescent="0.7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 x14ac:dyDescent="0.7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 x14ac:dyDescent="0.7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 x14ac:dyDescent="0.7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 x14ac:dyDescent="0.7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 x14ac:dyDescent="0.7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 x14ac:dyDescent="0.7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 x14ac:dyDescent="0.7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 x14ac:dyDescent="0.7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 x14ac:dyDescent="0.7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 x14ac:dyDescent="0.7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 x14ac:dyDescent="0.7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 x14ac:dyDescent="0.7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 x14ac:dyDescent="0.7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 x14ac:dyDescent="0.7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 x14ac:dyDescent="0.7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 x14ac:dyDescent="0.7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 x14ac:dyDescent="0.7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 x14ac:dyDescent="0.7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 x14ac:dyDescent="0.7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 x14ac:dyDescent="0.7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 x14ac:dyDescent="0.7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 x14ac:dyDescent="0.7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 x14ac:dyDescent="0.7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 x14ac:dyDescent="0.7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 x14ac:dyDescent="0.7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 x14ac:dyDescent="0.7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 x14ac:dyDescent="0.7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 x14ac:dyDescent="0.7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 x14ac:dyDescent="0.7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 x14ac:dyDescent="0.7">
      <c r="A242" s="17" t="s">
        <v>599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 x14ac:dyDescent="0.7">
      <c r="A243" s="17" t="s">
        <v>600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 x14ac:dyDescent="0.7">
      <c r="A244" s="17" t="s">
        <v>601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 x14ac:dyDescent="0.7">
      <c r="A245" s="17" t="s">
        <v>602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 x14ac:dyDescent="0.7">
      <c r="A246" s="17" t="s">
        <v>603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 x14ac:dyDescent="0.7">
      <c r="A247" s="17" t="s">
        <v>604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 x14ac:dyDescent="0.7">
      <c r="A248" s="17" t="s">
        <v>605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 x14ac:dyDescent="0.7">
      <c r="A249" s="17" t="s">
        <v>606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 x14ac:dyDescent="0.7">
      <c r="A250" s="17" t="s">
        <v>607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 x14ac:dyDescent="0.7">
      <c r="A251" s="17" t="s">
        <v>608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 x14ac:dyDescent="0.7">
      <c r="A252" s="17" t="s">
        <v>609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 x14ac:dyDescent="0.7">
      <c r="A253" s="17" t="s">
        <v>610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 x14ac:dyDescent="0.7">
      <c r="A254" s="17" t="s">
        <v>611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 x14ac:dyDescent="0.7">
      <c r="A255" s="17" t="s">
        <v>612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 x14ac:dyDescent="0.7">
      <c r="A256" s="17" t="s">
        <v>613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 x14ac:dyDescent="0.7">
      <c r="A257" s="17" t="s">
        <v>614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 x14ac:dyDescent="0.7">
      <c r="A258" s="17" t="s">
        <v>615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 x14ac:dyDescent="0.7">
      <c r="A259" s="17" t="s">
        <v>616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 x14ac:dyDescent="0.7">
      <c r="A260" s="17" t="s">
        <v>617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 x14ac:dyDescent="0.7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 x14ac:dyDescent="0.7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 x14ac:dyDescent="0.7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 x14ac:dyDescent="0.7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 x14ac:dyDescent="0.7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 x14ac:dyDescent="0.7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 x14ac:dyDescent="0.7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 x14ac:dyDescent="0.7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 x14ac:dyDescent="0.7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 x14ac:dyDescent="0.7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 x14ac:dyDescent="0.7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 x14ac:dyDescent="0.7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 x14ac:dyDescent="0.7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 x14ac:dyDescent="0.7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 x14ac:dyDescent="0.7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 x14ac:dyDescent="0.7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 x14ac:dyDescent="0.7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 x14ac:dyDescent="0.7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 x14ac:dyDescent="0.7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 x14ac:dyDescent="0.7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 x14ac:dyDescent="0.7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 x14ac:dyDescent="0.7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 x14ac:dyDescent="0.7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 x14ac:dyDescent="0.7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 x14ac:dyDescent="0.7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 x14ac:dyDescent="0.7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 ht="21.75" x14ac:dyDescent="0.2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 ht="21.75" x14ac:dyDescent="0.2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 ht="21.75" x14ac:dyDescent="0.2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 ht="21.75" x14ac:dyDescent="0.2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 ht="21.75" x14ac:dyDescent="0.2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 ht="21.75" x14ac:dyDescent="0.2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 ht="21.75" x14ac:dyDescent="0.2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 ht="21.75" x14ac:dyDescent="0.2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 ht="21.75" x14ac:dyDescent="0.2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 ht="21.75" x14ac:dyDescent="0.2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 ht="21.75" x14ac:dyDescent="0.2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 ht="21.75" x14ac:dyDescent="0.2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 ht="21.75" x14ac:dyDescent="0.2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 ht="21.75" x14ac:dyDescent="0.2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 ht="21.75" x14ac:dyDescent="0.2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 ht="21.75" x14ac:dyDescent="0.2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 ht="21.75" x14ac:dyDescent="0.2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 ht="21.75" x14ac:dyDescent="0.2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 ht="21.75" x14ac:dyDescent="0.2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 ht="21.75" x14ac:dyDescent="0.2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 ht="21.75" x14ac:dyDescent="0.2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 ht="21.75" x14ac:dyDescent="0.2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 ht="21.75" x14ac:dyDescent="0.2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 ht="21.75" x14ac:dyDescent="0.2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 ht="21.75" x14ac:dyDescent="0.2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 ht="21.75" x14ac:dyDescent="0.2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 ht="21.75" x14ac:dyDescent="0.2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 ht="21.75" x14ac:dyDescent="0.2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 ht="21.75" x14ac:dyDescent="0.2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 ht="21.75" x14ac:dyDescent="0.2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 ht="21.75" x14ac:dyDescent="0.2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 ht="21.75" x14ac:dyDescent="0.2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 ht="21.75" x14ac:dyDescent="0.2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 ht="21.75" x14ac:dyDescent="0.2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 ht="21.75" x14ac:dyDescent="0.2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 ht="21.75" x14ac:dyDescent="0.2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 ht="21.75" x14ac:dyDescent="0.2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 ht="21.75" x14ac:dyDescent="0.2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 ht="21.75" x14ac:dyDescent="0.2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 ht="21.75" x14ac:dyDescent="0.2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 ht="21.75" x14ac:dyDescent="0.2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 ht="21.75" x14ac:dyDescent="0.2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 ht="21.75" x14ac:dyDescent="0.2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 ht="21.75" x14ac:dyDescent="0.2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 ht="21.75" x14ac:dyDescent="0.2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 ht="21.75" x14ac:dyDescent="0.2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 ht="21.75" x14ac:dyDescent="0.2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 ht="21.75" x14ac:dyDescent="0.2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 ht="21.75" x14ac:dyDescent="0.2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 ht="21.75" x14ac:dyDescent="0.2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 ht="21.75" x14ac:dyDescent="0.2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 ht="21.75" x14ac:dyDescent="0.2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 ht="21.75" x14ac:dyDescent="0.2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 ht="21.75" x14ac:dyDescent="0.2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 ht="21.75" x14ac:dyDescent="0.2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 ht="21.75" x14ac:dyDescent="0.2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 ht="21.75" x14ac:dyDescent="0.2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 ht="21.75" x14ac:dyDescent="0.2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 ht="21.75" x14ac:dyDescent="0.2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 ht="21.75" x14ac:dyDescent="0.2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 ht="21.75" x14ac:dyDescent="0.2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 ht="21.75" x14ac:dyDescent="0.2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 ht="21.75" x14ac:dyDescent="0.2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 ht="21.75" x14ac:dyDescent="0.2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 ht="21.75" x14ac:dyDescent="0.2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 ht="21.75" x14ac:dyDescent="0.2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 ht="21.75" x14ac:dyDescent="0.2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 ht="21.75" x14ac:dyDescent="0.2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 ht="21.75" x14ac:dyDescent="0.2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 ht="21.75" x14ac:dyDescent="0.2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 ht="21.75" x14ac:dyDescent="0.2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 ht="21.75" x14ac:dyDescent="0.2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 ht="21.75" x14ac:dyDescent="0.2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 ht="21.75" x14ac:dyDescent="0.2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 ht="21.75" x14ac:dyDescent="0.2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 ht="21.75" x14ac:dyDescent="0.2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 ht="21.75" x14ac:dyDescent="0.2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 ht="21.75" x14ac:dyDescent="0.2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 ht="21.75" x14ac:dyDescent="0.2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 ht="21.75" x14ac:dyDescent="0.2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 ht="21.75" x14ac:dyDescent="0.2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 ht="21.75" x14ac:dyDescent="0.2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 ht="21.75" x14ac:dyDescent="0.2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 ht="21.75" x14ac:dyDescent="0.2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 ht="21.75" x14ac:dyDescent="0.2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 ht="21.75" x14ac:dyDescent="0.2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 ht="21.75" x14ac:dyDescent="0.2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 ht="21.75" x14ac:dyDescent="0.2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 ht="21.75" x14ac:dyDescent="0.2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 ht="21.75" x14ac:dyDescent="0.2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 ht="21.75" x14ac:dyDescent="0.2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 ht="21.75" x14ac:dyDescent="0.2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 ht="21.75" x14ac:dyDescent="0.2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 ht="21.75" x14ac:dyDescent="0.2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 ht="21.75" x14ac:dyDescent="0.2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60</v>
      </c>
      <c r="B2" s="1" t="s">
        <v>61</v>
      </c>
      <c r="C2" s="1" t="s">
        <v>62</v>
      </c>
      <c r="D2" s="1"/>
      <c r="E2" s="1"/>
    </row>
    <row r="3" spans="1:5" x14ac:dyDescent="0.2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 x14ac:dyDescent="0.2">
      <c r="A4" t="str">
        <v>Beltone BTE Digital Boost Ultra 17 95DWT</v>
      </c>
      <c r="B4" t="str">
        <v>Amplifon Competitive</v>
      </c>
      <c r="C4" t="s">
        <v>7</v>
      </c>
    </row>
    <row r="5" spans="1:5" x14ac:dyDescent="0.2">
      <c r="A5" t="str">
        <v>Beltone BTE Digital Boost Ultra 6 86DWHT</v>
      </c>
      <c r="B5" t="str">
        <v>Boost Max S Special</v>
      </c>
      <c r="C5" t="s">
        <v>64</v>
      </c>
    </row>
    <row r="6" spans="1:5" x14ac:dyDescent="0.2">
      <c r="A6" t="str">
        <v>Beltone BTE Digital Boost Ultra 6 95DWT</v>
      </c>
      <c r="B6" t="str">
        <v>Early Lease Upgrade</v>
      </c>
      <c r="C6" t="s">
        <v>597</v>
      </c>
    </row>
    <row r="7" spans="1:5" x14ac:dyDescent="0.2">
      <c r="A7" t="str">
        <v>Beltone BTE Digital Boost Ultra 9 86DWHT</v>
      </c>
      <c r="B7" t="str">
        <v>Envision Special</v>
      </c>
      <c r="C7" t="s">
        <v>65</v>
      </c>
    </row>
    <row r="8" spans="1:5" x14ac:dyDescent="0.2">
      <c r="A8" t="str">
        <v>Beltone BTE Digital Boost Ultra 9 95DWT</v>
      </c>
      <c r="B8" t="str">
        <v>Fast Funding</v>
      </c>
    </row>
    <row r="9" spans="1:5" x14ac:dyDescent="0.2">
      <c r="A9" t="str">
        <v>Beltone BTE Digital Rely 2 66DW</v>
      </c>
      <c r="B9" t="str">
        <v>GHB Competitive</v>
      </c>
    </row>
    <row r="10" spans="1:5" x14ac:dyDescent="0.2">
      <c r="A10" t="str">
        <v>Beltone BTE Digital Rely 2 76DW</v>
      </c>
      <c r="B10" t="str">
        <v>HCS Competitive</v>
      </c>
    </row>
    <row r="11" spans="1:5" x14ac:dyDescent="0.2">
      <c r="A11" t="str">
        <v>Beltone BTE Digital Rely 2 86DWH</v>
      </c>
      <c r="B11" t="str">
        <v>HearUSA Competitive</v>
      </c>
    </row>
    <row r="12" spans="1:5" x14ac:dyDescent="0.2">
      <c r="A12" t="str">
        <v>Beltone BTE Digital Rely 2 95DW</v>
      </c>
      <c r="B12" t="str">
        <v>Humana</v>
      </c>
    </row>
    <row r="13" spans="1:5" x14ac:dyDescent="0.2">
      <c r="A13" t="str">
        <v>Beltone BTE Digital Rely 3 66DW</v>
      </c>
      <c r="B13" t="str">
        <v>Marketing Offer</v>
      </c>
    </row>
    <row r="14" spans="1:5" x14ac:dyDescent="0.2">
      <c r="A14" t="str">
        <v>Beltone BTE Digital Rely 3 76DW</v>
      </c>
      <c r="B14" t="str">
        <v>Martins Point Competitive</v>
      </c>
    </row>
    <row r="15" spans="1:5" x14ac:dyDescent="0.2">
      <c r="A15" t="str">
        <v>Beltone BTE Digital Rely 3 86DWH</v>
      </c>
      <c r="B15" t="str">
        <v>Nations Hearing Competitive</v>
      </c>
    </row>
    <row r="16" spans="1:5" x14ac:dyDescent="0.2">
      <c r="A16" t="str">
        <v>Beltone BTE Digital Rely 3 95DW</v>
      </c>
      <c r="B16" t="str">
        <v>Open House Special</v>
      </c>
    </row>
    <row r="17" spans="1:2" x14ac:dyDescent="0.2">
      <c r="A17" t="str">
        <v>Beltone BTE Digital Rely 4 66DW</v>
      </c>
      <c r="B17" t="str">
        <v>Tri-Care</v>
      </c>
    </row>
    <row r="18" spans="1:2" x14ac:dyDescent="0.2">
      <c r="A18" t="str">
        <v>Beltone BTE Digital Rely 4 76DW</v>
      </c>
      <c r="B18" t="str">
        <v>TruHearing Competitive</v>
      </c>
    </row>
    <row r="19" spans="1:2" x14ac:dyDescent="0.2">
      <c r="A19" t="str">
        <v>Beltone BTE Digital Rely 4 86DWH</v>
      </c>
      <c r="B19" t="str">
        <v>Veterans Discount</v>
      </c>
    </row>
    <row r="20" spans="1:2" x14ac:dyDescent="0.2">
      <c r="A20" t="str">
        <v>Beltone BTE Digital Rely 4 95DW</v>
      </c>
      <c r="B20" t="str">
        <v>WellCare Competitive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Boost Max S 17 95-DWHC</v>
      </c>
    </row>
    <row r="30" spans="1:2" x14ac:dyDescent="0.2">
      <c r="A30" t="str">
        <v>Beltone RIE Digital Boost Max S 4 95-DWHC</v>
      </c>
    </row>
    <row r="31" spans="1:2" x14ac:dyDescent="0.2">
      <c r="A31" t="str">
        <v>Beltone RIE Digital Boost Max S 6 95-DWHC</v>
      </c>
    </row>
    <row r="32" spans="1:2" x14ac:dyDescent="0.2">
      <c r="A32" t="str">
        <v>Beltone RIE Digital Boost Max S 9 95-DWHC</v>
      </c>
    </row>
    <row r="33" spans="1:1" x14ac:dyDescent="0.2">
      <c r="A33" t="str">
        <v>Beltone RIE Digital Commence 2 63-DRW</v>
      </c>
    </row>
    <row r="34" spans="1:1" x14ac:dyDescent="0.2">
      <c r="A34" t="str">
        <v>Beltone RIE Digital Commence 3 62-DRWC</v>
      </c>
    </row>
    <row r="35" spans="1:1" x14ac:dyDescent="0.2">
      <c r="A35" t="str">
        <v>Beltone RIE Digital Envision 17 62S-DRWC</v>
      </c>
    </row>
    <row r="36" spans="1:1" x14ac:dyDescent="0.2">
      <c r="A36" t="str">
        <v>Beltone RIE Digital Envision 4 62S-DRWC</v>
      </c>
    </row>
    <row r="37" spans="1:1" x14ac:dyDescent="0.2">
      <c r="A37" t="str">
        <v>Beltone RIE Digital Envision 6 62S-DRWC</v>
      </c>
    </row>
    <row r="38" spans="1:1" x14ac:dyDescent="0.2">
      <c r="A38" t="str">
        <v>Beltone RIE Digital Envision 9 62S-DRWC</v>
      </c>
    </row>
    <row r="39" spans="1:1" x14ac:dyDescent="0.2">
      <c r="A39" t="str">
        <v>Beltone RIE Digital Rely 2 63DRW</v>
      </c>
    </row>
    <row r="40" spans="1:1" x14ac:dyDescent="0.2">
      <c r="A40" t="str">
        <v>Beltone RIE Digital Rely 2 64DRW</v>
      </c>
    </row>
    <row r="41" spans="1:1" x14ac:dyDescent="0.2">
      <c r="A41" t="str">
        <v>Beltone RIE Digital Rely 3 63DRW</v>
      </c>
    </row>
    <row r="42" spans="1:1" x14ac:dyDescent="0.2">
      <c r="A42" t="str">
        <v>Beltone RIE Digital Rely 3 63DRWC</v>
      </c>
    </row>
    <row r="43" spans="1:1" x14ac:dyDescent="0.2">
      <c r="A43" t="str">
        <v>Beltone RIE Digital Rely 3 64DRW</v>
      </c>
    </row>
    <row r="44" spans="1:1" x14ac:dyDescent="0.2">
      <c r="A44" t="str">
        <v>Beltone RIE Digital Rely 4 63DRWC</v>
      </c>
    </row>
    <row r="45" spans="1:1" x14ac:dyDescent="0.2">
      <c r="A45" t="str">
        <v>Beltone RIE Digital Rely 4 64DRW</v>
      </c>
    </row>
    <row r="46" spans="1:1" x14ac:dyDescent="0.2">
      <c r="A46" t="str">
        <v>Beltone RIE Digital Serene 17 62SDRWC</v>
      </c>
    </row>
    <row r="47" spans="1:1" x14ac:dyDescent="0.2">
      <c r="A47" t="str">
        <v>Beltone RIE Digital Serene 6 62SDRWC</v>
      </c>
    </row>
    <row r="48" spans="1:1" x14ac:dyDescent="0.2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2025-08-26T13:32:01Z</dcterms:modified>
  <cp:category/>
  <cp:contentStatus/>
</cp:coreProperties>
</file>