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93" documentId="8_{F3CD0FF8-58C3-41F7-B22B-5E277AA3B591}" xr6:coauthVersionLast="47" xr6:coauthVersionMax="47" xr10:uidLastSave="{F561A36D-5477-42BD-AC14-D4937AD5C332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1" i="1" l="1"/>
  <c r="I180" i="1"/>
  <c r="I179" i="1"/>
  <c r="I178" i="1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<sst xmlns="http://schemas.openxmlformats.org/spreadsheetml/2006/main" count="2667" uniqueCount="608">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</sst>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" fillId="0" borderId="0" xfId="0" applyFont="1" applyFill="1"/>
    <xf numFmtId="0" fontId="1" fillId="0" borderId="0" xfId="0" applyFont="1" applyAlignment="1"/>
    <xf numFmtId="0" fontId="16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1" totalsRowShown="0" headerRowDxfId="53" dataDxfId="52">
  <autoFilter ref="A1:P181" xr:uid="{0EDF487B-BC6A-43CC-A5E2-F07346E1A4ED}">
    <filterColumn colId="1">
      <filters>
        <filter val="Beltone Envision 17 62S-DRWC Digital RIE"/>
        <filter val="Beltone Envision 4 62S-DRWC Digital RIE"/>
        <filter val="Beltone Envision 6 62S-DRWC Digital RIE"/>
        <filter val="Beltone Envision 9 62S-DRWC Digital RIE"/>
      </filters>
    </filterColumn>
    <filterColumn colId="4">
      <filters>
        <filter val="Nations Hearing Competitive"/>
        <filter val="Volume Discount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9" t="s">
        <v>0</v>
      </c>
      <c r="C5" s="110"/>
      <c r="D5" s="10" t="s">
        <v>1</v>
      </c>
      <c r="E5" s="112" t="s">
        <v>68</v>
      </c>
      <c r="F5" s="113"/>
      <c r="G5" s="82" t="s">
        <v>572</v>
      </c>
    </row>
    <row r="6" spans="1:20" ht="23.25" customHeight="1" thickBot="1" x14ac:dyDescent="0.25">
      <c r="B6" s="107" t="s">
        <v>432</v>
      </c>
      <c r="C6" s="108"/>
      <c r="D6" s="25">
        <v>2</v>
      </c>
      <c r="E6" s="114" t="s">
        <v>2</v>
      </c>
      <c r="F6" s="115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1" t="s">
        <v>5</v>
      </c>
      <c r="C10" s="111"/>
      <c r="E10" s="12" t="s">
        <v>430</v>
      </c>
      <c r="F10" s="12" t="s">
        <v>7</v>
      </c>
      <c r="G10" s="12" t="s">
        <v>6</v>
      </c>
      <c r="J10" s="91" t="s">
        <v>77</v>
      </c>
      <c r="K10" s="91"/>
      <c r="L10" s="91"/>
      <c r="M10" s="91"/>
      <c r="N10" s="91"/>
      <c r="O10" s="91"/>
      <c r="P10" s="91"/>
      <c r="Q10" s="91"/>
    </row>
    <row r="11" spans="1:20" ht="18" customHeight="1" x14ac:dyDescent="0.2">
      <c r="A11" t="s">
        <v>424</v>
      </c>
      <c r="B11" s="103" t="str">
        <f>IF($B$6="","",$B$6)</f>
        <v>Beltone RIE Digital Serene 17 62SDRWC</v>
      </c>
      <c r="C11" s="103"/>
      <c r="D11" s="103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2" t="str" cm="1">
        <f t="array" ref="J11">IF($B$6="","",_xlfn.XLOOKUP($B$6&amp;$E$6,haList!A:A&amp;haList!E:E,haList!D:D))</f>
        <v>(REG-HI-SER17-62SDRWC)</v>
      </c>
      <c r="K11" s="93"/>
      <c r="L11" s="93"/>
      <c r="M11" s="93"/>
      <c r="N11" s="93"/>
      <c r="O11" s="93"/>
      <c r="P11" s="93"/>
      <c r="Q11" s="94"/>
    </row>
    <row r="12" spans="1:20" ht="18" customHeight="1" x14ac:dyDescent="0.2">
      <c r="A12" t="s">
        <v>425</v>
      </c>
      <c r="B12" s="103" t="str">
        <f>IF($D$6=1,"",B11)</f>
        <v>Beltone RIE Digital Serene 17 62SDRWC</v>
      </c>
      <c r="C12" s="103"/>
      <c r="D12" s="103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5"/>
      <c r="K12" s="96"/>
      <c r="L12" s="96"/>
      <c r="M12" s="96"/>
      <c r="N12" s="96"/>
      <c r="O12" s="96"/>
      <c r="P12" s="96"/>
      <c r="Q12" s="97"/>
    </row>
    <row r="13" spans="1:20" ht="18" customHeight="1" x14ac:dyDescent="0.2">
      <c r="A13" t="s">
        <v>8</v>
      </c>
      <c r="B13" s="103" t="str" cm="1">
        <f t="array" ref="B13">IF($B$6="","",_xlfn.XLOOKUP($B$6&amp;$E$6,haList!A:A&amp;haList!E:E,haList!G:G))</f>
        <v>Standard Charger</v>
      </c>
      <c r="C13" s="103"/>
      <c r="D13" s="103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5"/>
      <c r="K13" s="96"/>
      <c r="L13" s="96"/>
      <c r="M13" s="96"/>
      <c r="N13" s="96"/>
      <c r="O13" s="96"/>
      <c r="P13" s="96"/>
      <c r="Q13" s="97"/>
      <c r="T13" s="37"/>
    </row>
    <row r="14" spans="1:20" ht="18" customHeight="1" x14ac:dyDescent="0.2">
      <c r="A14" t="s">
        <v>9</v>
      </c>
      <c r="B14" s="103" t="str" cm="1">
        <f t="array" ref="B14">IF($B$6="","",_xlfn.XLOOKUP($B$6&amp;$E$6,haList!A:A&amp;haList!E:E,haList!N:N))</f>
        <v>SureFit3 or M@RIE Receiver</v>
      </c>
      <c r="C14" s="103"/>
      <c r="D14" s="103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5"/>
      <c r="K14" s="96"/>
      <c r="L14" s="96"/>
      <c r="M14" s="96"/>
      <c r="N14" s="96"/>
      <c r="O14" s="96"/>
      <c r="P14" s="96"/>
      <c r="Q14" s="97"/>
      <c r="T14" s="37"/>
    </row>
    <row r="15" spans="1:20" ht="18" customHeight="1" x14ac:dyDescent="0.2">
      <c r="A15" t="s">
        <v>10</v>
      </c>
      <c r="B15" s="103" t="str">
        <f>IF($D$6=1,"",B14)</f>
        <v>SureFit3 or M@RIE Receiver</v>
      </c>
      <c r="C15" s="103"/>
      <c r="D15" s="103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5"/>
      <c r="K15" s="96"/>
      <c r="L15" s="96"/>
      <c r="M15" s="96"/>
      <c r="N15" s="96"/>
      <c r="O15" s="96"/>
      <c r="P15" s="96"/>
      <c r="Q15" s="97"/>
    </row>
    <row r="16" spans="1:20" ht="18" customHeight="1" thickBot="1" x14ac:dyDescent="0.25">
      <c r="B16" s="99" t="s">
        <v>11</v>
      </c>
      <c r="C16" s="99"/>
      <c r="D16" s="99"/>
      <c r="E16" s="47"/>
      <c r="F16" s="47"/>
      <c r="G16" s="13">
        <f>SUM(G11:G15)</f>
        <v>8850</v>
      </c>
      <c r="J16" s="100" t="str" cm="1">
        <f t="array" ref="J16">IF($B$6="","",_xlfn.XLOOKUP($B$6&amp;$E$6,haList!A:A&amp;haList!E:E,haList!C:C))</f>
        <v>REG-HI-SER17-62SDRWC</v>
      </c>
      <c r="K16" s="101"/>
      <c r="L16" s="101"/>
      <c r="M16" s="101"/>
      <c r="N16" s="101"/>
      <c r="O16" s="101"/>
      <c r="P16" s="101"/>
      <c r="Q16" s="102"/>
    </row>
    <row r="17" spans="2:19" ht="18" customHeight="1" x14ac:dyDescent="0.2">
      <c r="B17" s="99" t="str" cm="1">
        <f t="array" ref="B17">IF($B$6="","",IF(_xlfn.XLOOKUP($B$6&amp;E6,haList!A:A&amp;haList!E:E,haList!M:M)=1,"PA Fitting Fee","(do not charge a PA Fitting Fee)"))</f>
        <v>PA Fitting Fee</v>
      </c>
      <c r="C17" s="99"/>
      <c r="D17" s="99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8" t="s">
        <v>12</v>
      </c>
      <c r="C18" s="98"/>
      <c r="D18" s="98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8"/>
      <c r="C19" s="98"/>
      <c r="D19" s="98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2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3"/>
      <c r="N20" s="94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5"/>
      <c r="M21" s="96"/>
      <c r="N21" s="97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5"/>
      <c r="M22" s="96"/>
      <c r="N22" s="97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5"/>
      <c r="M23" s="96"/>
      <c r="N23" s="97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4"/>
      <c r="M24" s="105"/>
      <c r="N24" s="106"/>
      <c r="O24" s="54"/>
      <c r="P24" s="54"/>
      <c r="Q24" s="54"/>
      <c r="R24" s="54"/>
      <c r="S24" s="54"/>
    </row>
    <row r="25" spans="2:19" ht="18" customHeight="1" thickBot="1" x14ac:dyDescent="0.3">
      <c r="B25" s="98"/>
      <c r="C25" s="98"/>
      <c r="D25" s="98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2"/>
  <sheetViews>
    <sheetView tabSelected="1" zoomScale="80" zoomScaleNormal="80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I178" sqref="I178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hidden="1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hidden="1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hidden="1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hidden="1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6" ht="21.75" hidden="1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6" ht="21.75" x14ac:dyDescent="0.7">
      <c r="A178" s="116" t="s">
        <v>553</v>
      </c>
      <c r="B178" s="117" t="s">
        <v>569</v>
      </c>
      <c r="C178" s="83"/>
      <c r="D178" s="118" t="s">
        <v>560</v>
      </c>
      <c r="E178" s="119" t="s">
        <v>607</v>
      </c>
      <c r="F178" s="85">
        <v>5819</v>
      </c>
      <c r="G178" s="86" t="s">
        <v>20</v>
      </c>
      <c r="H178" s="86">
        <v>250</v>
      </c>
      <c r="I178" s="86">
        <f>1019+500</f>
        <v>1519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6" ht="21.75" x14ac:dyDescent="0.7">
      <c r="A179" s="116" t="s">
        <v>556</v>
      </c>
      <c r="B179" s="117" t="s">
        <v>574</v>
      </c>
      <c r="C179" s="83"/>
      <c r="D179" s="118" t="s">
        <v>560</v>
      </c>
      <c r="E179" s="119" t="s">
        <v>607</v>
      </c>
      <c r="F179" s="85">
        <v>3029</v>
      </c>
      <c r="G179" s="86" t="s">
        <v>16</v>
      </c>
      <c r="H179" s="86">
        <v>200</v>
      </c>
      <c r="I179" s="86">
        <f>804+500</f>
        <v>1304</v>
      </c>
      <c r="J179" s="86">
        <v>2225</v>
      </c>
      <c r="K179" s="86">
        <v>4650</v>
      </c>
      <c r="L179" s="86"/>
      <c r="M179" s="87">
        <v>1</v>
      </c>
      <c r="N179" s="89"/>
      <c r="O179" s="89"/>
      <c r="P179" s="85"/>
    </row>
    <row r="180" spans="1:16" ht="21.75" x14ac:dyDescent="0.7">
      <c r="A180" s="116" t="s">
        <v>555</v>
      </c>
      <c r="B180" s="117" t="s">
        <v>571</v>
      </c>
      <c r="C180" s="83"/>
      <c r="D180" s="118" t="s">
        <v>560</v>
      </c>
      <c r="E180" s="119" t="s">
        <v>607</v>
      </c>
      <c r="F180" s="85">
        <v>3689</v>
      </c>
      <c r="G180" s="86" t="s">
        <v>20</v>
      </c>
      <c r="H180" s="86">
        <v>250</v>
      </c>
      <c r="I180" s="86">
        <f>219+500</f>
        <v>719</v>
      </c>
      <c r="J180" s="86">
        <v>3470</v>
      </c>
      <c r="K180" s="86">
        <v>7190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6" ht="21.75" x14ac:dyDescent="0.7">
      <c r="A181" s="116" t="s">
        <v>554</v>
      </c>
      <c r="B181" s="117" t="s">
        <v>570</v>
      </c>
      <c r="C181" s="83"/>
      <c r="D181" s="118" t="s">
        <v>560</v>
      </c>
      <c r="E181" s="119" t="s">
        <v>607</v>
      </c>
      <c r="F181" s="85">
        <v>4679</v>
      </c>
      <c r="G181" s="86" t="s">
        <v>20</v>
      </c>
      <c r="H181" s="86">
        <v>250</v>
      </c>
      <c r="I181" s="86">
        <f>479+500</f>
        <v>979</v>
      </c>
      <c r="J181" s="86">
        <v>4200</v>
      </c>
      <c r="K181" s="86">
        <v>8650</v>
      </c>
      <c r="L181" s="86"/>
      <c r="M181" s="87">
        <v>1</v>
      </c>
      <c r="N181" s="90" t="s">
        <v>21</v>
      </c>
      <c r="O181" s="89">
        <v>0</v>
      </c>
      <c r="P181" s="85" t="s">
        <v>18</v>
      </c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6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6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2"/>
    </row>
    <row r="187" spans="1:16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6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6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  <c r="Q195" s="41"/>
    </row>
    <row r="196" spans="1:17" ht="21.75" x14ac:dyDescent="0.7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9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9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2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2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21.75" x14ac:dyDescent="0.7">
      <c r="A240" s="4"/>
      <c r="B240" s="4"/>
      <c r="C240" s="4"/>
      <c r="D240" s="26"/>
      <c r="E240" s="5"/>
      <c r="F240" s="38"/>
      <c r="G240" s="38"/>
      <c r="H240" s="38"/>
      <c r="I240" s="38"/>
      <c r="J240" s="38"/>
      <c r="K240" s="38"/>
      <c r="L240" s="38"/>
      <c r="M240" s="39"/>
      <c r="N240" s="40"/>
      <c r="O240" s="41"/>
      <c r="P240" s="4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52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2025-07-03T18:05:55Z</dcterms:modified>
  <cp:category/>
  <cp:contentStatus/>
</cp:coreProperties>
</file>