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ina\Documents\"/>
    </mc:Choice>
  </mc:AlternateContent>
  <xr:revisionPtr revIDLastSave="0" documentId="13_ncr:1_{F1A0B44E-8CAA-4C5D-B2A8-6BAB10875B44}" xr6:coauthVersionLast="47" xr6:coauthVersionMax="47" xr10:uidLastSave="{00000000-0000-0000-0000-000000000000}"/>
  <bookViews>
    <workbookView xWindow="-120" yWindow="-120" windowWidth="29040" windowHeight="15720" activeTab="9" xr2:uid="{D0C73DB2-8B49-47D9-BEDC-11328DBF8D11}"/>
  </bookViews>
  <sheets>
    <sheet name="Assumption" sheetId="10" r:id="rId1"/>
    <sheet name="Business Model" sheetId="2" r:id="rId2"/>
    <sheet name="Income Statement" sheetId="11" r:id="rId3"/>
    <sheet name="Cash Flow Statement" sheetId="14" r:id="rId4"/>
    <sheet name="Balance Sheet" sheetId="18" r:id="rId5"/>
    <sheet name="Assets" sheetId="13" r:id="rId6"/>
    <sheet name="Investment Schedule" sheetId="12" r:id="rId7"/>
    <sheet name="Price " sheetId="16" r:id="rId8"/>
    <sheet name="Employee" sheetId="4" r:id="rId9"/>
    <sheet name="Inventory" sheetId="17" r:id="rId10"/>
    <sheet name="x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4" l="1"/>
  <c r="AC13" i="14"/>
  <c r="AA13" i="14"/>
  <c r="AA5" i="18" s="1"/>
  <c r="AA15" i="18"/>
  <c r="AB15" i="18" s="1"/>
  <c r="AC15" i="18" s="1"/>
  <c r="AB14" i="18"/>
  <c r="AC14" i="18" s="1"/>
  <c r="AA14" i="18"/>
  <c r="AA17" i="18" s="1"/>
  <c r="AA7" i="18"/>
  <c r="AB7" i="18" s="1"/>
  <c r="AC7" i="18" s="1"/>
  <c r="AB6" i="18"/>
  <c r="AC6" i="18" s="1"/>
  <c r="AA6" i="18"/>
  <c r="AB2" i="18"/>
  <c r="AC2" i="18" s="1"/>
  <c r="AC17" i="18" l="1"/>
  <c r="AB17" i="18"/>
  <c r="AB5" i="18"/>
  <c r="AA9" i="18"/>
  <c r="AA20" i="18" l="1"/>
  <c r="AA22" i="18" s="1"/>
  <c r="AC5" i="18"/>
  <c r="AC9" i="18" s="1"/>
  <c r="AB9" i="18"/>
  <c r="AB20" i="18" l="1"/>
  <c r="AB22" i="18" s="1"/>
  <c r="AC20" i="18"/>
  <c r="AC22" i="18" s="1"/>
  <c r="F20" i="15" l="1"/>
  <c r="G20" i="15"/>
  <c r="E20" i="15"/>
  <c r="F14" i="15"/>
  <c r="G14" i="15"/>
  <c r="E14" i="15"/>
  <c r="F8" i="15"/>
  <c r="G8" i="15"/>
  <c r="E8" i="15"/>
  <c r="F19" i="15"/>
  <c r="F21" i="15" s="1"/>
  <c r="G19" i="15"/>
  <c r="E19" i="15"/>
  <c r="E21" i="15" s="1"/>
  <c r="F13" i="15"/>
  <c r="G13" i="15"/>
  <c r="E13" i="15"/>
  <c r="AC60" i="13"/>
  <c r="AB60" i="13"/>
  <c r="AA60" i="13"/>
  <c r="F12" i="15"/>
  <c r="G12" i="15"/>
  <c r="E12" i="15"/>
  <c r="AB51" i="13"/>
  <c r="AC51" i="13"/>
  <c r="AA51" i="13"/>
  <c r="G21" i="15" l="1"/>
  <c r="I16" i="17" l="1"/>
  <c r="I13" i="17"/>
  <c r="I15" i="17"/>
  <c r="I12" i="17"/>
  <c r="J5" i="17"/>
  <c r="K5" i="17" s="1"/>
  <c r="I14" i="17" l="1"/>
  <c r="AB41" i="13"/>
  <c r="AC41" i="13"/>
  <c r="AA41" i="13"/>
  <c r="F7" i="15"/>
  <c r="G7" i="15"/>
  <c r="E7" i="15"/>
  <c r="AB33" i="13"/>
  <c r="AC33" i="13"/>
  <c r="AA33" i="13"/>
  <c r="F6" i="15"/>
  <c r="G6" i="15"/>
  <c r="E6" i="15"/>
  <c r="AB25" i="13"/>
  <c r="AC25" i="13"/>
  <c r="AA25" i="13"/>
  <c r="AB19" i="13"/>
  <c r="AC19" i="13" s="1"/>
  <c r="AB20" i="13"/>
  <c r="AC20" i="13" s="1"/>
  <c r="AB21" i="13"/>
  <c r="AC21" i="13" s="1"/>
  <c r="AC18" i="13"/>
  <c r="AB18" i="13"/>
  <c r="AB10" i="14"/>
  <c r="AC10" i="14"/>
  <c r="AB8" i="13" l="1"/>
  <c r="AC8" i="13"/>
  <c r="E86" i="13"/>
  <c r="E87" i="13"/>
  <c r="E85" i="13"/>
  <c r="E78" i="13"/>
  <c r="E79" i="13"/>
  <c r="E80" i="13"/>
  <c r="E81" i="13"/>
  <c r="E77" i="13"/>
  <c r="AB2" i="13"/>
  <c r="AC2" i="13" s="1"/>
  <c r="E82" i="13" l="1"/>
  <c r="AA6" i="13" s="1"/>
  <c r="AB11" i="13" s="1"/>
  <c r="E88" i="13"/>
  <c r="AA7" i="13" s="1"/>
  <c r="AA12" i="13" s="1"/>
  <c r="AB22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AB35" i="16"/>
  <c r="AI32" i="16"/>
  <c r="AJ32" i="16"/>
  <c r="AK32" i="16"/>
  <c r="AL32" i="16"/>
  <c r="AO32" i="16"/>
  <c r="AU32" i="16"/>
  <c r="AV32" i="16"/>
  <c r="AW32" i="16"/>
  <c r="AX32" i="16"/>
  <c r="BA32" i="16"/>
  <c r="BG32" i="16"/>
  <c r="BH32" i="16"/>
  <c r="BI32" i="16"/>
  <c r="BJ32" i="16"/>
  <c r="AC31" i="16"/>
  <c r="AC32" i="16" s="1"/>
  <c r="AD31" i="16"/>
  <c r="AD32" i="16" s="1"/>
  <c r="AE31" i="16"/>
  <c r="AE32" i="16" s="1"/>
  <c r="AF31" i="16"/>
  <c r="AF32" i="16" s="1"/>
  <c r="AG31" i="16"/>
  <c r="AG32" i="16" s="1"/>
  <c r="AH31" i="16"/>
  <c r="AH32" i="16" s="1"/>
  <c r="AI31" i="16"/>
  <c r="AJ31" i="16"/>
  <c r="AK31" i="16"/>
  <c r="AL31" i="16"/>
  <c r="AM31" i="16"/>
  <c r="AM32" i="16" s="1"/>
  <c r="AN31" i="16"/>
  <c r="AN32" i="16" s="1"/>
  <c r="AO31" i="16"/>
  <c r="AP31" i="16"/>
  <c r="AP32" i="16" s="1"/>
  <c r="AQ31" i="16"/>
  <c r="AQ32" i="16" s="1"/>
  <c r="AR31" i="16"/>
  <c r="AR32" i="16" s="1"/>
  <c r="AS31" i="16"/>
  <c r="AS32" i="16" s="1"/>
  <c r="AT31" i="16"/>
  <c r="AT32" i="16" s="1"/>
  <c r="AU31" i="16"/>
  <c r="AV31" i="16"/>
  <c r="AW31" i="16"/>
  <c r="AX31" i="16"/>
  <c r="AY31" i="16"/>
  <c r="AY32" i="16" s="1"/>
  <c r="AZ31" i="16"/>
  <c r="AZ32" i="16" s="1"/>
  <c r="BA31" i="16"/>
  <c r="BB31" i="16"/>
  <c r="BB32" i="16" s="1"/>
  <c r="BC31" i="16"/>
  <c r="BC32" i="16" s="1"/>
  <c r="BD31" i="16"/>
  <c r="BD32" i="16" s="1"/>
  <c r="BE31" i="16"/>
  <c r="BE32" i="16" s="1"/>
  <c r="BF31" i="16"/>
  <c r="BF32" i="16" s="1"/>
  <c r="BG31" i="16"/>
  <c r="BH31" i="16"/>
  <c r="BI31" i="16"/>
  <c r="BJ31" i="16"/>
  <c r="BK31" i="16"/>
  <c r="BK32" i="16" s="1"/>
  <c r="AB31" i="16"/>
  <c r="AB32" i="16" s="1"/>
  <c r="AB30" i="16"/>
  <c r="AC30" i="16" s="1"/>
  <c r="AD30" i="16" s="1"/>
  <c r="AE30" i="16" s="1"/>
  <c r="AF30" i="16" s="1"/>
  <c r="AG30" i="16" s="1"/>
  <c r="AH30" i="16" s="1"/>
  <c r="AI30" i="16" s="1"/>
  <c r="AJ30" i="16" s="1"/>
  <c r="AK30" i="16" s="1"/>
  <c r="AL30" i="16" s="1"/>
  <c r="AM30" i="16" s="1"/>
  <c r="AN30" i="16" s="1"/>
  <c r="AO30" i="16" s="1"/>
  <c r="AP30" i="16" s="1"/>
  <c r="AQ30" i="16" s="1"/>
  <c r="AR30" i="16" s="1"/>
  <c r="AS30" i="16" s="1"/>
  <c r="AT30" i="16" s="1"/>
  <c r="AU30" i="16" s="1"/>
  <c r="AV30" i="16" s="1"/>
  <c r="AW30" i="16" s="1"/>
  <c r="AX30" i="16" s="1"/>
  <c r="AY30" i="16" s="1"/>
  <c r="AZ30" i="16" s="1"/>
  <c r="BA30" i="16" s="1"/>
  <c r="BB30" i="16" s="1"/>
  <c r="BC30" i="16" s="1"/>
  <c r="BD30" i="16" s="1"/>
  <c r="BE30" i="16" s="1"/>
  <c r="BF30" i="16" s="1"/>
  <c r="BG30" i="16" s="1"/>
  <c r="BH30" i="16" s="1"/>
  <c r="BI30" i="16" s="1"/>
  <c r="BJ30" i="16" s="1"/>
  <c r="BK30" i="16" s="1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AB23" i="16"/>
  <c r="AC11" i="13" l="1"/>
  <c r="AA8" i="13"/>
  <c r="AB12" i="13"/>
  <c r="AB14" i="13" s="1"/>
  <c r="AB9" i="14" s="1"/>
  <c r="AC12" i="13"/>
  <c r="AC14" i="13" s="1"/>
  <c r="AC9" i="14" s="1"/>
  <c r="AA11" i="13"/>
  <c r="AA14" i="13" s="1"/>
  <c r="AA9" i="14" s="1"/>
  <c r="AN4" i="16"/>
  <c r="AZ4" i="16" s="1"/>
  <c r="AO4" i="16"/>
  <c r="BA4" i="16" s="1"/>
  <c r="AP4" i="16"/>
  <c r="BB4" i="16" s="1"/>
  <c r="AQ4" i="16"/>
  <c r="BC4" i="16" s="1"/>
  <c r="AR4" i="16"/>
  <c r="BD4" i="16" s="1"/>
  <c r="AS4" i="16"/>
  <c r="BE4" i="16" s="1"/>
  <c r="AT4" i="16"/>
  <c r="BF4" i="16" s="1"/>
  <c r="AU4" i="16"/>
  <c r="BG4" i="16" s="1"/>
  <c r="AV4" i="16"/>
  <c r="BH4" i="16" s="1"/>
  <c r="AW4" i="16"/>
  <c r="BI4" i="16" s="1"/>
  <c r="AX4" i="16"/>
  <c r="BJ4" i="16" s="1"/>
  <c r="AY4" i="16"/>
  <c r="BK4" i="16" s="1"/>
  <c r="AC5" i="16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AR5" i="16" s="1"/>
  <c r="AS5" i="16" s="1"/>
  <c r="AT5" i="16" s="1"/>
  <c r="AU5" i="16" s="1"/>
  <c r="AV5" i="16" s="1"/>
  <c r="AW5" i="16" s="1"/>
  <c r="AX5" i="16" s="1"/>
  <c r="AY5" i="16" s="1"/>
  <c r="AZ5" i="16" s="1"/>
  <c r="BA5" i="16" s="1"/>
  <c r="BB5" i="16" s="1"/>
  <c r="BC5" i="16" s="1"/>
  <c r="BD5" i="16" s="1"/>
  <c r="BE5" i="16" s="1"/>
  <c r="BF5" i="16" s="1"/>
  <c r="BG5" i="16" s="1"/>
  <c r="BH5" i="16" s="1"/>
  <c r="BI5" i="16" s="1"/>
  <c r="BJ5" i="16" s="1"/>
  <c r="BK5" i="16" s="1"/>
  <c r="L101" i="10"/>
  <c r="L102" i="10"/>
  <c r="K101" i="10"/>
  <c r="K102" i="10"/>
  <c r="K100" i="10"/>
  <c r="L100" i="10"/>
  <c r="L104" i="10" s="1"/>
  <c r="E5" i="15" l="1"/>
  <c r="E16" i="15" s="1"/>
  <c r="AA10" i="14"/>
  <c r="F5" i="15"/>
  <c r="F16" i="15" s="1"/>
  <c r="G5" i="15"/>
  <c r="G16" i="15" s="1"/>
  <c r="AC22" i="16"/>
  <c r="AB24" i="16"/>
  <c r="AA9" i="2" l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AD22" i="16"/>
  <c r="AC24" i="16"/>
  <c r="F2" i="15"/>
  <c r="G2" i="15" s="1"/>
  <c r="H17" i="13"/>
  <c r="I18" i="13"/>
  <c r="AB2" i="14"/>
  <c r="AC2" i="14" s="1"/>
  <c r="I11" i="12"/>
  <c r="I14" i="12" s="1"/>
  <c r="AB4" i="14" s="1"/>
  <c r="J11" i="12"/>
  <c r="J14" i="12" s="1"/>
  <c r="AC4" i="14" s="1"/>
  <c r="H11" i="12"/>
  <c r="H14" i="12" s="1"/>
  <c r="AA4" i="14" s="1"/>
  <c r="AE22" i="16" l="1"/>
  <c r="AD24" i="16"/>
  <c r="J17" i="13"/>
  <c r="I17" i="13"/>
  <c r="H18" i="13"/>
  <c r="H21" i="13" s="1"/>
  <c r="J18" i="13"/>
  <c r="AF22" i="16" l="1"/>
  <c r="AE24" i="16"/>
  <c r="I21" i="13"/>
  <c r="I2" i="12"/>
  <c r="J2" i="12" s="1"/>
  <c r="AG22" i="16" l="1"/>
  <c r="AF24" i="16"/>
  <c r="J21" i="13"/>
  <c r="AH22" i="16" l="1"/>
  <c r="AG24" i="16"/>
  <c r="D4" i="11"/>
  <c r="AI22" i="16" l="1"/>
  <c r="AH24" i="16"/>
  <c r="E4" i="11"/>
  <c r="G94" i="10"/>
  <c r="H69" i="2" s="1"/>
  <c r="AG69" i="2" s="1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AA60" i="2"/>
  <c r="G86" i="10"/>
  <c r="H59" i="2" s="1"/>
  <c r="AE59" i="2" s="1"/>
  <c r="G80" i="10"/>
  <c r="H58" i="2" s="1"/>
  <c r="AE58" i="2" s="1"/>
  <c r="G70" i="10"/>
  <c r="H54" i="2" s="1"/>
  <c r="G61" i="10"/>
  <c r="H47" i="2" s="1"/>
  <c r="AK47" i="2" s="1"/>
  <c r="G55" i="10"/>
  <c r="H46" i="2" s="1"/>
  <c r="AP46" i="2" s="1"/>
  <c r="G48" i="10"/>
  <c r="H43" i="2" s="1"/>
  <c r="G42" i="10"/>
  <c r="H42" i="2" s="1"/>
  <c r="AA42" i="2" s="1"/>
  <c r="AA35" i="2"/>
  <c r="AE35" i="2" s="1"/>
  <c r="AA34" i="2"/>
  <c r="AE34" i="2" s="1"/>
  <c r="G26" i="10"/>
  <c r="H30" i="2" s="1"/>
  <c r="AA23" i="2"/>
  <c r="AB23" i="2" s="1"/>
  <c r="G8" i="10"/>
  <c r="H18" i="2" s="1"/>
  <c r="AJ22" i="16" l="1"/>
  <c r="AI24" i="16"/>
  <c r="AE63" i="2"/>
  <c r="AE37" i="2"/>
  <c r="AC59" i="2"/>
  <c r="AC23" i="2"/>
  <c r="AB25" i="2"/>
  <c r="AT69" i="2"/>
  <c r="BA69" i="2"/>
  <c r="AR69" i="2"/>
  <c r="AE69" i="2"/>
  <c r="BJ47" i="2"/>
  <c r="AO47" i="2"/>
  <c r="AQ69" i="2"/>
  <c r="BH47" i="2"/>
  <c r="AM47" i="2"/>
  <c r="BI69" i="2"/>
  <c r="AP69" i="2"/>
  <c r="AS47" i="2"/>
  <c r="BG47" i="2"/>
  <c r="AL47" i="2"/>
  <c r="BB58" i="2"/>
  <c r="BG69" i="2"/>
  <c r="AO69" i="2"/>
  <c r="BF47" i="2"/>
  <c r="AJ47" i="2"/>
  <c r="AP58" i="2"/>
  <c r="BF69" i="2"/>
  <c r="AK69" i="2"/>
  <c r="BE47" i="2"/>
  <c r="AI47" i="2"/>
  <c r="AD58" i="2"/>
  <c r="BD69" i="2"/>
  <c r="AI69" i="2"/>
  <c r="AA47" i="2"/>
  <c r="BA47" i="2"/>
  <c r="AH47" i="2"/>
  <c r="BB59" i="2"/>
  <c r="BC69" i="2"/>
  <c r="AH69" i="2"/>
  <c r="AY47" i="2"/>
  <c r="AG47" i="2"/>
  <c r="BA59" i="2"/>
  <c r="BB69" i="2"/>
  <c r="AF69" i="2"/>
  <c r="AX47" i="2"/>
  <c r="AC47" i="2"/>
  <c r="AP59" i="2"/>
  <c r="AT47" i="2"/>
  <c r="AV47" i="2"/>
  <c r="AO59" i="2"/>
  <c r="AW69" i="2"/>
  <c r="AD69" i="2"/>
  <c r="AU47" i="2"/>
  <c r="AD59" i="2"/>
  <c r="AU69" i="2"/>
  <c r="AC69" i="2"/>
  <c r="AY58" i="2"/>
  <c r="AY59" i="2"/>
  <c r="AC46" i="2"/>
  <c r="BD47" i="2"/>
  <c r="AR47" i="2"/>
  <c r="AF47" i="2"/>
  <c r="BJ58" i="2"/>
  <c r="AX58" i="2"/>
  <c r="AL58" i="2"/>
  <c r="BJ59" i="2"/>
  <c r="AX59" i="2"/>
  <c r="AL59" i="2"/>
  <c r="AZ69" i="2"/>
  <c r="AN69" i="2"/>
  <c r="AB69" i="2"/>
  <c r="AN58" i="2"/>
  <c r="AB59" i="2"/>
  <c r="AD46" i="2"/>
  <c r="AA58" i="2"/>
  <c r="AA59" i="2"/>
  <c r="AM59" i="2"/>
  <c r="BA46" i="2"/>
  <c r="BC47" i="2"/>
  <c r="AQ47" i="2"/>
  <c r="AE47" i="2"/>
  <c r="BI58" i="2"/>
  <c r="BI63" i="2" s="1"/>
  <c r="AW58" i="2"/>
  <c r="AW63" i="2" s="1"/>
  <c r="AK58" i="2"/>
  <c r="BI59" i="2"/>
  <c r="AW59" i="2"/>
  <c r="AK59" i="2"/>
  <c r="AA69" i="2"/>
  <c r="AY69" i="2"/>
  <c r="E15" i="11" s="1"/>
  <c r="AM69" i="2"/>
  <c r="BA58" i="2"/>
  <c r="AZ58" i="2"/>
  <c r="AN59" i="2"/>
  <c r="AM58" i="2"/>
  <c r="AD34" i="2"/>
  <c r="AO46" i="2"/>
  <c r="AO49" i="2" s="1"/>
  <c r="BB47" i="2"/>
  <c r="AP47" i="2"/>
  <c r="AP49" i="2" s="1"/>
  <c r="AD47" i="2"/>
  <c r="BH58" i="2"/>
  <c r="AV58" i="2"/>
  <c r="AJ58" i="2"/>
  <c r="BH59" i="2"/>
  <c r="AV59" i="2"/>
  <c r="AJ59" i="2"/>
  <c r="BJ69" i="2"/>
  <c r="AX69" i="2"/>
  <c r="AL69" i="2"/>
  <c r="AZ59" i="2"/>
  <c r="AU58" i="2"/>
  <c r="AI58" i="2"/>
  <c r="AI59" i="2"/>
  <c r="AD35" i="2"/>
  <c r="AZ47" i="2"/>
  <c r="AN47" i="2"/>
  <c r="AB47" i="2"/>
  <c r="BF58" i="2"/>
  <c r="AT58" i="2"/>
  <c r="AT63" i="2" s="1"/>
  <c r="AH58" i="2"/>
  <c r="AH63" i="2" s="1"/>
  <c r="BF59" i="2"/>
  <c r="AT59" i="2"/>
  <c r="AH59" i="2"/>
  <c r="BH69" i="2"/>
  <c r="AV69" i="2"/>
  <c r="AJ69" i="2"/>
  <c r="AS58" i="2"/>
  <c r="AC58" i="2"/>
  <c r="AC63" i="2" s="1"/>
  <c r="BG58" i="2"/>
  <c r="AU59" i="2"/>
  <c r="AG58" i="2"/>
  <c r="AS59" i="2"/>
  <c r="BD58" i="2"/>
  <c r="AF58" i="2"/>
  <c r="BD59" i="2"/>
  <c r="AR59" i="2"/>
  <c r="AF59" i="2"/>
  <c r="AO58" i="2"/>
  <c r="AO63" i="2" s="1"/>
  <c r="AB58" i="2"/>
  <c r="AB63" i="2" s="1"/>
  <c r="BG59" i="2"/>
  <c r="AC35" i="2"/>
  <c r="BE58" i="2"/>
  <c r="BE59" i="2"/>
  <c r="AG59" i="2"/>
  <c r="AR58" i="2"/>
  <c r="BI47" i="2"/>
  <c r="AW47" i="2"/>
  <c r="BC58" i="2"/>
  <c r="AQ58" i="2"/>
  <c r="BC59" i="2"/>
  <c r="AQ59" i="2"/>
  <c r="BE69" i="2"/>
  <c r="AS69" i="2"/>
  <c r="AK46" i="2"/>
  <c r="AK49" i="2" s="1"/>
  <c r="BH46" i="2"/>
  <c r="BH49" i="2" s="1"/>
  <c r="AV46" i="2"/>
  <c r="AZ46" i="2"/>
  <c r="AN46" i="2"/>
  <c r="AB46" i="2"/>
  <c r="AY46" i="2"/>
  <c r="AY49" i="2" s="1"/>
  <c r="AM46" i="2"/>
  <c r="BJ46" i="2"/>
  <c r="AX46" i="2"/>
  <c r="AL46" i="2"/>
  <c r="AL49" i="2" s="1"/>
  <c r="AA46" i="2"/>
  <c r="BI46" i="2"/>
  <c r="AW46" i="2"/>
  <c r="AJ46" i="2"/>
  <c r="BG46" i="2"/>
  <c r="AU46" i="2"/>
  <c r="AI46" i="2"/>
  <c r="BF46" i="2"/>
  <c r="AT46" i="2"/>
  <c r="AH46" i="2"/>
  <c r="BE46" i="2"/>
  <c r="AS46" i="2"/>
  <c r="AG46" i="2"/>
  <c r="AG49" i="2" s="1"/>
  <c r="BD46" i="2"/>
  <c r="AR46" i="2"/>
  <c r="AF46" i="2"/>
  <c r="AF49" i="2" s="1"/>
  <c r="BC46" i="2"/>
  <c r="AQ46" i="2"/>
  <c r="AE46" i="2"/>
  <c r="BB46" i="2"/>
  <c r="AB35" i="2"/>
  <c r="AL34" i="2"/>
  <c r="AL35" i="2"/>
  <c r="AM35" i="2" s="1"/>
  <c r="AN35" i="2" s="1"/>
  <c r="AO35" i="2" s="1"/>
  <c r="AP35" i="2" s="1"/>
  <c r="AQ35" i="2" s="1"/>
  <c r="AR35" i="2" s="1"/>
  <c r="AK34" i="2"/>
  <c r="AK35" i="2"/>
  <c r="AJ35" i="2"/>
  <c r="AC34" i="2"/>
  <c r="AC37" i="2" s="1"/>
  <c r="AI34" i="2"/>
  <c r="AI35" i="2"/>
  <c r="AB34" i="2"/>
  <c r="AH34" i="2"/>
  <c r="AH35" i="2"/>
  <c r="AJ34" i="2"/>
  <c r="AG34" i="2"/>
  <c r="AG35" i="2"/>
  <c r="AF34" i="2"/>
  <c r="AF35" i="2"/>
  <c r="AA18" i="2"/>
  <c r="AA25" i="2" s="1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AX1" i="2"/>
  <c r="BJ1" i="2" s="1"/>
  <c r="AW1" i="2"/>
  <c r="BI1" i="2" s="1"/>
  <c r="AV1" i="2"/>
  <c r="BH1" i="2" s="1"/>
  <c r="AU1" i="2"/>
  <c r="BG1" i="2" s="1"/>
  <c r="AT1" i="2"/>
  <c r="BF1" i="2" s="1"/>
  <c r="AS1" i="2"/>
  <c r="BE1" i="2" s="1"/>
  <c r="AR1" i="2"/>
  <c r="BD1" i="2" s="1"/>
  <c r="AQ1" i="2"/>
  <c r="BC1" i="2" s="1"/>
  <c r="AP1" i="2"/>
  <c r="BB1" i="2" s="1"/>
  <c r="AO1" i="2"/>
  <c r="BA1" i="2" s="1"/>
  <c r="AN1" i="2"/>
  <c r="AZ1" i="2" s="1"/>
  <c r="AM1" i="2"/>
  <c r="AS35" i="2" l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AK22" i="16"/>
  <c r="AJ24" i="16"/>
  <c r="C15" i="11"/>
  <c r="BC49" i="2"/>
  <c r="BG49" i="2"/>
  <c r="D15" i="11"/>
  <c r="AD37" i="2"/>
  <c r="AM63" i="2"/>
  <c r="BE49" i="2"/>
  <c r="BD63" i="2"/>
  <c r="BJ49" i="2"/>
  <c r="AZ49" i="2"/>
  <c r="AU49" i="2"/>
  <c r="AC49" i="2"/>
  <c r="AY63" i="2"/>
  <c r="AS63" i="2"/>
  <c r="AJ63" i="2"/>
  <c r="AL63" i="2"/>
  <c r="AI63" i="2"/>
  <c r="AF37" i="2"/>
  <c r="AE49" i="2"/>
  <c r="AB37" i="2"/>
  <c r="AQ49" i="2"/>
  <c r="AN49" i="2"/>
  <c r="AF63" i="2"/>
  <c r="AR63" i="2"/>
  <c r="AK63" i="2"/>
  <c r="AN63" i="2"/>
  <c r="AG63" i="2"/>
  <c r="BE63" i="2"/>
  <c r="BF63" i="2"/>
  <c r="BB63" i="2"/>
  <c r="BG63" i="2"/>
  <c r="AZ63" i="2"/>
  <c r="AS49" i="2"/>
  <c r="BA63" i="2"/>
  <c r="AD63" i="2"/>
  <c r="AV63" i="2"/>
  <c r="AQ63" i="2"/>
  <c r="BH63" i="2"/>
  <c r="AX63" i="2"/>
  <c r="BC63" i="2"/>
  <c r="BJ63" i="2"/>
  <c r="AI49" i="2"/>
  <c r="AU63" i="2"/>
  <c r="AP63" i="2"/>
  <c r="AK37" i="2"/>
  <c r="AX49" i="2"/>
  <c r="AW49" i="2"/>
  <c r="AM49" i="2"/>
  <c r="AV49" i="2"/>
  <c r="AR49" i="2"/>
  <c r="AI37" i="2"/>
  <c r="BI49" i="2"/>
  <c r="AJ49" i="2"/>
  <c r="BD49" i="2"/>
  <c r="BA49" i="2"/>
  <c r="AH49" i="2"/>
  <c r="AJ37" i="2"/>
  <c r="AT49" i="2"/>
  <c r="BB49" i="2"/>
  <c r="BF49" i="2"/>
  <c r="AB49" i="2"/>
  <c r="AD49" i="2"/>
  <c r="AG37" i="2"/>
  <c r="AM34" i="2"/>
  <c r="AM37" i="2" s="1"/>
  <c r="AL37" i="2"/>
  <c r="AH37" i="2"/>
  <c r="AD23" i="2"/>
  <c r="AC25" i="2"/>
  <c r="AY1" i="2"/>
  <c r="C7" i="11"/>
  <c r="AL22" i="16" l="1"/>
  <c r="AK24" i="16"/>
  <c r="E13" i="11"/>
  <c r="AC74" i="2"/>
  <c r="AB74" i="2"/>
  <c r="D14" i="11"/>
  <c r="E14" i="11"/>
  <c r="D13" i="11"/>
  <c r="AR34" i="2"/>
  <c r="AR37" i="2" s="1"/>
  <c r="AQ34" i="2"/>
  <c r="AQ37" i="2" s="1"/>
  <c r="AX34" i="2"/>
  <c r="AX37" i="2" s="1"/>
  <c r="AP34" i="2"/>
  <c r="AP37" i="2" s="1"/>
  <c r="AT34" i="2"/>
  <c r="AT37" i="2" s="1"/>
  <c r="AW34" i="2"/>
  <c r="AW37" i="2" s="1"/>
  <c r="AO34" i="2"/>
  <c r="AO37" i="2" s="1"/>
  <c r="AN34" i="2"/>
  <c r="AN37" i="2" s="1"/>
  <c r="AS34" i="2"/>
  <c r="AS37" i="2" s="1"/>
  <c r="AU34" i="2"/>
  <c r="AU37" i="2" s="1"/>
  <c r="AV34" i="2"/>
  <c r="AV37" i="2" s="1"/>
  <c r="AE23" i="2"/>
  <c r="AD25" i="2"/>
  <c r="AD74" i="2" s="1"/>
  <c r="AM22" i="16" l="1"/>
  <c r="AL24" i="16"/>
  <c r="D12" i="11"/>
  <c r="AY34" i="2"/>
  <c r="AY37" i="2" s="1"/>
  <c r="AF23" i="2"/>
  <c r="AE25" i="2"/>
  <c r="AE74" i="2" s="1"/>
  <c r="E7" i="11"/>
  <c r="D7" i="11"/>
  <c r="BA34" i="2"/>
  <c r="BA37" i="2" s="1"/>
  <c r="BI34" i="2"/>
  <c r="BI37" i="2" s="1"/>
  <c r="BH34" i="2"/>
  <c r="BH37" i="2" s="1"/>
  <c r="BF34" i="2"/>
  <c r="BF37" i="2" s="1"/>
  <c r="BG34" i="2" l="1"/>
  <c r="BG37" i="2" s="1"/>
  <c r="BB34" i="2"/>
  <c r="BB37" i="2" s="1"/>
  <c r="AZ34" i="2"/>
  <c r="AZ37" i="2" s="1"/>
  <c r="BC34" i="2"/>
  <c r="BC37" i="2" s="1"/>
  <c r="BJ34" i="2"/>
  <c r="BJ37" i="2" s="1"/>
  <c r="BE34" i="2"/>
  <c r="BE37" i="2" s="1"/>
  <c r="AN22" i="16"/>
  <c r="AM24" i="16"/>
  <c r="BD34" i="2"/>
  <c r="BD37" i="2" s="1"/>
  <c r="E12" i="11"/>
  <c r="AG23" i="2"/>
  <c r="AF25" i="2"/>
  <c r="AF74" i="2" s="1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I18" i="4"/>
  <c r="H18" i="4"/>
  <c r="G18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4" i="4"/>
  <c r="I2" i="4"/>
  <c r="J2" i="4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H2" i="4"/>
  <c r="AD1" i="4"/>
  <c r="AP1" i="4" s="1"/>
  <c r="AC1" i="4"/>
  <c r="AO1" i="4" s="1"/>
  <c r="AB1" i="4"/>
  <c r="AN1" i="4" s="1"/>
  <c r="AA1" i="4"/>
  <c r="AM1" i="4" s="1"/>
  <c r="Z1" i="4"/>
  <c r="AL1" i="4" s="1"/>
  <c r="Y1" i="4"/>
  <c r="AK1" i="4" s="1"/>
  <c r="X1" i="4"/>
  <c r="AJ1" i="4" s="1"/>
  <c r="W1" i="4"/>
  <c r="AI1" i="4" s="1"/>
  <c r="V1" i="4"/>
  <c r="AH1" i="4" s="1"/>
  <c r="U1" i="4"/>
  <c r="AG1" i="4" s="1"/>
  <c r="T1" i="4"/>
  <c r="AF1" i="4" s="1"/>
  <c r="S1" i="4"/>
  <c r="AE1" i="4" s="1"/>
  <c r="AO22" i="16" l="1"/>
  <c r="AN24" i="16"/>
  <c r="AH23" i="2"/>
  <c r="AG25" i="2"/>
  <c r="AG74" i="2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AP22" i="16" l="1"/>
  <c r="AO24" i="16"/>
  <c r="AI23" i="2"/>
  <c r="AH25" i="2"/>
  <c r="AH74" i="2" s="1"/>
  <c r="AA54" i="2"/>
  <c r="AA63" i="2" s="1"/>
  <c r="C14" i="11" s="1"/>
  <c r="AA43" i="2"/>
  <c r="AA49" i="2" s="1"/>
  <c r="C13" i="11" s="1"/>
  <c r="AA30" i="2"/>
  <c r="AA37" i="2" s="1"/>
  <c r="AQ22" i="16" l="1"/>
  <c r="AP24" i="16"/>
  <c r="C12" i="11"/>
  <c r="AA74" i="2"/>
  <c r="AJ23" i="2"/>
  <c r="AI25" i="2"/>
  <c r="AI74" i="2" s="1"/>
  <c r="AR22" i="16" l="1"/>
  <c r="AQ24" i="16"/>
  <c r="AK23" i="2"/>
  <c r="AJ25" i="2"/>
  <c r="AJ74" i="2" s="1"/>
  <c r="AS22" i="16" l="1"/>
  <c r="AR24" i="16"/>
  <c r="AL23" i="2"/>
  <c r="AK25" i="2"/>
  <c r="AK74" i="2" s="1"/>
  <c r="AT22" i="16" l="1"/>
  <c r="AS24" i="16"/>
  <c r="AM23" i="2"/>
  <c r="AL25" i="2"/>
  <c r="AL74" i="2" s="1"/>
  <c r="AU22" i="16" l="1"/>
  <c r="AT24" i="16"/>
  <c r="AN23" i="2"/>
  <c r="AM25" i="2"/>
  <c r="AV22" i="16" l="1"/>
  <c r="AU24" i="16"/>
  <c r="AM74" i="2"/>
  <c r="AO23" i="2"/>
  <c r="AN25" i="2"/>
  <c r="AN74" i="2" s="1"/>
  <c r="AW22" i="16" l="1"/>
  <c r="AV24" i="16"/>
  <c r="AP23" i="2"/>
  <c r="AO25" i="2"/>
  <c r="AX22" i="16" l="1"/>
  <c r="AW24" i="16"/>
  <c r="AO74" i="2"/>
  <c r="AQ23" i="2"/>
  <c r="AP25" i="2"/>
  <c r="AP74" i="2" s="1"/>
  <c r="AY22" i="16" l="1"/>
  <c r="AX24" i="16"/>
  <c r="AR23" i="2"/>
  <c r="AQ25" i="2"/>
  <c r="AZ22" i="16" l="1"/>
  <c r="AY24" i="16"/>
  <c r="AQ74" i="2"/>
  <c r="AS23" i="2"/>
  <c r="AR25" i="2"/>
  <c r="AR74" i="2" s="1"/>
  <c r="BA22" i="16" l="1"/>
  <c r="AZ24" i="16"/>
  <c r="AT23" i="2"/>
  <c r="AS25" i="2"/>
  <c r="BB22" i="16" l="1"/>
  <c r="BA24" i="16"/>
  <c r="AS74" i="2"/>
  <c r="AU23" i="2"/>
  <c r="AT25" i="2"/>
  <c r="AT74" i="2" s="1"/>
  <c r="BC22" i="16" l="1"/>
  <c r="BB24" i="16"/>
  <c r="AV23" i="2"/>
  <c r="AU25" i="2"/>
  <c r="BD22" i="16" l="1"/>
  <c r="BC24" i="16"/>
  <c r="AU74" i="2"/>
  <c r="AW23" i="2"/>
  <c r="AV25" i="2"/>
  <c r="AV74" i="2" s="1"/>
  <c r="BE22" i="16" l="1"/>
  <c r="BD24" i="16"/>
  <c r="AX23" i="2"/>
  <c r="AW25" i="2"/>
  <c r="AW74" i="2" s="1"/>
  <c r="BF22" i="16" l="1"/>
  <c r="BE24" i="16"/>
  <c r="AY23" i="2"/>
  <c r="AX25" i="2"/>
  <c r="AX74" i="2" s="1"/>
  <c r="BG22" i="16" l="1"/>
  <c r="BF24" i="16"/>
  <c r="AZ23" i="2"/>
  <c r="AY25" i="2"/>
  <c r="BH22" i="16" l="1"/>
  <c r="BG24" i="16"/>
  <c r="AY74" i="2"/>
  <c r="BA23" i="2"/>
  <c r="AZ25" i="2"/>
  <c r="AZ74" i="2" s="1"/>
  <c r="BI22" i="16" l="1"/>
  <c r="BH24" i="16"/>
  <c r="BB23" i="2"/>
  <c r="BA25" i="2"/>
  <c r="BJ22" i="16" l="1"/>
  <c r="BI24" i="16"/>
  <c r="BA74" i="2"/>
  <c r="BC23" i="2"/>
  <c r="BB25" i="2"/>
  <c r="BB74" i="2" s="1"/>
  <c r="BK22" i="16" l="1"/>
  <c r="BK24" i="16" s="1"/>
  <c r="BJ24" i="16"/>
  <c r="BD23" i="2"/>
  <c r="BC25" i="2"/>
  <c r="BC74" i="2" l="1"/>
  <c r="BE23" i="2"/>
  <c r="BD25" i="2"/>
  <c r="BD74" i="2" s="1"/>
  <c r="BF23" i="2" l="1"/>
  <c r="BE25" i="2"/>
  <c r="BE74" i="2" l="1"/>
  <c r="BG23" i="2"/>
  <c r="BF25" i="2"/>
  <c r="BF74" i="2" s="1"/>
  <c r="BH23" i="2" l="1"/>
  <c r="BG25" i="2"/>
  <c r="BG74" i="2" l="1"/>
  <c r="BI23" i="2"/>
  <c r="BH25" i="2"/>
  <c r="BH74" i="2" s="1"/>
  <c r="BJ23" i="2" l="1"/>
  <c r="BI25" i="2"/>
  <c r="BI74" i="2" s="1"/>
  <c r="BJ25" i="2" l="1"/>
  <c r="BJ74" i="2" l="1"/>
  <c r="C11" i="11"/>
  <c r="C17" i="11" s="1"/>
  <c r="C19" i="11" s="1"/>
  <c r="C21" i="11" s="1"/>
  <c r="C23" i="11" s="1"/>
  <c r="D11" i="11"/>
  <c r="D17" i="11" s="1"/>
  <c r="D19" i="11" s="1"/>
  <c r="D21" i="11" s="1"/>
  <c r="D23" i="11" s="1"/>
  <c r="E11" i="11"/>
  <c r="E17" i="11" s="1"/>
  <c r="E19" i="11" s="1"/>
  <c r="E21" i="11" s="1"/>
  <c r="E23" i="11" s="1"/>
  <c r="AC7" i="14" l="1"/>
  <c r="K7" i="17"/>
  <c r="AB7" i="14"/>
  <c r="J7" i="17"/>
  <c r="AA7" i="14"/>
  <c r="I7" i="17"/>
  <c r="I8" i="17" l="1"/>
  <c r="I9" i="17" s="1"/>
  <c r="J8" i="17"/>
  <c r="J9" i="17" s="1"/>
  <c r="K8" i="17"/>
  <c r="K9" i="17" s="1"/>
</calcChain>
</file>

<file path=xl/sharedStrings.xml><?xml version="1.0" encoding="utf-8"?>
<sst xmlns="http://schemas.openxmlformats.org/spreadsheetml/2006/main" count="315" uniqueCount="216">
  <si>
    <t>1- Revenue</t>
  </si>
  <si>
    <t>Wholesale Trading</t>
  </si>
  <si>
    <t>Platform development and maintenance</t>
  </si>
  <si>
    <t>Marketing and user acquisition</t>
  </si>
  <si>
    <t>Payment processing fees</t>
  </si>
  <si>
    <t>Fixed Cost</t>
  </si>
  <si>
    <t>Technology Stack</t>
  </si>
  <si>
    <t>Montly Cost</t>
  </si>
  <si>
    <t>Transportation Infrastructure</t>
  </si>
  <si>
    <t>Vehicle Expenses</t>
  </si>
  <si>
    <t xml:space="preserve">Warehouse Expenses </t>
  </si>
  <si>
    <t>Brand Development</t>
  </si>
  <si>
    <t>Event Sponsorships and Participation</t>
  </si>
  <si>
    <t>Digital Marketing</t>
  </si>
  <si>
    <t xml:space="preserve">Search Engine Optimization </t>
  </si>
  <si>
    <t>Logistics Support</t>
  </si>
  <si>
    <t>Office Setup</t>
  </si>
  <si>
    <t>Utilities</t>
  </si>
  <si>
    <t>Office Expenses</t>
  </si>
  <si>
    <t>Employee Expenses</t>
  </si>
  <si>
    <t>2-Expense</t>
  </si>
  <si>
    <t>Agroshift Business Model</t>
  </si>
  <si>
    <t>Monthly Service Fees</t>
  </si>
  <si>
    <t>Model Starts</t>
  </si>
  <si>
    <t>Launch</t>
  </si>
  <si>
    <t>CTO</t>
  </si>
  <si>
    <t>Backend Developer</t>
  </si>
  <si>
    <t>Frontend Developer</t>
  </si>
  <si>
    <t>UI/UX Designer</t>
  </si>
  <si>
    <t>Quality Assurance Engineer</t>
  </si>
  <si>
    <t>Total</t>
  </si>
  <si>
    <t>Starting Date</t>
  </si>
  <si>
    <t>Role</t>
  </si>
  <si>
    <t>Initial Setup</t>
  </si>
  <si>
    <t>Cost</t>
  </si>
  <si>
    <t>Cloud Hosting</t>
  </si>
  <si>
    <t>Database Management System</t>
  </si>
  <si>
    <t>Payment Gateway Integration</t>
  </si>
  <si>
    <t>Service Description</t>
  </si>
  <si>
    <t>Monthly Cost</t>
  </si>
  <si>
    <t>CEO</t>
  </si>
  <si>
    <t>Product Manager</t>
  </si>
  <si>
    <t>Sales Manager</t>
  </si>
  <si>
    <t xml:space="preserve">Item </t>
  </si>
  <si>
    <t>Purchase Vehicles</t>
  </si>
  <si>
    <t>Warehouse Setup</t>
  </si>
  <si>
    <t>Equipment</t>
  </si>
  <si>
    <t>Transportation</t>
  </si>
  <si>
    <t>Vehicle</t>
  </si>
  <si>
    <t>Fuel and Maintenance</t>
  </si>
  <si>
    <t>Item</t>
  </si>
  <si>
    <t>Logo Design</t>
  </si>
  <si>
    <t>Brand Guidelines Creation</t>
  </si>
  <si>
    <t>Event</t>
  </si>
  <si>
    <t xml:space="preserve">Industry Conferences </t>
  </si>
  <si>
    <t>Agricultural Events</t>
  </si>
  <si>
    <t>Search Engine Marketing</t>
  </si>
  <si>
    <t>Social Media Advertising</t>
  </si>
  <si>
    <t>Content Creation</t>
  </si>
  <si>
    <t>SEO</t>
  </si>
  <si>
    <t>Tools and Software</t>
  </si>
  <si>
    <t>Agency Fees</t>
  </si>
  <si>
    <t>Office</t>
  </si>
  <si>
    <t>Security Deposit</t>
  </si>
  <si>
    <t>Furniture and Equipment</t>
  </si>
  <si>
    <t>Utility</t>
  </si>
  <si>
    <t>Electricity</t>
  </si>
  <si>
    <t xml:space="preserve"> Gas</t>
  </si>
  <si>
    <t>Water</t>
  </si>
  <si>
    <t>Internet</t>
  </si>
  <si>
    <t>Phone</t>
  </si>
  <si>
    <t>Supplies</t>
  </si>
  <si>
    <t>Cleaning and Maintenance Services</t>
  </si>
  <si>
    <t>Payment Gateway Setup</t>
  </si>
  <si>
    <t>Integration Costs with Platform</t>
  </si>
  <si>
    <t>Payment</t>
  </si>
  <si>
    <t xml:space="preserve">     </t>
  </si>
  <si>
    <t>Id</t>
  </si>
  <si>
    <t>Monthly Salary</t>
  </si>
  <si>
    <t>Month</t>
  </si>
  <si>
    <t>Service 3</t>
  </si>
  <si>
    <t>Service 4</t>
  </si>
  <si>
    <t>Service 1</t>
  </si>
  <si>
    <t>Service 2</t>
  </si>
  <si>
    <t>#</t>
  </si>
  <si>
    <t>Tech Stack</t>
  </si>
  <si>
    <t>Growth Rate</t>
  </si>
  <si>
    <t>Logistics</t>
  </si>
  <si>
    <t>Yearly Increase Rate</t>
  </si>
  <si>
    <t>Marketing</t>
  </si>
  <si>
    <t>Operational Cost</t>
  </si>
  <si>
    <t>Total Expense</t>
  </si>
  <si>
    <t>Revenue</t>
  </si>
  <si>
    <t>Product/Category</t>
  </si>
  <si>
    <t>Revenue Growth Rate</t>
  </si>
  <si>
    <t>Income Statement</t>
  </si>
  <si>
    <t>Expenses</t>
  </si>
  <si>
    <t>Platform Expense</t>
  </si>
  <si>
    <t>Logistic Expense</t>
  </si>
  <si>
    <t>Operations</t>
  </si>
  <si>
    <t>Marketing Expense</t>
  </si>
  <si>
    <t>Operational Expense</t>
  </si>
  <si>
    <t>Payment Expense</t>
  </si>
  <si>
    <t>Total Expenses</t>
  </si>
  <si>
    <t>Tax Rate</t>
  </si>
  <si>
    <t>EBITDA</t>
  </si>
  <si>
    <t>Taxes</t>
  </si>
  <si>
    <t>NOPAT</t>
  </si>
  <si>
    <t>Beginning of the Period</t>
  </si>
  <si>
    <t>Investment Required</t>
  </si>
  <si>
    <t>Capital for Operations</t>
  </si>
  <si>
    <t>Equipment and Machinery</t>
  </si>
  <si>
    <t>Working Capital</t>
  </si>
  <si>
    <t>Marketing and Advertising</t>
  </si>
  <si>
    <t>Total Investment required</t>
  </si>
  <si>
    <t>Bootstrap Capital</t>
  </si>
  <si>
    <t>Net Investment</t>
  </si>
  <si>
    <t xml:space="preserve">Cashflow </t>
  </si>
  <si>
    <t>Cash Investment</t>
  </si>
  <si>
    <t>Add: Depriciation</t>
  </si>
  <si>
    <t>Less: Capex</t>
  </si>
  <si>
    <t>Free Cash Flow</t>
  </si>
  <si>
    <t>Depreciation</t>
  </si>
  <si>
    <t>Initial Cost</t>
  </si>
  <si>
    <t>Machinery</t>
  </si>
  <si>
    <t>Assets</t>
  </si>
  <si>
    <t>Vegetable</t>
  </si>
  <si>
    <t>Units Bought</t>
  </si>
  <si>
    <t>Selling Unit Cost</t>
  </si>
  <si>
    <t>Units Sold</t>
  </si>
  <si>
    <t>Selling Price</t>
  </si>
  <si>
    <t>Crops</t>
  </si>
  <si>
    <t>Fruit</t>
  </si>
  <si>
    <t>Total Initial Revenue</t>
  </si>
  <si>
    <t xml:space="preserve">                         </t>
  </si>
  <si>
    <t>Pricing Assumption</t>
  </si>
  <si>
    <t>Category</t>
  </si>
  <si>
    <t>Market Price</t>
  </si>
  <si>
    <t>Avg MoM Growth</t>
  </si>
  <si>
    <t>Vegetables</t>
  </si>
  <si>
    <t>Vegetable 1</t>
  </si>
  <si>
    <t>Buying Price/Kg</t>
  </si>
  <si>
    <t>Market Price/kg</t>
  </si>
  <si>
    <t>Vegetable 2</t>
  </si>
  <si>
    <t>Vegetable 3</t>
  </si>
  <si>
    <t>Vegetable 4</t>
  </si>
  <si>
    <t>Buying Price</t>
  </si>
  <si>
    <t>Total Revenue</t>
  </si>
  <si>
    <t>CapEx</t>
  </si>
  <si>
    <t>Vehical</t>
  </si>
  <si>
    <t>Asset Life (Years)</t>
  </si>
  <si>
    <t>Office Equipment</t>
  </si>
  <si>
    <t>Office Equipment Category</t>
  </si>
  <si>
    <t>Quantity</t>
  </si>
  <si>
    <t>Unit Cost</t>
  </si>
  <si>
    <t>Total  Cost</t>
  </si>
  <si>
    <t>Desks</t>
  </si>
  <si>
    <t>Chairs</t>
  </si>
  <si>
    <t>Computers</t>
  </si>
  <si>
    <t>Fans</t>
  </si>
  <si>
    <t>Lights</t>
  </si>
  <si>
    <t>Vehical Category</t>
  </si>
  <si>
    <t>Total Cost</t>
  </si>
  <si>
    <t>Trucks</t>
  </si>
  <si>
    <t>Tractors</t>
  </si>
  <si>
    <t>Vans</t>
  </si>
  <si>
    <t>Total CapEx</t>
  </si>
  <si>
    <t>Total Depreciation</t>
  </si>
  <si>
    <t>Property &amp; Equipment</t>
  </si>
  <si>
    <t>Non Current Asset</t>
  </si>
  <si>
    <t>Brand Equity</t>
  </si>
  <si>
    <t>Intellectual Property</t>
  </si>
  <si>
    <t>Supply Chain Network</t>
  </si>
  <si>
    <t>Regulatory Approvals</t>
  </si>
  <si>
    <t xml:space="preserve">Total </t>
  </si>
  <si>
    <t>Inangible Assets</t>
  </si>
  <si>
    <t>Intangible Assets</t>
  </si>
  <si>
    <t>Long-term loans and advances - considered good</t>
  </si>
  <si>
    <t>Company A</t>
  </si>
  <si>
    <t>Company B</t>
  </si>
  <si>
    <t>Company C</t>
  </si>
  <si>
    <t>Non-current assets held for sale</t>
  </si>
  <si>
    <t xml:space="preserve">Vehicle </t>
  </si>
  <si>
    <t>Intangible asset</t>
  </si>
  <si>
    <t>Warehouse Rent</t>
  </si>
  <si>
    <t>Net Sales</t>
  </si>
  <si>
    <t>COGs</t>
  </si>
  <si>
    <t>Less: Estimated Gross Profit Rate</t>
  </si>
  <si>
    <t>Estimated COGs</t>
  </si>
  <si>
    <t>Beginning Inventory</t>
  </si>
  <si>
    <t>Cost of good purchased</t>
  </si>
  <si>
    <t>Cost of good available for sale</t>
  </si>
  <si>
    <t xml:space="preserve"> </t>
  </si>
  <si>
    <t>Less: Estimated Cost of Good Sold</t>
  </si>
  <si>
    <t>Estimated Cost of good sold</t>
  </si>
  <si>
    <t>Account Receivable</t>
  </si>
  <si>
    <t>Customer A</t>
  </si>
  <si>
    <t>Customer B</t>
  </si>
  <si>
    <t>Customer C</t>
  </si>
  <si>
    <t>Customer D</t>
  </si>
  <si>
    <t>Current Asset</t>
  </si>
  <si>
    <t>Advances, Prepayments, and Other Receivables</t>
  </si>
  <si>
    <t>Advances</t>
  </si>
  <si>
    <t>Prepayments</t>
  </si>
  <si>
    <t>Other Receivables</t>
  </si>
  <si>
    <t>Total Assets</t>
  </si>
  <si>
    <t>Equity</t>
  </si>
  <si>
    <t>Investment</t>
  </si>
  <si>
    <t>Earnings</t>
  </si>
  <si>
    <t>Total Equity</t>
  </si>
  <si>
    <t>Cash</t>
  </si>
  <si>
    <t>PP&amp;E</t>
  </si>
  <si>
    <t>(-) Accumulated Depreciation</t>
  </si>
  <si>
    <t>Accumulated Investment</t>
  </si>
  <si>
    <t>Liability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</si>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</sst>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Year&quot;\ General"/>
    <numFmt numFmtId="165" formatCode="_(&quot;$&quot;* #,##0_);_(&quot;$&quot;* \(#,##0\);_(&quot;$&quot;* &quot;-&quot;??_);_(@_)"/>
    <numFmt numFmtId="166" formatCode="&quot;$&quot;#,##0.00"/>
  </numFmts>
  <fonts count="4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sz val="11"/>
      <color theme="7" tint="-0.499984740745262"/>
      <name val="Aptos Narrow"/>
      <family val="2"/>
      <scheme val="minor"/>
    </font>
    <font>
      <b/>
      <sz val="12"/>
      <color rgb="FF1F1F1F"/>
      <name val="Arial"/>
      <family val="2"/>
    </font>
    <font>
      <sz val="12"/>
      <color rgb="FF1F1F1F"/>
      <name val="Arial"/>
      <family val="2"/>
    </font>
    <font>
      <sz val="12"/>
      <color rgb="FF0D0D0D"/>
      <name val="Segoe UI"/>
      <family val="2"/>
    </font>
    <font>
      <b/>
      <sz val="11"/>
      <color rgb="FF1F1F1F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1"/>
      <color rgb="FF0D0D0D"/>
      <name val="Segoe UI"/>
      <family val="2"/>
    </font>
    <font>
      <b/>
      <sz val="11"/>
      <color theme="0"/>
      <name val="Arial"/>
      <family val="2"/>
    </font>
    <font>
      <sz val="8"/>
      <name val="Aptos Narrow"/>
      <family val="2"/>
      <scheme val="minor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8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theme="0"/>
      <name val="Aptos Narrow"/>
      <family val="2"/>
      <scheme val="minor"/>
    </font>
    <font>
      <b/>
      <sz val="12"/>
      <color rgb="FF0D0D0D"/>
      <name val="Segoe UI"/>
      <family val="2"/>
    </font>
    <font>
      <b/>
      <sz val="22"/>
      <color theme="0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2"/>
      <color rgb="FF0000FF"/>
      <name val="Segoe UI"/>
      <family val="2"/>
    </font>
    <font>
      <sz val="11"/>
      <color rgb="FF0000FF"/>
      <name val="Segoe UI"/>
      <family val="2"/>
    </font>
    <font>
      <b/>
      <sz val="11"/>
      <name val="Aptos Narrow"/>
      <family val="2"/>
      <scheme val="minor"/>
    </font>
    <font>
      <b/>
      <sz val="11"/>
      <color rgb="FF070218"/>
      <name val="Aptos Narrow"/>
      <family val="2"/>
      <scheme val="minor"/>
    </font>
    <font>
      <sz val="9.6"/>
      <color rgb="FF0000FF"/>
      <name val="Segoe UI"/>
      <family val="2"/>
    </font>
    <font>
      <b/>
      <sz val="14"/>
      <color theme="0"/>
      <name val="Calibri"/>
      <family val="2"/>
    </font>
    <font>
      <b/>
      <sz val="12"/>
      <color theme="1"/>
      <name val="Calibri"/>
      <family val="2"/>
    </font>
    <font>
      <b/>
      <sz val="12"/>
      <color rgb="FF0D0D0D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4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4"/>
      <color theme="6"/>
      <name val="Aptos Narrow"/>
      <family val="2"/>
      <scheme val="minor"/>
    </font>
    <font>
      <b/>
      <sz val="11"/>
      <color rgb="FF0D0D0D"/>
      <name val="Segoe UI"/>
      <family val="2"/>
    </font>
    <font>
      <b/>
      <sz val="11"/>
      <color theme="6"/>
      <name val="Segoe UI"/>
      <family val="2"/>
    </font>
    <font>
      <sz val="11"/>
      <name val="Calibri"/>
      <family val="2"/>
    </font>
    <font>
      <sz val="11"/>
      <color rgb="FF00B050"/>
      <name val="Aptos Narrow"/>
      <family val="2"/>
      <scheme val="minor"/>
    </font>
    <font>
      <b/>
      <sz val="12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1E4E79"/>
      </patternFill>
    </fill>
    <fill>
      <patternFill patternType="solid">
        <fgColor theme="0"/>
        <bgColor rgb="FF1F4E78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rgb="FF1F4E78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/>
      <top/>
      <bottom style="thin">
        <color rgb="FF00B050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9" fontId="4" fillId="2" borderId="0" xfId="0" applyNumberFormat="1" applyFont="1" applyFill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7" fillId="0" borderId="0" xfId="0" applyFont="1"/>
    <xf numFmtId="6" fontId="0" fillId="2" borderId="0" xfId="0" applyNumberFormat="1" applyFill="1"/>
    <xf numFmtId="0" fontId="8" fillId="0" borderId="0" xfId="0" applyFont="1"/>
    <xf numFmtId="0" fontId="9" fillId="2" borderId="0" xfId="0" applyFont="1" applyFill="1"/>
    <xf numFmtId="0" fontId="10" fillId="2" borderId="0" xfId="0" applyFont="1" applyFill="1"/>
    <xf numFmtId="0" fontId="11" fillId="0" borderId="0" xfId="0" applyFont="1"/>
    <xf numFmtId="0" fontId="0" fillId="3" borderId="0" xfId="0" applyFill="1"/>
    <xf numFmtId="0" fontId="12" fillId="3" borderId="0" xfId="0" applyFont="1" applyFill="1"/>
    <xf numFmtId="0" fontId="0" fillId="4" borderId="0" xfId="0" applyFill="1"/>
    <xf numFmtId="164" fontId="15" fillId="5" borderId="0" xfId="0" applyNumberFormat="1" applyFont="1" applyFill="1"/>
    <xf numFmtId="0" fontId="1" fillId="4" borderId="0" xfId="0" applyFont="1" applyFill="1"/>
    <xf numFmtId="14" fontId="0" fillId="2" borderId="0" xfId="0" applyNumberFormat="1" applyFill="1"/>
    <xf numFmtId="0" fontId="12" fillId="2" borderId="0" xfId="0" applyFont="1" applyFill="1"/>
    <xf numFmtId="44" fontId="0" fillId="2" borderId="0" xfId="0" applyNumberFormat="1" applyFill="1"/>
    <xf numFmtId="8" fontId="0" fillId="2" borderId="0" xfId="0" applyNumberFormat="1" applyFill="1"/>
    <xf numFmtId="164" fontId="17" fillId="0" borderId="0" xfId="0" applyNumberFormat="1" applyFont="1"/>
    <xf numFmtId="164" fontId="14" fillId="6" borderId="0" xfId="0" applyNumberFormat="1" applyFont="1" applyFill="1"/>
    <xf numFmtId="164" fontId="17" fillId="6" borderId="0" xfId="0" applyNumberFormat="1" applyFont="1" applyFill="1"/>
    <xf numFmtId="6" fontId="0" fillId="0" borderId="0" xfId="0" applyNumberFormat="1"/>
    <xf numFmtId="6" fontId="7" fillId="0" borderId="0" xfId="0" applyNumberFormat="1" applyFont="1"/>
    <xf numFmtId="0" fontId="1" fillId="0" borderId="0" xfId="0" applyFont="1"/>
    <xf numFmtId="0" fontId="18" fillId="4" borderId="0" xfId="0" applyFont="1" applyFill="1"/>
    <xf numFmtId="0" fontId="19" fillId="0" borderId="0" xfId="0" applyFont="1"/>
    <xf numFmtId="0" fontId="11" fillId="0" borderId="0" xfId="0" applyFont="1" applyAlignment="1">
      <alignment wrapText="1"/>
    </xf>
    <xf numFmtId="3" fontId="0" fillId="0" borderId="0" xfId="0" applyNumberForma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17" fontId="0" fillId="0" borderId="0" xfId="0" applyNumberFormat="1"/>
    <xf numFmtId="44" fontId="1" fillId="0" borderId="0" xfId="0" applyNumberFormat="1" applyFont="1"/>
    <xf numFmtId="44" fontId="0" fillId="0" borderId="0" xfId="0" applyNumberFormat="1"/>
    <xf numFmtId="0" fontId="21" fillId="0" borderId="0" xfId="0" applyFont="1"/>
    <xf numFmtId="6" fontId="22" fillId="0" borderId="0" xfId="0" applyNumberFormat="1" applyFont="1"/>
    <xf numFmtId="6" fontId="21" fillId="0" borderId="0" xfId="0" applyNumberFormat="1" applyFont="1"/>
    <xf numFmtId="6" fontId="23" fillId="0" borderId="0" xfId="0" applyNumberFormat="1" applyFont="1"/>
    <xf numFmtId="9" fontId="21" fillId="0" borderId="0" xfId="0" applyNumberFormat="1" applyFont="1"/>
    <xf numFmtId="6" fontId="24" fillId="0" borderId="0" xfId="0" applyNumberFormat="1" applyFont="1"/>
    <xf numFmtId="6" fontId="1" fillId="0" borderId="0" xfId="0" applyNumberFormat="1" applyFont="1"/>
    <xf numFmtId="6" fontId="25" fillId="0" borderId="0" xfId="0" applyNumberFormat="1" applyFont="1"/>
    <xf numFmtId="6" fontId="26" fillId="8" borderId="1" xfId="0" applyNumberFormat="1" applyFont="1" applyFill="1" applyBorder="1" applyAlignment="1">
      <alignment vertical="center" wrapText="1"/>
    </xf>
    <xf numFmtId="0" fontId="27" fillId="9" borderId="0" xfId="0" applyFont="1" applyFill="1"/>
    <xf numFmtId="164" fontId="14" fillId="9" borderId="0" xfId="0" applyNumberFormat="1" applyFont="1" applyFill="1"/>
    <xf numFmtId="0" fontId="27" fillId="6" borderId="0" xfId="0" applyFont="1" applyFill="1"/>
    <xf numFmtId="0" fontId="28" fillId="0" borderId="0" xfId="0" applyFont="1"/>
    <xf numFmtId="0" fontId="29" fillId="0" borderId="0" xfId="0" applyFont="1"/>
    <xf numFmtId="0" fontId="30" fillId="2" borderId="0" xfId="0" applyFont="1" applyFill="1"/>
    <xf numFmtId="0" fontId="20" fillId="2" borderId="0" xfId="0" applyFont="1" applyFill="1"/>
    <xf numFmtId="164" fontId="17" fillId="9" borderId="2" xfId="0" applyNumberFormat="1" applyFont="1" applyFill="1" applyBorder="1"/>
    <xf numFmtId="164" fontId="14" fillId="9" borderId="2" xfId="0" applyNumberFormat="1" applyFont="1" applyFill="1" applyBorder="1"/>
    <xf numFmtId="0" fontId="28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165" fontId="31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left"/>
    </xf>
    <xf numFmtId="44" fontId="33" fillId="0" borderId="0" xfId="0" applyNumberFormat="1" applyFont="1"/>
    <xf numFmtId="6" fontId="31" fillId="0" borderId="0" xfId="0" applyNumberFormat="1" applyFont="1"/>
    <xf numFmtId="6" fontId="26" fillId="8" borderId="3" xfId="0" applyNumberFormat="1" applyFont="1" applyFill="1" applyBorder="1" applyAlignment="1">
      <alignment vertical="center" wrapText="1"/>
    </xf>
    <xf numFmtId="0" fontId="34" fillId="0" borderId="0" xfId="0" applyFont="1"/>
    <xf numFmtId="8" fontId="0" fillId="0" borderId="0" xfId="0" applyNumberFormat="1"/>
    <xf numFmtId="0" fontId="2" fillId="2" borderId="4" xfId="0" applyFont="1" applyFill="1" applyBorder="1"/>
    <xf numFmtId="9" fontId="23" fillId="0" borderId="0" xfId="0" applyNumberFormat="1" applyFont="1"/>
    <xf numFmtId="0" fontId="35" fillId="2" borderId="5" xfId="0" applyFont="1" applyFill="1" applyBorder="1"/>
    <xf numFmtId="0" fontId="23" fillId="0" borderId="0" xfId="0" applyFont="1"/>
    <xf numFmtId="8" fontId="23" fillId="0" borderId="0" xfId="0" applyNumberFormat="1" applyFont="1"/>
    <xf numFmtId="0" fontId="26" fillId="8" borderId="1" xfId="0" applyFont="1" applyFill="1" applyBorder="1" applyAlignment="1">
      <alignment vertical="center" wrapText="1"/>
    </xf>
    <xf numFmtId="10" fontId="21" fillId="0" borderId="0" xfId="0" applyNumberFormat="1" applyFont="1"/>
    <xf numFmtId="9" fontId="0" fillId="0" borderId="0" xfId="0" applyNumberFormat="1"/>
    <xf numFmtId="0" fontId="36" fillId="10" borderId="0" xfId="0" applyFont="1" applyFill="1"/>
    <xf numFmtId="0" fontId="18" fillId="10" borderId="0" xfId="0" applyFont="1" applyFill="1"/>
    <xf numFmtId="0" fontId="0" fillId="10" borderId="0" xfId="0" applyFill="1"/>
    <xf numFmtId="0" fontId="0" fillId="0" borderId="0" xfId="0" applyAlignment="1">
      <alignment horizontal="left" indent="1"/>
    </xf>
    <xf numFmtId="0" fontId="0" fillId="0" borderId="4" xfId="0" applyBorder="1"/>
    <xf numFmtId="0" fontId="37" fillId="0" borderId="4" xfId="0" applyFont="1" applyBorder="1"/>
    <xf numFmtId="0" fontId="37" fillId="0" borderId="0" xfId="0" applyFont="1"/>
    <xf numFmtId="0" fontId="37" fillId="2" borderId="0" xfId="0" applyFont="1" applyFill="1"/>
    <xf numFmtId="0" fontId="0" fillId="0" borderId="0" xfId="0" applyAlignment="1">
      <alignment horizontal="left" indent="2"/>
    </xf>
    <xf numFmtId="0" fontId="1" fillId="0" borderId="6" xfId="0" applyFont="1" applyBorder="1" applyAlignment="1">
      <alignment horizontal="left" indent="2"/>
    </xf>
    <xf numFmtId="0" fontId="0" fillId="0" borderId="6" xfId="0" applyBorder="1"/>
    <xf numFmtId="166" fontId="0" fillId="0" borderId="0" xfId="0" applyNumberFormat="1"/>
    <xf numFmtId="166" fontId="21" fillId="0" borderId="0" xfId="0" applyNumberFormat="1" applyFont="1"/>
    <xf numFmtId="166" fontId="0" fillId="0" borderId="6" xfId="0" applyNumberFormat="1" applyBorder="1"/>
    <xf numFmtId="0" fontId="35" fillId="0" borderId="0" xfId="0" applyFont="1"/>
    <xf numFmtId="0" fontId="3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6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indent="1"/>
    </xf>
    <xf numFmtId="6" fontId="0" fillId="0" borderId="0" xfId="0" applyNumberFormat="1" applyAlignment="1">
      <alignment horizontal="left" indent="1"/>
    </xf>
    <xf numFmtId="0" fontId="23" fillId="0" borderId="0" xfId="0" applyFont="1" applyAlignment="1">
      <alignment horizontal="left" indent="1"/>
    </xf>
    <xf numFmtId="6" fontId="23" fillId="0" borderId="0" xfId="0" applyNumberFormat="1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38" fillId="0" borderId="5" xfId="0" applyFont="1" applyBorder="1"/>
    <xf numFmtId="44" fontId="11" fillId="0" borderId="0" xfId="0" applyNumberFormat="1" applyFont="1"/>
    <xf numFmtId="0" fontId="1" fillId="0" borderId="7" xfId="0" applyFont="1" applyBorder="1"/>
    <xf numFmtId="44" fontId="1" fillId="0" borderId="7" xfId="0" applyNumberFormat="1" applyFont="1" applyBorder="1"/>
    <xf numFmtId="0" fontId="35" fillId="0" borderId="5" xfId="0" applyFont="1" applyBorder="1" applyAlignment="1">
      <alignment horizontal="left"/>
    </xf>
    <xf numFmtId="0" fontId="40" fillId="0" borderId="5" xfId="0" applyFont="1" applyBorder="1" applyAlignment="1">
      <alignment horizontal="left"/>
    </xf>
    <xf numFmtId="164" fontId="17" fillId="9" borderId="2" xfId="0" applyNumberFormat="1" applyFont="1" applyFill="1" applyBorder="1" applyAlignment="1">
      <alignment horizontal="center"/>
    </xf>
    <xf numFmtId="164" fontId="14" fillId="9" borderId="2" xfId="0" applyNumberFormat="1" applyFont="1" applyFill="1" applyBorder="1" applyAlignment="1">
      <alignment horizontal="center"/>
    </xf>
    <xf numFmtId="44" fontId="33" fillId="0" borderId="0" xfId="0" applyNumberFormat="1" applyFont="1" applyAlignment="1">
      <alignment horizontal="left"/>
    </xf>
    <xf numFmtId="165" fontId="41" fillId="0" borderId="0" xfId="0" applyNumberFormat="1" applyFont="1"/>
    <xf numFmtId="0" fontId="27" fillId="9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3" fillId="0" borderId="5" xfId="0" applyFont="1" applyBorder="1"/>
    <xf numFmtId="0" fontId="39" fillId="0" borderId="7" xfId="0" applyFont="1" applyBorder="1"/>
    <xf numFmtId="6" fontId="1" fillId="0" borderId="7" xfId="0" applyNumberFormat="1" applyFont="1" applyBorder="1"/>
    <xf numFmtId="0" fontId="44" fillId="2" borderId="0" xfId="0" applyFont="1" applyFill="1"/>
    <xf numFmtId="0" fontId="0" fillId="0" borderId="5" xfId="0" applyBorder="1"/>
    <xf numFmtId="0" fontId="45" fillId="2" borderId="4" xfId="0" applyFont="1" applyFill="1" applyBorder="1"/>
    <xf numFmtId="0" fontId="44" fillId="2" borderId="4" xfId="0" applyFont="1" applyFill="1" applyBorder="1"/>
    <xf numFmtId="0" fontId="0" fillId="2" borderId="4" xfId="0" applyFill="1" applyBorder="1"/>
    <xf numFmtId="0" fontId="38" fillId="0" borderId="4" xfId="0" applyFont="1" applyBorder="1"/>
    <xf numFmtId="44" fontId="28" fillId="0" borderId="0" xfId="0" applyNumberFormat="1" applyFont="1"/>
    <xf numFmtId="0" fontId="16" fillId="4" borderId="0" xfId="0" applyFont="1" applyFill="1" applyAlignment="1">
      <alignment horizontal="center"/>
    </xf>
    <xf numFmtId="0" fontId="46" fillId="0" borderId="0" xfId="0" applyFont="1"/>
    <xf numFmtId="44" fontId="21" fillId="0" borderId="0" xfId="0" applyNumberFormat="1" applyFont="1"/>
    <xf numFmtId="8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702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9A80-8484-415B-9EB2-1AF178E3AC6D}">
  <dimension ref="A1:AC106"/>
  <sheetViews>
    <sheetView showGridLines="0" workbookViewId="0">
      <pane xSplit="5" topLeftCell="F1" activePane="topRight" state="frozen"/>
      <selection pane="topRight" activeCell="I102" sqref="I102"/>
    </sheetView>
  </sheetViews>
  <sheetFormatPr defaultRowHeight="15" x14ac:dyDescent="0.25"/>
  <cols>
    <col min="1" max="4" width="2.7109375" customWidth="1"/>
    <col min="5" max="5" width="17.5703125" customWidth="1"/>
    <col min="6" max="13" width="18.7109375" customWidth="1"/>
  </cols>
  <sheetData>
    <row r="1" spans="1:29" x14ac:dyDescent="0.25">
      <c r="A1" t="s">
        <v>84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</row>
    <row r="2" spans="1:29" ht="21" x14ac:dyDescent="0.35">
      <c r="F2" s="117" t="s">
        <v>85</v>
      </c>
      <c r="G2" s="118"/>
      <c r="H2" s="1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4" spans="1:29" x14ac:dyDescent="0.25">
      <c r="F4" s="30" t="s">
        <v>33</v>
      </c>
      <c r="G4" s="30" t="s">
        <v>34</v>
      </c>
    </row>
    <row r="5" spans="1:29" ht="17.25" x14ac:dyDescent="0.3">
      <c r="F5" s="9" t="s">
        <v>35</v>
      </c>
      <c r="G5" s="41">
        <v>2000</v>
      </c>
    </row>
    <row r="6" spans="1:29" ht="17.25" x14ac:dyDescent="0.3">
      <c r="F6" s="9" t="s">
        <v>36</v>
      </c>
      <c r="G6" s="41">
        <v>1500</v>
      </c>
    </row>
    <row r="7" spans="1:29" ht="17.25" x14ac:dyDescent="0.3">
      <c r="F7" s="9" t="s">
        <v>37</v>
      </c>
      <c r="G7" s="41">
        <v>2000</v>
      </c>
    </row>
    <row r="8" spans="1:29" ht="17.25" x14ac:dyDescent="0.3">
      <c r="F8" s="31" t="s">
        <v>30</v>
      </c>
      <c r="G8" s="45">
        <f>SUM(G5:G7)</f>
        <v>5500</v>
      </c>
    </row>
    <row r="10" spans="1:29" x14ac:dyDescent="0.25">
      <c r="F10" s="30" t="s">
        <v>38</v>
      </c>
      <c r="G10" s="30" t="s">
        <v>39</v>
      </c>
    </row>
    <row r="11" spans="1:29" ht="16.5" x14ac:dyDescent="0.3">
      <c r="F11" s="14" t="s">
        <v>82</v>
      </c>
      <c r="G11" s="43">
        <v>40</v>
      </c>
    </row>
    <row r="12" spans="1:29" ht="16.5" x14ac:dyDescent="0.3">
      <c r="F12" s="32" t="s">
        <v>83</v>
      </c>
      <c r="G12" s="43">
        <v>4</v>
      </c>
    </row>
    <row r="13" spans="1:29" ht="16.5" x14ac:dyDescent="0.3">
      <c r="F13" s="32" t="s">
        <v>80</v>
      </c>
      <c r="G13" s="43">
        <v>200</v>
      </c>
    </row>
    <row r="14" spans="1:29" ht="16.5" x14ac:dyDescent="0.3">
      <c r="F14" s="32" t="s">
        <v>81</v>
      </c>
      <c r="G14" s="43">
        <v>100</v>
      </c>
    </row>
    <row r="16" spans="1:29" x14ac:dyDescent="0.25">
      <c r="F16" s="29" t="s">
        <v>86</v>
      </c>
      <c r="G16" s="44">
        <v>0.02</v>
      </c>
    </row>
    <row r="19" spans="1:29" ht="21" x14ac:dyDescent="0.35">
      <c r="A19" t="s">
        <v>84</v>
      </c>
      <c r="F19" s="117" t="s">
        <v>87</v>
      </c>
      <c r="G19" s="68"/>
      <c r="H19" s="6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1" spans="1:29" x14ac:dyDescent="0.25">
      <c r="F21" s="29" t="s">
        <v>47</v>
      </c>
    </row>
    <row r="22" spans="1:29" x14ac:dyDescent="0.25">
      <c r="F22" s="30" t="s">
        <v>43</v>
      </c>
      <c r="G22" s="30" t="s">
        <v>34</v>
      </c>
    </row>
    <row r="23" spans="1:29" ht="16.5" x14ac:dyDescent="0.3">
      <c r="F23" s="14" t="s">
        <v>44</v>
      </c>
      <c r="G23" s="43">
        <v>5000</v>
      </c>
    </row>
    <row r="24" spans="1:29" ht="16.5" x14ac:dyDescent="0.3">
      <c r="F24" s="14" t="s">
        <v>45</v>
      </c>
      <c r="G24" s="43">
        <v>20000</v>
      </c>
    </row>
    <row r="25" spans="1:29" ht="16.5" x14ac:dyDescent="0.3">
      <c r="F25" s="14" t="s">
        <v>46</v>
      </c>
      <c r="G25" s="43">
        <v>5000</v>
      </c>
    </row>
    <row r="26" spans="1:29" x14ac:dyDescent="0.25">
      <c r="F26" s="29" t="s">
        <v>30</v>
      </c>
      <c r="G26" s="47">
        <f>SUM(G23:G25)</f>
        <v>30000</v>
      </c>
    </row>
    <row r="28" spans="1:29" x14ac:dyDescent="0.25">
      <c r="F28" s="29" t="s">
        <v>48</v>
      </c>
    </row>
    <row r="29" spans="1:29" x14ac:dyDescent="0.25">
      <c r="F29" s="30" t="s">
        <v>50</v>
      </c>
      <c r="G29" s="30" t="s">
        <v>34</v>
      </c>
    </row>
    <row r="30" spans="1:29" ht="17.25" x14ac:dyDescent="0.3">
      <c r="F30" s="9" t="s">
        <v>49</v>
      </c>
      <c r="G30" s="41">
        <v>1000</v>
      </c>
    </row>
    <row r="31" spans="1:29" ht="17.25" x14ac:dyDescent="0.3">
      <c r="F31" s="9" t="s">
        <v>184</v>
      </c>
      <c r="G31" s="42">
        <v>1000</v>
      </c>
    </row>
    <row r="32" spans="1:29" x14ac:dyDescent="0.25">
      <c r="F32" s="29"/>
      <c r="G32" s="42"/>
    </row>
    <row r="33" spans="1:8" x14ac:dyDescent="0.25">
      <c r="F33" t="s">
        <v>88</v>
      </c>
      <c r="G33" s="44">
        <v>0.01</v>
      </c>
    </row>
    <row r="36" spans="1:8" s="1" customFormat="1" ht="21" x14ac:dyDescent="0.35">
      <c r="A36" s="1" t="s">
        <v>84</v>
      </c>
      <c r="F36" s="117" t="s">
        <v>89</v>
      </c>
      <c r="G36" s="119"/>
      <c r="H36" s="119"/>
    </row>
    <row r="38" spans="1:8" x14ac:dyDescent="0.25">
      <c r="F38" s="29" t="s">
        <v>11</v>
      </c>
    </row>
    <row r="39" spans="1:8" x14ac:dyDescent="0.25">
      <c r="F39" s="30" t="s">
        <v>43</v>
      </c>
      <c r="G39" s="30" t="s">
        <v>34</v>
      </c>
    </row>
    <row r="40" spans="1:8" ht="17.25" x14ac:dyDescent="0.3">
      <c r="F40" s="9" t="s">
        <v>51</v>
      </c>
      <c r="G40" s="40">
        <v>1000</v>
      </c>
    </row>
    <row r="41" spans="1:8" ht="30.75" x14ac:dyDescent="0.3">
      <c r="F41" s="35" t="s">
        <v>52</v>
      </c>
      <c r="G41" s="41">
        <v>500</v>
      </c>
    </row>
    <row r="42" spans="1:8" x14ac:dyDescent="0.25">
      <c r="F42" s="29" t="s">
        <v>30</v>
      </c>
      <c r="G42" s="29">
        <f>SUM(G40:G41)</f>
        <v>1500</v>
      </c>
    </row>
    <row r="44" spans="1:8" x14ac:dyDescent="0.25">
      <c r="F44" s="29" t="s">
        <v>53</v>
      </c>
    </row>
    <row r="45" spans="1:8" x14ac:dyDescent="0.25">
      <c r="F45" s="30" t="s">
        <v>43</v>
      </c>
      <c r="G45" s="30" t="s">
        <v>34</v>
      </c>
    </row>
    <row r="46" spans="1:8" ht="34.5" x14ac:dyDescent="0.3">
      <c r="F46" s="34" t="s">
        <v>54</v>
      </c>
      <c r="G46" s="41">
        <v>1000</v>
      </c>
    </row>
    <row r="47" spans="1:8" ht="34.5" x14ac:dyDescent="0.3">
      <c r="F47" s="34" t="s">
        <v>55</v>
      </c>
      <c r="G47" s="41">
        <v>500</v>
      </c>
    </row>
    <row r="48" spans="1:8" x14ac:dyDescent="0.25">
      <c r="F48" s="29" t="s">
        <v>30</v>
      </c>
      <c r="G48" s="46">
        <f>SUM(G46:G47)</f>
        <v>1500</v>
      </c>
    </row>
    <row r="50" spans="1:8" x14ac:dyDescent="0.25">
      <c r="F50" s="29" t="s">
        <v>13</v>
      </c>
    </row>
    <row r="51" spans="1:8" x14ac:dyDescent="0.25">
      <c r="F51" s="30" t="s">
        <v>43</v>
      </c>
      <c r="G51" s="30" t="s">
        <v>34</v>
      </c>
    </row>
    <row r="52" spans="1:8" ht="36.75" customHeight="1" x14ac:dyDescent="0.3">
      <c r="F52" s="34" t="s">
        <v>56</v>
      </c>
      <c r="G52" s="41">
        <v>1000</v>
      </c>
    </row>
    <row r="53" spans="1:8" ht="20.25" customHeight="1" x14ac:dyDescent="0.3">
      <c r="F53" s="34" t="s">
        <v>57</v>
      </c>
      <c r="G53" s="41">
        <v>500</v>
      </c>
    </row>
    <row r="54" spans="1:8" ht="17.25" x14ac:dyDescent="0.3">
      <c r="F54" s="34" t="s">
        <v>58</v>
      </c>
      <c r="G54" s="41">
        <v>500</v>
      </c>
    </row>
    <row r="55" spans="1:8" ht="17.25" x14ac:dyDescent="0.3">
      <c r="F55" s="36" t="s">
        <v>30</v>
      </c>
      <c r="G55" s="46">
        <f>SUM(G52:G54)</f>
        <v>2000</v>
      </c>
    </row>
    <row r="57" spans="1:8" x14ac:dyDescent="0.25">
      <c r="F57" s="29" t="s">
        <v>59</v>
      </c>
    </row>
    <row r="58" spans="1:8" x14ac:dyDescent="0.25">
      <c r="F58" s="30" t="s">
        <v>43</v>
      </c>
      <c r="G58" s="30" t="s">
        <v>34</v>
      </c>
    </row>
    <row r="59" spans="1:8" ht="34.5" x14ac:dyDescent="0.3">
      <c r="F59" s="34" t="s">
        <v>60</v>
      </c>
      <c r="G59" s="41">
        <v>100</v>
      </c>
    </row>
    <row r="60" spans="1:8" ht="17.25" x14ac:dyDescent="0.3">
      <c r="F60" s="34" t="s">
        <v>61</v>
      </c>
      <c r="G60" s="41">
        <v>1000</v>
      </c>
    </row>
    <row r="61" spans="1:8" x14ac:dyDescent="0.25">
      <c r="F61" s="29" t="s">
        <v>30</v>
      </c>
      <c r="G61" s="46">
        <f>SUM(G59:G60)</f>
        <v>1100</v>
      </c>
    </row>
    <row r="64" spans="1:8" s="1" customFormat="1" ht="21" x14ac:dyDescent="0.35">
      <c r="A64" s="1" t="s">
        <v>84</v>
      </c>
      <c r="F64" s="117" t="s">
        <v>90</v>
      </c>
      <c r="G64" s="119"/>
      <c r="H64" s="119"/>
    </row>
    <row r="66" spans="6:7" x14ac:dyDescent="0.25">
      <c r="F66" s="29" t="s">
        <v>62</v>
      </c>
    </row>
    <row r="67" spans="6:7" x14ac:dyDescent="0.25">
      <c r="F67" s="30" t="s">
        <v>43</v>
      </c>
      <c r="G67" s="30" t="s">
        <v>34</v>
      </c>
    </row>
    <row r="68" spans="6:7" x14ac:dyDescent="0.25">
      <c r="F68" t="s">
        <v>63</v>
      </c>
      <c r="G68" s="42">
        <v>2000</v>
      </c>
    </row>
    <row r="69" spans="6:7" ht="34.5" x14ac:dyDescent="0.3">
      <c r="F69" s="34" t="s">
        <v>64</v>
      </c>
      <c r="G69" s="42">
        <v>5000</v>
      </c>
    </row>
    <row r="70" spans="6:7" x14ac:dyDescent="0.25">
      <c r="F70" s="29" t="s">
        <v>30</v>
      </c>
      <c r="G70" s="46">
        <f>SUM(G68:G69)</f>
        <v>7000</v>
      </c>
    </row>
    <row r="73" spans="6:7" x14ac:dyDescent="0.25">
      <c r="F73" s="29" t="s">
        <v>65</v>
      </c>
    </row>
    <row r="74" spans="6:7" x14ac:dyDescent="0.25">
      <c r="F74" s="30" t="s">
        <v>43</v>
      </c>
      <c r="G74" s="30" t="s">
        <v>34</v>
      </c>
    </row>
    <row r="75" spans="6:7" ht="17.25" x14ac:dyDescent="0.3">
      <c r="F75" s="9" t="s">
        <v>66</v>
      </c>
      <c r="G75" s="42">
        <v>100</v>
      </c>
    </row>
    <row r="76" spans="6:7" ht="17.25" x14ac:dyDescent="0.3">
      <c r="F76" s="9" t="s">
        <v>68</v>
      </c>
      <c r="G76" s="42">
        <v>100</v>
      </c>
    </row>
    <row r="77" spans="6:7" x14ac:dyDescent="0.25">
      <c r="F77" t="s">
        <v>67</v>
      </c>
      <c r="G77" s="42">
        <v>100</v>
      </c>
    </row>
    <row r="78" spans="6:7" x14ac:dyDescent="0.25">
      <c r="F78" t="s">
        <v>69</v>
      </c>
      <c r="G78" s="42">
        <v>50</v>
      </c>
    </row>
    <row r="79" spans="6:7" x14ac:dyDescent="0.25">
      <c r="F79" t="s">
        <v>70</v>
      </c>
      <c r="G79" s="42">
        <v>50</v>
      </c>
    </row>
    <row r="80" spans="6:7" x14ac:dyDescent="0.25">
      <c r="F80" s="29" t="s">
        <v>30</v>
      </c>
      <c r="G80" s="46">
        <f>SUM(G75:G79)</f>
        <v>400</v>
      </c>
    </row>
    <row r="82" spans="1:8" x14ac:dyDescent="0.25">
      <c r="F82" s="29" t="s">
        <v>18</v>
      </c>
    </row>
    <row r="83" spans="1:8" x14ac:dyDescent="0.25">
      <c r="F83" s="30" t="s">
        <v>43</v>
      </c>
      <c r="G83" s="30" t="s">
        <v>34</v>
      </c>
    </row>
    <row r="84" spans="1:8" ht="17.25" x14ac:dyDescent="0.3">
      <c r="F84" s="9" t="s">
        <v>71</v>
      </c>
      <c r="G84" s="41">
        <v>100</v>
      </c>
    </row>
    <row r="85" spans="1:8" ht="51.75" x14ac:dyDescent="0.3">
      <c r="F85" s="34" t="s">
        <v>72</v>
      </c>
      <c r="G85" s="41">
        <v>200</v>
      </c>
    </row>
    <row r="86" spans="1:8" x14ac:dyDescent="0.25">
      <c r="F86" s="29" t="s">
        <v>30</v>
      </c>
      <c r="G86" s="46">
        <f>SUM(G84:G85)</f>
        <v>300</v>
      </c>
    </row>
    <row r="89" spans="1:8" s="1" customFormat="1" ht="21" x14ac:dyDescent="0.35">
      <c r="A89" s="1" t="s">
        <v>84</v>
      </c>
      <c r="F89" s="117" t="s">
        <v>75</v>
      </c>
      <c r="G89" s="119"/>
      <c r="H89" s="119"/>
    </row>
    <row r="90" spans="1:8" s="1" customFormat="1" ht="15.75" customHeight="1" x14ac:dyDescent="0.45">
      <c r="F90" s="55"/>
    </row>
    <row r="91" spans="1:8" x14ac:dyDescent="0.25">
      <c r="F91" s="30" t="s">
        <v>43</v>
      </c>
      <c r="G91" s="30" t="s">
        <v>34</v>
      </c>
    </row>
    <row r="92" spans="1:8" ht="34.5" x14ac:dyDescent="0.3">
      <c r="F92" s="34" t="s">
        <v>73</v>
      </c>
      <c r="G92" s="41">
        <v>500</v>
      </c>
    </row>
    <row r="93" spans="1:8" ht="34.5" x14ac:dyDescent="0.3">
      <c r="F93" s="34" t="s">
        <v>74</v>
      </c>
      <c r="G93" s="41">
        <v>500</v>
      </c>
    </row>
    <row r="94" spans="1:8" x14ac:dyDescent="0.25">
      <c r="F94" s="29" t="s">
        <v>30</v>
      </c>
      <c r="G94" s="46">
        <f>SUM(G92:G93)</f>
        <v>1000</v>
      </c>
    </row>
    <row r="97" spans="1:29" ht="21" x14ac:dyDescent="0.35">
      <c r="A97" t="s">
        <v>84</v>
      </c>
      <c r="F97" s="117" t="s">
        <v>92</v>
      </c>
      <c r="G97" s="68"/>
      <c r="H97" s="68"/>
      <c r="I97" s="68"/>
      <c r="J97" s="68"/>
      <c r="K97" s="68"/>
      <c r="L97" s="68"/>
      <c r="M97" s="68"/>
      <c r="N97" s="68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9" spans="1:29" x14ac:dyDescent="0.25">
      <c r="F99" s="70" t="s">
        <v>93</v>
      </c>
      <c r="G99" s="70" t="s">
        <v>123</v>
      </c>
      <c r="H99" s="70" t="s">
        <v>127</v>
      </c>
      <c r="I99" s="70" t="s">
        <v>128</v>
      </c>
      <c r="J99" s="70" t="s">
        <v>129</v>
      </c>
      <c r="K99" s="70" t="s">
        <v>146</v>
      </c>
      <c r="L99" s="70" t="s">
        <v>130</v>
      </c>
    </row>
    <row r="100" spans="1:29" ht="16.5" x14ac:dyDescent="0.3">
      <c r="F100" t="s">
        <v>126</v>
      </c>
      <c r="G100" s="72">
        <v>100</v>
      </c>
      <c r="H100" s="71">
        <v>2000</v>
      </c>
      <c r="I100" s="69">
        <v>0.4</v>
      </c>
      <c r="J100" s="40">
        <v>1800</v>
      </c>
      <c r="K100" s="67">
        <f>H100*G100</f>
        <v>200000</v>
      </c>
      <c r="L100" s="67">
        <f>J100*G100*(1+I100)</f>
        <v>251999.99999999997</v>
      </c>
    </row>
    <row r="101" spans="1:29" ht="17.25" thickBot="1" x14ac:dyDescent="0.35">
      <c r="F101" t="s">
        <v>131</v>
      </c>
      <c r="G101" s="72">
        <v>150</v>
      </c>
      <c r="H101" s="71">
        <v>2500</v>
      </c>
      <c r="I101" s="69">
        <v>0.35</v>
      </c>
      <c r="J101" s="73">
        <v>2200</v>
      </c>
      <c r="K101" s="67">
        <f t="shared" ref="K101:K102" si="0">H101*G101</f>
        <v>375000</v>
      </c>
      <c r="L101" s="67">
        <f t="shared" ref="L101:L102" si="1">J101*G101*(1+I101)</f>
        <v>445500.00000000006</v>
      </c>
    </row>
    <row r="102" spans="1:29" ht="16.5" x14ac:dyDescent="0.3">
      <c r="F102" t="s">
        <v>132</v>
      </c>
      <c r="G102" s="43">
        <v>200</v>
      </c>
      <c r="H102" s="71">
        <v>1800</v>
      </c>
      <c r="I102" s="69">
        <v>0.2</v>
      </c>
      <c r="J102" s="71">
        <v>1700</v>
      </c>
      <c r="K102" s="67">
        <f t="shared" si="0"/>
        <v>360000</v>
      </c>
      <c r="L102" s="67">
        <f t="shared" si="1"/>
        <v>408000</v>
      </c>
    </row>
    <row r="104" spans="1:29" x14ac:dyDescent="0.25">
      <c r="K104" t="s">
        <v>133</v>
      </c>
      <c r="L104" s="67">
        <f>SUM(L100:L102)</f>
        <v>1105500</v>
      </c>
    </row>
    <row r="105" spans="1:29" x14ac:dyDescent="0.25">
      <c r="F105" t="s">
        <v>94</v>
      </c>
      <c r="G105" s="74">
        <v>2E-3</v>
      </c>
    </row>
    <row r="106" spans="1:29" x14ac:dyDescent="0.25">
      <c r="I106" t="s">
        <v>192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54B7-28EA-4C50-B570-C21968123D95}">
  <dimension ref="B5:K16"/>
  <sheetViews>
    <sheetView showGridLines="0" tabSelected="1" workbookViewId="0">
      <selection activeCell="I8" sqref="I8"/>
    </sheetView>
  </sheetViews>
  <sheetFormatPr defaultRowHeight="15" x14ac:dyDescent="0.25"/>
  <cols>
    <col min="4" max="4" width="12.5703125" bestFit="1" customWidth="1"/>
    <col min="5" max="5" width="13" customWidth="1"/>
    <col min="6" max="6" width="12.5703125" customWidth="1"/>
    <col min="9" max="9" width="15.5703125" customWidth="1"/>
    <col min="10" max="10" width="19.140625" customWidth="1"/>
    <col min="11" max="11" width="16.7109375" customWidth="1"/>
  </cols>
  <sheetData>
    <row r="5" spans="2:11" x14ac:dyDescent="0.25">
      <c r="B5" t="s">
        <v>186</v>
      </c>
      <c r="I5" s="56">
        <v>1</v>
      </c>
      <c r="J5" s="57">
        <f>I5+1</f>
        <v>2</v>
      </c>
      <c r="K5" s="57">
        <f>J5+1</f>
        <v>3</v>
      </c>
    </row>
    <row r="7" spans="2:11" x14ac:dyDescent="0.25">
      <c r="B7" t="s">
        <v>185</v>
      </c>
      <c r="I7" s="39">
        <f>'Income Statement'!C23</f>
        <v>12047325.683496062</v>
      </c>
      <c r="J7" s="39">
        <f>'Income Statement'!D23</f>
        <v>12272232.541948782</v>
      </c>
      <c r="K7" s="39">
        <f>'Income Statement'!E23</f>
        <v>12597280.415572912</v>
      </c>
    </row>
    <row r="8" spans="2:11" x14ac:dyDescent="0.25">
      <c r="B8" t="s">
        <v>187</v>
      </c>
      <c r="E8" s="44">
        <v>0.3</v>
      </c>
      <c r="I8" s="39">
        <f>I7*$E$8</f>
        <v>3614197.7050488186</v>
      </c>
      <c r="J8" s="39">
        <f t="shared" ref="J8:K8" si="0">J7*$E$8</f>
        <v>3681669.7625846346</v>
      </c>
      <c r="K8" s="39">
        <f t="shared" si="0"/>
        <v>3779184.1246718732</v>
      </c>
    </row>
    <row r="9" spans="2:11" x14ac:dyDescent="0.25">
      <c r="B9" t="s">
        <v>188</v>
      </c>
      <c r="I9" s="39">
        <f>I7-I8</f>
        <v>8433127.9784472436</v>
      </c>
      <c r="J9" s="39">
        <f t="shared" ref="J9:K9" si="1">J7-J8</f>
        <v>8590562.7793641482</v>
      </c>
      <c r="K9" s="39">
        <f t="shared" si="1"/>
        <v>8818096.2909010388</v>
      </c>
    </row>
    <row r="12" spans="2:11" x14ac:dyDescent="0.25">
      <c r="B12" t="s">
        <v>189</v>
      </c>
      <c r="E12" s="42">
        <v>40000</v>
      </c>
      <c r="I12" s="27">
        <f>E12</f>
        <v>40000</v>
      </c>
    </row>
    <row r="13" spans="2:11" x14ac:dyDescent="0.25">
      <c r="B13" s="123" t="s">
        <v>190</v>
      </c>
      <c r="E13" t="s">
        <v>79</v>
      </c>
      <c r="F13">
        <v>12</v>
      </c>
      <c r="I13" s="67">
        <f>SUM(Assumption!K100:K102)*F13</f>
        <v>11220000</v>
      </c>
    </row>
    <row r="14" spans="2:11" x14ac:dyDescent="0.25">
      <c r="B14" t="s">
        <v>191</v>
      </c>
      <c r="I14" s="39">
        <f>SUM(I12:I13)</f>
        <v>11260000</v>
      </c>
    </row>
    <row r="15" spans="2:11" x14ac:dyDescent="0.25">
      <c r="B15" t="s">
        <v>193</v>
      </c>
      <c r="I15" s="39">
        <f>I9</f>
        <v>8433127.9784472436</v>
      </c>
    </row>
    <row r="16" spans="2:11" x14ac:dyDescent="0.25">
      <c r="B16" t="s">
        <v>194</v>
      </c>
      <c r="I16" s="39">
        <f>I14-I15</f>
        <v>2826872.0215527564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7290-73E7-41FA-9364-1A3463E951BF}">
  <dimension ref="B2:G21"/>
  <sheetViews>
    <sheetView showGridLines="0" workbookViewId="0">
      <selection activeCell="B2" sqref="B2"/>
    </sheetView>
  </sheetViews>
  <sheetFormatPr defaultRowHeight="15" x14ac:dyDescent="0.25"/>
  <cols>
    <col min="1" max="1" width="2" customWidth="1"/>
    <col min="2" max="2" width="29.85546875" customWidth="1"/>
    <col min="3" max="3" width="16.140625" customWidth="1"/>
    <col min="5" max="5" width="16.5703125" customWidth="1"/>
    <col min="6" max="6" width="16.85546875" customWidth="1"/>
    <col min="7" max="7" width="15.140625" customWidth="1"/>
  </cols>
  <sheetData>
    <row r="2" spans="2:7" ht="18.75" x14ac:dyDescent="0.3">
      <c r="B2" s="66" t="s">
        <v>125</v>
      </c>
      <c r="C2" s="66"/>
      <c r="E2" s="56">
        <v>1</v>
      </c>
      <c r="F2" s="57">
        <f>E2+1</f>
        <v>2</v>
      </c>
      <c r="G2" s="57">
        <f>F2+1</f>
        <v>3</v>
      </c>
    </row>
    <row r="4" spans="2:7" x14ac:dyDescent="0.25">
      <c r="B4" s="29" t="s">
        <v>169</v>
      </c>
      <c r="C4" s="29"/>
    </row>
    <row r="5" spans="2:7" ht="23.25" customHeight="1" x14ac:dyDescent="0.25">
      <c r="B5" t="s">
        <v>168</v>
      </c>
      <c r="E5" s="39">
        <f>Assets!AA8-Assets!AA14</f>
        <v>359680</v>
      </c>
      <c r="F5" s="39">
        <f>Assets!AA8+Assets!AB8-Assets!AB14</f>
        <v>359680</v>
      </c>
      <c r="G5" s="39">
        <f>Assets!AA8+Assets!AB8+Assets!AC8-Assets!AC14</f>
        <v>359680</v>
      </c>
    </row>
    <row r="6" spans="2:7" x14ac:dyDescent="0.25">
      <c r="B6" t="s">
        <v>176</v>
      </c>
      <c r="E6" s="27">
        <f>Assets!AA25</f>
        <v>1500000</v>
      </c>
      <c r="F6" s="27">
        <f>Assets!AB25</f>
        <v>1503000</v>
      </c>
      <c r="G6" s="27">
        <f>Assets!AC25</f>
        <v>1506006</v>
      </c>
    </row>
    <row r="7" spans="2:7" ht="37.5" customHeight="1" x14ac:dyDescent="0.3">
      <c r="B7" s="34" t="s">
        <v>177</v>
      </c>
      <c r="E7" s="27">
        <f>Assets!AA33</f>
        <v>30000</v>
      </c>
      <c r="F7" s="27">
        <f>Assets!AB33</f>
        <v>1000</v>
      </c>
      <c r="G7" s="27">
        <f>Assets!AC33</f>
        <v>0</v>
      </c>
    </row>
    <row r="8" spans="2:7" x14ac:dyDescent="0.25">
      <c r="B8" t="s">
        <v>207</v>
      </c>
      <c r="E8" s="27">
        <f>'Investment Schedule'!H14</f>
        <v>2100000</v>
      </c>
      <c r="F8" s="27">
        <f>'Investment Schedule'!I14</f>
        <v>2510000</v>
      </c>
      <c r="G8" s="27">
        <f>'Investment Schedule'!J14</f>
        <v>2920000</v>
      </c>
    </row>
    <row r="9" spans="2:7" x14ac:dyDescent="0.25">
      <c r="E9" s="27"/>
      <c r="F9" s="27"/>
      <c r="G9" s="27"/>
    </row>
    <row r="10" spans="2:7" x14ac:dyDescent="0.25">
      <c r="B10" s="29" t="s">
        <v>200</v>
      </c>
    </row>
    <row r="12" spans="2:7" x14ac:dyDescent="0.25">
      <c r="B12" t="s">
        <v>195</v>
      </c>
      <c r="E12" s="27">
        <f>Assets!AA51</f>
        <v>25000</v>
      </c>
      <c r="F12" s="27">
        <f>Assets!AB51</f>
        <v>40000</v>
      </c>
      <c r="G12" s="27">
        <f>Assets!AC51</f>
        <v>40000</v>
      </c>
    </row>
    <row r="13" spans="2:7" x14ac:dyDescent="0.25">
      <c r="B13" t="s">
        <v>201</v>
      </c>
      <c r="E13" s="27">
        <f>Assets!AA60</f>
        <v>23000</v>
      </c>
      <c r="F13" s="27">
        <f>Assets!AB60</f>
        <v>26000</v>
      </c>
      <c r="G13" s="27">
        <f>Assets!AC60</f>
        <v>31000</v>
      </c>
    </row>
    <row r="14" spans="2:7" x14ac:dyDescent="0.25">
      <c r="B14" t="s">
        <v>92</v>
      </c>
      <c r="E14" s="39">
        <f>'Income Statement'!C7</f>
        <v>13412903.231821641</v>
      </c>
      <c r="F14" s="39">
        <f>'Income Statement'!D7</f>
        <v>13738377.629119173</v>
      </c>
      <c r="G14" s="39">
        <f>'Income Statement'!E7</f>
        <v>14071749.912613703</v>
      </c>
    </row>
    <row r="15" spans="2:7" x14ac:dyDescent="0.25">
      <c r="E15" s="39"/>
      <c r="F15" s="39"/>
      <c r="G15" s="39"/>
    </row>
    <row r="16" spans="2:7" x14ac:dyDescent="0.25">
      <c r="B16" s="29" t="s">
        <v>205</v>
      </c>
      <c r="C16" s="29"/>
      <c r="D16" s="29"/>
      <c r="E16" s="38">
        <f>SUM(E5:E13)</f>
        <v>4037680</v>
      </c>
      <c r="F16" s="38">
        <f>SUM(F5:F13)</f>
        <v>4439680</v>
      </c>
      <c r="G16" s="38">
        <f>SUM(G5:G13)</f>
        <v>4856686</v>
      </c>
    </row>
    <row r="18" spans="2:7" ht="18.75" x14ac:dyDescent="0.3">
      <c r="B18" s="66" t="s">
        <v>206</v>
      </c>
    </row>
    <row r="19" spans="2:7" x14ac:dyDescent="0.25">
      <c r="B19" t="s">
        <v>207</v>
      </c>
      <c r="E19" s="27">
        <f>'Investment Schedule'!H14</f>
        <v>2100000</v>
      </c>
      <c r="F19" s="27">
        <f>'Investment Schedule'!I14</f>
        <v>2510000</v>
      </c>
      <c r="G19" s="27">
        <f>'Investment Schedule'!J14</f>
        <v>2920000</v>
      </c>
    </row>
    <row r="20" spans="2:7" x14ac:dyDescent="0.25">
      <c r="B20" t="s">
        <v>92</v>
      </c>
      <c r="E20" s="39">
        <f>'Income Statement'!C7</f>
        <v>13412903.231821641</v>
      </c>
      <c r="F20" s="39">
        <f>'Income Statement'!D7</f>
        <v>13738377.629119173</v>
      </c>
      <c r="G20" s="39">
        <f>'Income Statement'!E7</f>
        <v>14071749.912613703</v>
      </c>
    </row>
    <row r="21" spans="2:7" x14ac:dyDescent="0.25">
      <c r="B21" t="s">
        <v>209</v>
      </c>
      <c r="E21" s="67" t="e">
        <f>E19+#REF!</f>
        <v>#REF!</v>
      </c>
      <c r="F21" s="67" t="e">
        <f>F19+#REF!</f>
        <v>#REF!</v>
      </c>
      <c r="G21" s="67" t="e">
        <f>G19+#REF!</f>
        <v>#REF!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E388-5F48-42BE-846E-67D0A4545123}">
  <dimension ref="A1:BJ74"/>
  <sheetViews>
    <sheetView workbookViewId="0">
      <pane xSplit="10" ySplit="2" topLeftCell="K3" activePane="bottomRight" state="frozen"/>
      <selection pane="topRight" activeCell="K1" sqref="K1"/>
      <selection pane="bottomLeft" activeCell="A5" sqref="A5"/>
      <selection pane="bottomRight" activeCell="D26" sqref="D26"/>
    </sheetView>
  </sheetViews>
  <sheetFormatPr defaultRowHeight="15" outlineLevelCol="1" x14ac:dyDescent="0.25"/>
  <cols>
    <col min="1" max="1" width="2" style="1" customWidth="1"/>
    <col min="2" max="10" width="9.140625" style="1"/>
    <col min="11" max="11" width="2.7109375" style="1" customWidth="1"/>
    <col min="12" max="26" width="9.140625" style="1" hidden="1" customWidth="1" outlineLevel="1"/>
    <col min="27" max="27" width="11.5703125" style="1" bestFit="1" customWidth="1" collapsed="1"/>
    <col min="28" max="28" width="11.5703125" style="1" bestFit="1" customWidth="1"/>
    <col min="29" max="29" width="15.7109375" style="1" customWidth="1"/>
    <col min="30" max="30" width="12.140625" style="1" customWidth="1"/>
    <col min="31" max="31" width="11.42578125" style="1" customWidth="1"/>
    <col min="32" max="32" width="12.85546875" style="1" customWidth="1"/>
    <col min="33" max="33" width="12.42578125" style="1" customWidth="1"/>
    <col min="34" max="34" width="13.140625" style="1" customWidth="1"/>
    <col min="35" max="35" width="13.42578125" style="1" customWidth="1"/>
    <col min="36" max="36" width="15.5703125" style="1" customWidth="1"/>
    <col min="37" max="37" width="12" style="1" customWidth="1"/>
    <col min="38" max="38" width="12.28515625" style="1" customWidth="1"/>
    <col min="39" max="62" width="15" style="1" customWidth="1"/>
    <col min="63" max="16384" width="9.140625" style="1"/>
  </cols>
  <sheetData>
    <row r="1" spans="1:62" s="17" customFormat="1" ht="20.25" customHeight="1" x14ac:dyDescent="0.25">
      <c r="A1" s="1"/>
      <c r="B1" s="122" t="s">
        <v>21</v>
      </c>
      <c r="C1" s="122"/>
      <c r="D1" s="122"/>
      <c r="E1" s="122"/>
      <c r="F1" s="122"/>
      <c r="AA1" s="18">
        <v>1</v>
      </c>
      <c r="AB1" s="18">
        <v>1</v>
      </c>
      <c r="AC1" s="18">
        <v>1</v>
      </c>
      <c r="AD1" s="18">
        <v>1</v>
      </c>
      <c r="AE1" s="18">
        <v>1</v>
      </c>
      <c r="AF1" s="18">
        <v>1</v>
      </c>
      <c r="AG1" s="18">
        <v>1</v>
      </c>
      <c r="AH1" s="18">
        <v>1</v>
      </c>
      <c r="AI1" s="18">
        <v>1</v>
      </c>
      <c r="AJ1" s="18">
        <v>1</v>
      </c>
      <c r="AK1" s="18">
        <v>1</v>
      </c>
      <c r="AL1" s="18">
        <v>1</v>
      </c>
      <c r="AM1" s="18">
        <f t="shared" ref="AM1:BB1" si="0">AA1+1</f>
        <v>2</v>
      </c>
      <c r="AN1" s="18">
        <f t="shared" si="0"/>
        <v>2</v>
      </c>
      <c r="AO1" s="18">
        <f t="shared" si="0"/>
        <v>2</v>
      </c>
      <c r="AP1" s="18">
        <f t="shared" si="0"/>
        <v>2</v>
      </c>
      <c r="AQ1" s="18">
        <f t="shared" si="0"/>
        <v>2</v>
      </c>
      <c r="AR1" s="18">
        <f t="shared" si="0"/>
        <v>2</v>
      </c>
      <c r="AS1" s="18">
        <f t="shared" si="0"/>
        <v>2</v>
      </c>
      <c r="AT1" s="18">
        <f t="shared" si="0"/>
        <v>2</v>
      </c>
      <c r="AU1" s="18">
        <f t="shared" si="0"/>
        <v>2</v>
      </c>
      <c r="AV1" s="18">
        <f t="shared" si="0"/>
        <v>2</v>
      </c>
      <c r="AW1" s="18">
        <f t="shared" si="0"/>
        <v>2</v>
      </c>
      <c r="AX1" s="18">
        <f t="shared" si="0"/>
        <v>2</v>
      </c>
      <c r="AY1" s="18">
        <f t="shared" si="0"/>
        <v>3</v>
      </c>
      <c r="AZ1" s="18">
        <f t="shared" si="0"/>
        <v>3</v>
      </c>
      <c r="BA1" s="18">
        <f t="shared" si="0"/>
        <v>3</v>
      </c>
      <c r="BB1" s="18">
        <f t="shared" si="0"/>
        <v>3</v>
      </c>
      <c r="BC1" s="18">
        <f t="shared" ref="BC1:BJ1" si="1">AQ1+1</f>
        <v>3</v>
      </c>
      <c r="BD1" s="18">
        <f t="shared" si="1"/>
        <v>3</v>
      </c>
      <c r="BE1" s="18">
        <f t="shared" si="1"/>
        <v>3</v>
      </c>
      <c r="BF1" s="18">
        <f t="shared" si="1"/>
        <v>3</v>
      </c>
      <c r="BG1" s="18">
        <f t="shared" si="1"/>
        <v>3</v>
      </c>
      <c r="BH1" s="18">
        <f t="shared" si="1"/>
        <v>3</v>
      </c>
      <c r="BI1" s="18">
        <f t="shared" si="1"/>
        <v>3</v>
      </c>
      <c r="BJ1" s="18">
        <f t="shared" si="1"/>
        <v>3</v>
      </c>
    </row>
    <row r="2" spans="1:62" s="19" customFormat="1" x14ac:dyDescent="0.25">
      <c r="A2" s="8"/>
      <c r="B2" s="122"/>
      <c r="C2" s="122"/>
      <c r="D2" s="122"/>
      <c r="E2" s="122"/>
      <c r="F2" s="122"/>
      <c r="J2" s="30" t="s">
        <v>79</v>
      </c>
      <c r="AA2" s="30">
        <v>1</v>
      </c>
      <c r="AB2" s="30">
        <f>AA2+1</f>
        <v>2</v>
      </c>
      <c r="AC2" s="30">
        <f t="shared" ref="AC2:BJ2" si="2">AB2+1</f>
        <v>3</v>
      </c>
      <c r="AD2" s="30">
        <f t="shared" si="2"/>
        <v>4</v>
      </c>
      <c r="AE2" s="30">
        <f t="shared" si="2"/>
        <v>5</v>
      </c>
      <c r="AF2" s="30">
        <f t="shared" si="2"/>
        <v>6</v>
      </c>
      <c r="AG2" s="30">
        <f t="shared" si="2"/>
        <v>7</v>
      </c>
      <c r="AH2" s="30">
        <f t="shared" si="2"/>
        <v>8</v>
      </c>
      <c r="AI2" s="30">
        <f t="shared" si="2"/>
        <v>9</v>
      </c>
      <c r="AJ2" s="30">
        <f t="shared" si="2"/>
        <v>10</v>
      </c>
      <c r="AK2" s="30">
        <f t="shared" si="2"/>
        <v>11</v>
      </c>
      <c r="AL2" s="30">
        <f t="shared" si="2"/>
        <v>12</v>
      </c>
      <c r="AM2" s="30">
        <f t="shared" si="2"/>
        <v>13</v>
      </c>
      <c r="AN2" s="30">
        <f t="shared" si="2"/>
        <v>14</v>
      </c>
      <c r="AO2" s="30">
        <f t="shared" si="2"/>
        <v>15</v>
      </c>
      <c r="AP2" s="30">
        <f t="shared" si="2"/>
        <v>16</v>
      </c>
      <c r="AQ2" s="30">
        <f t="shared" si="2"/>
        <v>17</v>
      </c>
      <c r="AR2" s="30">
        <f t="shared" si="2"/>
        <v>18</v>
      </c>
      <c r="AS2" s="30">
        <f t="shared" si="2"/>
        <v>19</v>
      </c>
      <c r="AT2" s="30">
        <f t="shared" si="2"/>
        <v>20</v>
      </c>
      <c r="AU2" s="30">
        <f t="shared" si="2"/>
        <v>21</v>
      </c>
      <c r="AV2" s="30">
        <f t="shared" si="2"/>
        <v>22</v>
      </c>
      <c r="AW2" s="30">
        <f t="shared" si="2"/>
        <v>23</v>
      </c>
      <c r="AX2" s="30">
        <f t="shared" si="2"/>
        <v>24</v>
      </c>
      <c r="AY2" s="30">
        <f t="shared" si="2"/>
        <v>25</v>
      </c>
      <c r="AZ2" s="30">
        <f t="shared" si="2"/>
        <v>26</v>
      </c>
      <c r="BA2" s="30">
        <f t="shared" si="2"/>
        <v>27</v>
      </c>
      <c r="BB2" s="30">
        <f t="shared" si="2"/>
        <v>28</v>
      </c>
      <c r="BC2" s="30">
        <f t="shared" si="2"/>
        <v>29</v>
      </c>
      <c r="BD2" s="30">
        <f t="shared" si="2"/>
        <v>30</v>
      </c>
      <c r="BE2" s="30">
        <f t="shared" si="2"/>
        <v>31</v>
      </c>
      <c r="BF2" s="30">
        <f t="shared" si="2"/>
        <v>32</v>
      </c>
      <c r="BG2" s="30">
        <f t="shared" si="2"/>
        <v>33</v>
      </c>
      <c r="BH2" s="30">
        <f t="shared" si="2"/>
        <v>34</v>
      </c>
      <c r="BI2" s="30">
        <f t="shared" si="2"/>
        <v>35</v>
      </c>
      <c r="BJ2" s="30">
        <f t="shared" si="2"/>
        <v>36</v>
      </c>
    </row>
    <row r="3" spans="1:62" x14ac:dyDescent="0.25">
      <c r="B3" s="8" t="s">
        <v>23</v>
      </c>
      <c r="D3" s="20">
        <v>45292</v>
      </c>
    </row>
    <row r="4" spans="1:62" x14ac:dyDescent="0.25">
      <c r="C4" s="8"/>
      <c r="E4" s="20"/>
      <c r="AA4" s="24"/>
      <c r="AB4" s="25"/>
      <c r="AC4" s="25"/>
      <c r="AD4" s="25"/>
      <c r="AE4" s="25"/>
      <c r="AF4" s="26"/>
      <c r="AG4" s="25"/>
      <c r="AH4" s="25"/>
      <c r="AI4" s="25"/>
      <c r="AJ4" s="25"/>
      <c r="AK4" s="26"/>
      <c r="AL4" s="25"/>
      <c r="AM4" s="25"/>
      <c r="AN4" s="25"/>
      <c r="AO4" s="25"/>
      <c r="AP4" s="26"/>
      <c r="AQ4" s="25"/>
      <c r="AR4" s="25"/>
      <c r="AS4" s="25"/>
      <c r="AT4" s="25"/>
      <c r="AU4" s="26"/>
      <c r="AV4" s="25"/>
      <c r="AW4" s="25"/>
      <c r="AX4" s="25"/>
      <c r="AY4" s="25"/>
      <c r="AZ4" s="26"/>
      <c r="BA4" s="25"/>
      <c r="BB4" s="25"/>
      <c r="BC4" s="25"/>
      <c r="BD4" s="25"/>
      <c r="BE4" s="26"/>
      <c r="BF4" s="25"/>
      <c r="BG4" s="25"/>
      <c r="BH4" s="25"/>
      <c r="BI4" s="25"/>
      <c r="BJ4" s="26"/>
    </row>
    <row r="6" spans="1:62" x14ac:dyDescent="0.25">
      <c r="A6" s="1" t="s">
        <v>84</v>
      </c>
      <c r="B6" s="16" t="s">
        <v>0</v>
      </c>
      <c r="C6" s="4"/>
      <c r="D6" s="4"/>
      <c r="E6" s="4"/>
      <c r="F6" s="4"/>
      <c r="G6" s="4"/>
      <c r="H6" s="15"/>
    </row>
    <row r="7" spans="1:62" x14ac:dyDescent="0.25">
      <c r="B7" s="2"/>
      <c r="F7" s="1" t="s">
        <v>24</v>
      </c>
      <c r="G7" s="20">
        <v>45658</v>
      </c>
    </row>
    <row r="8" spans="1:62" x14ac:dyDescent="0.25">
      <c r="B8" s="2"/>
      <c r="E8" s="5"/>
    </row>
    <row r="9" spans="1:62" x14ac:dyDescent="0.25">
      <c r="B9" s="2" t="s">
        <v>1</v>
      </c>
      <c r="E9" s="5"/>
      <c r="H9" s="10"/>
      <c r="AA9" s="10">
        <f>Assumption!L104</f>
        <v>1105500</v>
      </c>
      <c r="AB9" s="10">
        <f>AA$9*(1+Assumption!$G$105)</f>
        <v>1107711</v>
      </c>
      <c r="AC9" s="10">
        <f>AB$9*(1+Assumption!$G$105)</f>
        <v>1109926.422</v>
      </c>
      <c r="AD9" s="10">
        <f>AC$9*(1+Assumption!$G$105)</f>
        <v>1112146.2748440001</v>
      </c>
      <c r="AE9" s="10">
        <f>AD$9*(1+Assumption!$G$105)</f>
        <v>1114370.567393688</v>
      </c>
      <c r="AF9" s="10">
        <f>AE$9*(1+Assumption!$G$105)</f>
        <v>1116599.3085284755</v>
      </c>
      <c r="AG9" s="10">
        <f>AF$9*(1+Assumption!$G$105)</f>
        <v>1118832.5071455324</v>
      </c>
      <c r="AH9" s="10">
        <f>AG$9*(1+Assumption!$G$105)</f>
        <v>1121070.1721598236</v>
      </c>
      <c r="AI9" s="10">
        <f>AH$9*(1+Assumption!$G$105)</f>
        <v>1123312.3125041432</v>
      </c>
      <c r="AJ9" s="10">
        <f>AI$9*(1+Assumption!$G$105)</f>
        <v>1125558.9371291515</v>
      </c>
      <c r="AK9" s="10">
        <f>AJ$9*(1+Assumption!$G$105)</f>
        <v>1127810.0550034097</v>
      </c>
      <c r="AL9" s="10">
        <f>AK$9*(1+Assumption!$G$105)</f>
        <v>1130065.6751134165</v>
      </c>
      <c r="AM9" s="10">
        <f>AL$9*(1+Assumption!$G$105)</f>
        <v>1132325.8064636434</v>
      </c>
      <c r="AN9" s="10">
        <f>AM$9*(1+Assumption!$G$105)</f>
        <v>1134590.4580765706</v>
      </c>
      <c r="AO9" s="10">
        <f>AN$9*(1+Assumption!$G$105)</f>
        <v>1136859.6389927238</v>
      </c>
      <c r="AP9" s="10">
        <f>AO$9*(1+Assumption!$G$105)</f>
        <v>1139133.3582707092</v>
      </c>
      <c r="AQ9" s="10">
        <f>AP$9*(1+Assumption!$G$105)</f>
        <v>1141411.6249872507</v>
      </c>
      <c r="AR9" s="10">
        <f>AQ$9*(1+Assumption!$G$105)</f>
        <v>1143694.4482372252</v>
      </c>
      <c r="AS9" s="10">
        <f>AR$9*(1+Assumption!$G$105)</f>
        <v>1145981.8371336996</v>
      </c>
      <c r="AT9" s="10">
        <f>AS$9*(1+Assumption!$G$105)</f>
        <v>1148273.8008079669</v>
      </c>
      <c r="AU9" s="10">
        <f>AT$9*(1+Assumption!$G$105)</f>
        <v>1150570.3484095829</v>
      </c>
      <c r="AV9" s="10">
        <f>AU$9*(1+Assumption!$G$105)</f>
        <v>1152871.489106402</v>
      </c>
      <c r="AW9" s="10">
        <f>AV$9*(1+Assumption!$G$105)</f>
        <v>1155177.2320846149</v>
      </c>
      <c r="AX9" s="10">
        <f>AW$9*(1+Assumption!$G$105)</f>
        <v>1157487.586548784</v>
      </c>
      <c r="AY9" s="10">
        <f>AX$9*(1+Assumption!$G$105)</f>
        <v>1159802.5617218816</v>
      </c>
      <c r="AZ9" s="10">
        <f>AY$9*(1+Assumption!$G$105)</f>
        <v>1162122.1668453254</v>
      </c>
      <c r="BA9" s="10">
        <f>AZ$9*(1+Assumption!$G$105)</f>
        <v>1164446.4111790161</v>
      </c>
      <c r="BB9" s="10">
        <f>BA$9*(1+Assumption!$G$105)</f>
        <v>1166775.3040013742</v>
      </c>
      <c r="BC9" s="10">
        <f>BB$9*(1+Assumption!$G$105)</f>
        <v>1169108.854609377</v>
      </c>
      <c r="BD9" s="10">
        <f>BC$9*(1+Assumption!$G$105)</f>
        <v>1171447.0723185958</v>
      </c>
      <c r="BE9" s="10">
        <f>BD$9*(1+Assumption!$G$105)</f>
        <v>1173789.9664632331</v>
      </c>
      <c r="BF9" s="10">
        <f>BE$9*(1+Assumption!$G$105)</f>
        <v>1176137.5463961596</v>
      </c>
      <c r="BG9" s="10">
        <f>BF$9*(1+Assumption!$G$105)</f>
        <v>1178489.8214889518</v>
      </c>
      <c r="BH9" s="10">
        <f>BG$9*(1+Assumption!$G$105)</f>
        <v>1180846.8011319297</v>
      </c>
      <c r="BI9" s="10">
        <f>BH$9*(1+Assumption!$G$105)</f>
        <v>1183208.4947341937</v>
      </c>
      <c r="BJ9" s="10">
        <f>BI$9*(1+Assumption!$G$105)</f>
        <v>1185574.9117236622</v>
      </c>
    </row>
    <row r="10" spans="1:62" x14ac:dyDescent="0.25">
      <c r="B10" s="2"/>
    </row>
    <row r="11" spans="1:62" x14ac:dyDescent="0.25">
      <c r="A11" s="1" t="s">
        <v>84</v>
      </c>
      <c r="B11" s="16" t="s">
        <v>20</v>
      </c>
      <c r="C11" s="4"/>
      <c r="D11" s="4"/>
      <c r="E11" s="4"/>
      <c r="F11" s="4"/>
      <c r="G11" s="4"/>
      <c r="H11" s="15"/>
    </row>
    <row r="12" spans="1:62" x14ac:dyDescent="0.25">
      <c r="B12" s="21"/>
      <c r="C12" s="3"/>
      <c r="D12" s="3"/>
      <c r="E12" s="3"/>
      <c r="F12" s="1" t="s">
        <v>24</v>
      </c>
      <c r="G12" s="20">
        <v>45658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spans="1:62" x14ac:dyDescent="0.25">
      <c r="B13" s="2"/>
    </row>
    <row r="14" spans="1:62" ht="15.75" x14ac:dyDescent="0.25">
      <c r="B14" s="6" t="s">
        <v>2</v>
      </c>
      <c r="C14" s="8"/>
      <c r="D14" s="8"/>
      <c r="E14" s="8"/>
      <c r="F14" s="8"/>
    </row>
    <row r="15" spans="1:62" ht="15.75" x14ac:dyDescent="0.25">
      <c r="B15" s="6"/>
      <c r="C15" s="8"/>
      <c r="D15" s="8"/>
      <c r="E15" s="8"/>
      <c r="F15" s="8"/>
    </row>
    <row r="16" spans="1:62" x14ac:dyDescent="0.25">
      <c r="B16" s="11" t="s">
        <v>5</v>
      </c>
      <c r="C16" s="8"/>
      <c r="D16" s="8"/>
      <c r="E16" s="8"/>
      <c r="F16" s="8"/>
    </row>
    <row r="17" spans="2:62" ht="17.25" x14ac:dyDescent="0.3">
      <c r="B17" s="9"/>
      <c r="C17" s="8"/>
      <c r="D17" s="8"/>
      <c r="E17" s="8"/>
      <c r="F17" s="8"/>
      <c r="H17" s="10"/>
      <c r="AA17" s="10"/>
    </row>
    <row r="18" spans="2:62" ht="17.25" x14ac:dyDescent="0.3">
      <c r="B18" s="9" t="s">
        <v>6</v>
      </c>
      <c r="H18" s="10">
        <f>Assumption!G8</f>
        <v>5500</v>
      </c>
      <c r="AA18" s="10">
        <f>$H$18</f>
        <v>5500</v>
      </c>
    </row>
    <row r="19" spans="2:62" x14ac:dyDescent="0.25">
      <c r="H19" s="10"/>
      <c r="AA19" s="10"/>
    </row>
    <row r="21" spans="2:62" ht="15.75" x14ac:dyDescent="0.25">
      <c r="B21" s="12" t="s">
        <v>7</v>
      </c>
    </row>
    <row r="23" spans="2:62" ht="17.25" x14ac:dyDescent="0.3">
      <c r="B23" s="9" t="s">
        <v>6</v>
      </c>
      <c r="H23" s="10"/>
      <c r="AA23" s="10">
        <f>SUM(Assumption!G11:G14)</f>
        <v>344</v>
      </c>
      <c r="AB23" s="10">
        <f>AA23*(1+Assumption!$G$16)</f>
        <v>350.88</v>
      </c>
      <c r="AC23" s="10">
        <f>AB23*(1+Assumption!$G$16)</f>
        <v>357.89760000000001</v>
      </c>
      <c r="AD23" s="10">
        <f>AC23*(1+Assumption!$G$16)</f>
        <v>365.05555200000003</v>
      </c>
      <c r="AE23" s="10">
        <f>AD23*(1+Assumption!$G$16)</f>
        <v>372.35666304000006</v>
      </c>
      <c r="AF23" s="10">
        <f>AE23*(1+Assumption!$G$16)</f>
        <v>379.80379630080006</v>
      </c>
      <c r="AG23" s="10">
        <f>AF23*(1+Assumption!$G$16)</f>
        <v>387.39987222681606</v>
      </c>
      <c r="AH23" s="10">
        <f>AG23*(1+Assumption!$G$16)</f>
        <v>395.1478696713524</v>
      </c>
      <c r="AI23" s="10">
        <f>AH23*(1+Assumption!$G$16)</f>
        <v>403.05082706477947</v>
      </c>
      <c r="AJ23" s="10">
        <f>AI23*(1+Assumption!$G$16)</f>
        <v>411.11184360607507</v>
      </c>
      <c r="AK23" s="10">
        <f>AJ23*(1+Assumption!$G$16)</f>
        <v>419.3340804781966</v>
      </c>
      <c r="AL23" s="10">
        <f>AK23*(1+Assumption!$G$16)</f>
        <v>427.72076208776053</v>
      </c>
      <c r="AM23" s="10">
        <f>AL23*(1+Assumption!$G$16)</f>
        <v>436.27517732951577</v>
      </c>
      <c r="AN23" s="10">
        <f>AM23*(1+Assumption!$G$16)</f>
        <v>445.00068087610612</v>
      </c>
      <c r="AO23" s="10">
        <f>AN23*(1+Assumption!$G$16)</f>
        <v>453.90069449362824</v>
      </c>
      <c r="AP23" s="10">
        <f>AO23*(1+Assumption!$G$16)</f>
        <v>462.97870838350082</v>
      </c>
      <c r="AQ23" s="10">
        <f>AP23*(1+Assumption!$G$16)</f>
        <v>472.23828255117087</v>
      </c>
      <c r="AR23" s="10">
        <f>AQ23*(1+Assumption!$G$16)</f>
        <v>481.6830482021943</v>
      </c>
      <c r="AS23" s="10">
        <f>AR23*(1+Assumption!$G$16)</f>
        <v>491.31670916623818</v>
      </c>
      <c r="AT23" s="10">
        <f>AS23*(1+Assumption!$G$16)</f>
        <v>501.14304334956296</v>
      </c>
      <c r="AU23" s="10">
        <f>AT23*(1+Assumption!$G$16)</f>
        <v>511.16590421655422</v>
      </c>
      <c r="AV23" s="10">
        <f>AU23*(1+Assumption!$G$16)</f>
        <v>521.38922230088531</v>
      </c>
      <c r="AW23" s="10">
        <f>AV23*(1+Assumption!$G$16)</f>
        <v>531.81700674690308</v>
      </c>
      <c r="AX23" s="10">
        <f>AW23*(1+Assumption!$G$16)</f>
        <v>542.45334688184118</v>
      </c>
      <c r="AY23" s="10">
        <f>AX23*(1+Assumption!$G$16)</f>
        <v>553.30241381947803</v>
      </c>
      <c r="AZ23" s="10">
        <f>AY23*(1+Assumption!$G$16)</f>
        <v>564.36846209586759</v>
      </c>
      <c r="BA23" s="10">
        <f>AZ23*(1+Assumption!$G$16)</f>
        <v>575.655831337785</v>
      </c>
      <c r="BB23" s="10">
        <f>BA23*(1+Assumption!$G$16)</f>
        <v>587.16894796454073</v>
      </c>
      <c r="BC23" s="10">
        <f>BB23*(1+Assumption!$G$16)</f>
        <v>598.91232692383153</v>
      </c>
      <c r="BD23" s="10">
        <f>BC23*(1+Assumption!$G$16)</f>
        <v>610.89057346230823</v>
      </c>
      <c r="BE23" s="10">
        <f>BD23*(1+Assumption!$G$16)</f>
        <v>623.10838493155438</v>
      </c>
      <c r="BF23" s="10">
        <f>BE23*(1+Assumption!$G$16)</f>
        <v>635.57055263018549</v>
      </c>
      <c r="BG23" s="10">
        <f>BF23*(1+Assumption!$G$16)</f>
        <v>648.28196368278918</v>
      </c>
      <c r="BH23" s="10">
        <f>BG23*(1+Assumption!$G$16)</f>
        <v>661.24760295644501</v>
      </c>
      <c r="BI23" s="10">
        <f>BH23*(1+Assumption!$G$16)</f>
        <v>674.4725550155739</v>
      </c>
      <c r="BJ23" s="10">
        <f>BI23*(1+Assumption!$G$16)</f>
        <v>687.9620061158854</v>
      </c>
    </row>
    <row r="24" spans="2:62" ht="17.25" x14ac:dyDescent="0.3">
      <c r="B24" s="9"/>
      <c r="H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2:62" ht="15.75" x14ac:dyDescent="0.25">
      <c r="B25" s="53" t="s">
        <v>97</v>
      </c>
      <c r="H25" s="10"/>
      <c r="AA25" s="10">
        <f>SUM(AA$18:AA$23)</f>
        <v>5844</v>
      </c>
      <c r="AB25" s="10">
        <f t="shared" ref="AB25:BJ25" si="3">SUM(AB$18:AB$23)</f>
        <v>350.88</v>
      </c>
      <c r="AC25" s="10">
        <f t="shared" si="3"/>
        <v>357.89760000000001</v>
      </c>
      <c r="AD25" s="10">
        <f t="shared" si="3"/>
        <v>365.05555200000003</v>
      </c>
      <c r="AE25" s="10">
        <f t="shared" si="3"/>
        <v>372.35666304000006</v>
      </c>
      <c r="AF25" s="10">
        <f t="shared" si="3"/>
        <v>379.80379630080006</v>
      </c>
      <c r="AG25" s="10">
        <f t="shared" si="3"/>
        <v>387.39987222681606</v>
      </c>
      <c r="AH25" s="10">
        <f t="shared" si="3"/>
        <v>395.1478696713524</v>
      </c>
      <c r="AI25" s="10">
        <f t="shared" si="3"/>
        <v>403.05082706477947</v>
      </c>
      <c r="AJ25" s="10">
        <f t="shared" si="3"/>
        <v>411.11184360607507</v>
      </c>
      <c r="AK25" s="10">
        <f t="shared" si="3"/>
        <v>419.3340804781966</v>
      </c>
      <c r="AL25" s="10">
        <f t="shared" si="3"/>
        <v>427.72076208776053</v>
      </c>
      <c r="AM25" s="10">
        <f t="shared" si="3"/>
        <v>436.27517732951577</v>
      </c>
      <c r="AN25" s="10">
        <f t="shared" si="3"/>
        <v>445.00068087610612</v>
      </c>
      <c r="AO25" s="10">
        <f t="shared" si="3"/>
        <v>453.90069449362824</v>
      </c>
      <c r="AP25" s="10">
        <f t="shared" si="3"/>
        <v>462.97870838350082</v>
      </c>
      <c r="AQ25" s="10">
        <f t="shared" si="3"/>
        <v>472.23828255117087</v>
      </c>
      <c r="AR25" s="10">
        <f t="shared" si="3"/>
        <v>481.6830482021943</v>
      </c>
      <c r="AS25" s="10">
        <f t="shared" si="3"/>
        <v>491.31670916623818</v>
      </c>
      <c r="AT25" s="10">
        <f t="shared" si="3"/>
        <v>501.14304334956296</v>
      </c>
      <c r="AU25" s="10">
        <f t="shared" si="3"/>
        <v>511.16590421655422</v>
      </c>
      <c r="AV25" s="10">
        <f t="shared" si="3"/>
        <v>521.38922230088531</v>
      </c>
      <c r="AW25" s="10">
        <f t="shared" si="3"/>
        <v>531.81700674690308</v>
      </c>
      <c r="AX25" s="10">
        <f t="shared" si="3"/>
        <v>542.45334688184118</v>
      </c>
      <c r="AY25" s="10">
        <f t="shared" si="3"/>
        <v>553.30241381947803</v>
      </c>
      <c r="AZ25" s="10">
        <f t="shared" si="3"/>
        <v>564.36846209586759</v>
      </c>
      <c r="BA25" s="10">
        <f t="shared" si="3"/>
        <v>575.655831337785</v>
      </c>
      <c r="BB25" s="10">
        <f t="shared" si="3"/>
        <v>587.16894796454073</v>
      </c>
      <c r="BC25" s="10">
        <f t="shared" si="3"/>
        <v>598.91232692383153</v>
      </c>
      <c r="BD25" s="10">
        <f t="shared" si="3"/>
        <v>610.89057346230823</v>
      </c>
      <c r="BE25" s="10">
        <f t="shared" si="3"/>
        <v>623.10838493155438</v>
      </c>
      <c r="BF25" s="10">
        <f t="shared" si="3"/>
        <v>635.57055263018549</v>
      </c>
      <c r="BG25" s="10">
        <f t="shared" si="3"/>
        <v>648.28196368278918</v>
      </c>
      <c r="BH25" s="10">
        <f t="shared" si="3"/>
        <v>661.24760295644501</v>
      </c>
      <c r="BI25" s="10">
        <f t="shared" si="3"/>
        <v>674.4725550155739</v>
      </c>
      <c r="BJ25" s="10">
        <f t="shared" si="3"/>
        <v>687.9620061158854</v>
      </c>
    </row>
    <row r="26" spans="2:62" x14ac:dyDescent="0.25">
      <c r="B26" s="2"/>
    </row>
    <row r="27" spans="2:62" ht="15.75" x14ac:dyDescent="0.25">
      <c r="B27" s="6" t="s">
        <v>15</v>
      </c>
      <c r="AD27" s="22"/>
    </row>
    <row r="28" spans="2:62" ht="15.75" x14ac:dyDescent="0.25">
      <c r="B28" s="7"/>
    </row>
    <row r="29" spans="2:62" x14ac:dyDescent="0.25">
      <c r="B29" s="11" t="s">
        <v>5</v>
      </c>
    </row>
    <row r="30" spans="2:62" ht="17.25" x14ac:dyDescent="0.3">
      <c r="B30" s="9" t="s">
        <v>8</v>
      </c>
      <c r="H30" s="10">
        <f>Assumption!G26</f>
        <v>30000</v>
      </c>
      <c r="AA30" s="10">
        <f>H30</f>
        <v>30000</v>
      </c>
    </row>
    <row r="31" spans="2:62" x14ac:dyDescent="0.25">
      <c r="B31" s="2"/>
    </row>
    <row r="32" spans="2:62" ht="15.75" x14ac:dyDescent="0.25">
      <c r="B32" s="12" t="s">
        <v>7</v>
      </c>
    </row>
    <row r="33" spans="2:62" x14ac:dyDescent="0.25">
      <c r="B33" s="2"/>
    </row>
    <row r="34" spans="2:62" ht="17.25" x14ac:dyDescent="0.3">
      <c r="B34" s="9" t="s">
        <v>9</v>
      </c>
      <c r="H34" s="10" t="s">
        <v>76</v>
      </c>
      <c r="AA34" s="10">
        <f>Assumption!G30</f>
        <v>1000</v>
      </c>
      <c r="AB34" s="10">
        <f t="shared" ref="AB34:AL34" si="4">$AA$34</f>
        <v>1000</v>
      </c>
      <c r="AC34" s="10">
        <f t="shared" si="4"/>
        <v>1000</v>
      </c>
      <c r="AD34" s="10">
        <f t="shared" si="4"/>
        <v>1000</v>
      </c>
      <c r="AE34" s="10">
        <f t="shared" si="4"/>
        <v>1000</v>
      </c>
      <c r="AF34" s="10">
        <f t="shared" si="4"/>
        <v>1000</v>
      </c>
      <c r="AG34" s="10">
        <f t="shared" si="4"/>
        <v>1000</v>
      </c>
      <c r="AH34" s="10">
        <f t="shared" si="4"/>
        <v>1000</v>
      </c>
      <c r="AI34" s="10">
        <f t="shared" si="4"/>
        <v>1000</v>
      </c>
      <c r="AJ34" s="10">
        <f t="shared" si="4"/>
        <v>1000</v>
      </c>
      <c r="AK34" s="10">
        <f t="shared" si="4"/>
        <v>1000</v>
      </c>
      <c r="AL34" s="10">
        <f t="shared" si="4"/>
        <v>1000</v>
      </c>
      <c r="AM34" s="10">
        <f>$AL$34*(1+Assumption!G33)</f>
        <v>1010</v>
      </c>
      <c r="AN34" s="10">
        <f t="shared" ref="AN34:AX34" si="5">$AM$34</f>
        <v>1010</v>
      </c>
      <c r="AO34" s="10">
        <f t="shared" si="5"/>
        <v>1010</v>
      </c>
      <c r="AP34" s="10">
        <f t="shared" si="5"/>
        <v>1010</v>
      </c>
      <c r="AQ34" s="10">
        <f t="shared" si="5"/>
        <v>1010</v>
      </c>
      <c r="AR34" s="10">
        <f t="shared" si="5"/>
        <v>1010</v>
      </c>
      <c r="AS34" s="10">
        <f t="shared" si="5"/>
        <v>1010</v>
      </c>
      <c r="AT34" s="10">
        <f t="shared" si="5"/>
        <v>1010</v>
      </c>
      <c r="AU34" s="10">
        <f t="shared" si="5"/>
        <v>1010</v>
      </c>
      <c r="AV34" s="10">
        <f t="shared" si="5"/>
        <v>1010</v>
      </c>
      <c r="AW34" s="10">
        <f t="shared" si="5"/>
        <v>1010</v>
      </c>
      <c r="AX34" s="10">
        <f t="shared" si="5"/>
        <v>1010</v>
      </c>
      <c r="AY34" s="23">
        <f>AX34*(1+Assumption!G33)</f>
        <v>1020.1</v>
      </c>
      <c r="AZ34" s="23">
        <f t="shared" ref="AZ34:BJ34" si="6">$AY$34</f>
        <v>1020.1</v>
      </c>
      <c r="BA34" s="23">
        <f t="shared" si="6"/>
        <v>1020.1</v>
      </c>
      <c r="BB34" s="23">
        <f t="shared" si="6"/>
        <v>1020.1</v>
      </c>
      <c r="BC34" s="23">
        <f t="shared" si="6"/>
        <v>1020.1</v>
      </c>
      <c r="BD34" s="23">
        <f t="shared" si="6"/>
        <v>1020.1</v>
      </c>
      <c r="BE34" s="23">
        <f t="shared" si="6"/>
        <v>1020.1</v>
      </c>
      <c r="BF34" s="23">
        <f t="shared" si="6"/>
        <v>1020.1</v>
      </c>
      <c r="BG34" s="23">
        <f t="shared" si="6"/>
        <v>1020.1</v>
      </c>
      <c r="BH34" s="23">
        <f t="shared" si="6"/>
        <v>1020.1</v>
      </c>
      <c r="BI34" s="23">
        <f t="shared" si="6"/>
        <v>1020.1</v>
      </c>
      <c r="BJ34" s="23">
        <f t="shared" si="6"/>
        <v>1020.1</v>
      </c>
    </row>
    <row r="35" spans="2:62" ht="17.25" x14ac:dyDescent="0.3">
      <c r="B35" s="9" t="s">
        <v>10</v>
      </c>
      <c r="H35" s="10"/>
      <c r="AA35" s="10">
        <f>Assumption!G31</f>
        <v>1000</v>
      </c>
      <c r="AB35" s="10">
        <f t="shared" ref="AB35:AL35" si="7">$AA$35</f>
        <v>1000</v>
      </c>
      <c r="AC35" s="10">
        <f t="shared" si="7"/>
        <v>1000</v>
      </c>
      <c r="AD35" s="10">
        <f t="shared" si="7"/>
        <v>1000</v>
      </c>
      <c r="AE35" s="10">
        <f t="shared" si="7"/>
        <v>1000</v>
      </c>
      <c r="AF35" s="10">
        <f t="shared" si="7"/>
        <v>1000</v>
      </c>
      <c r="AG35" s="10">
        <f t="shared" si="7"/>
        <v>1000</v>
      </c>
      <c r="AH35" s="10">
        <f t="shared" si="7"/>
        <v>1000</v>
      </c>
      <c r="AI35" s="10">
        <f t="shared" si="7"/>
        <v>1000</v>
      </c>
      <c r="AJ35" s="10">
        <f t="shared" si="7"/>
        <v>1000</v>
      </c>
      <c r="AK35" s="10">
        <f t="shared" si="7"/>
        <v>1000</v>
      </c>
      <c r="AL35" s="10">
        <f t="shared" si="7"/>
        <v>1000</v>
      </c>
      <c r="AM35" s="10">
        <f>AL35*(1+Assumption!G33)</f>
        <v>1010</v>
      </c>
      <c r="AN35" s="10">
        <f>AM35*(1+Assumption!H33)</f>
        <v>1010</v>
      </c>
      <c r="AO35" s="10">
        <f>AN35*(1+Assumption!I33)</f>
        <v>1010</v>
      </c>
      <c r="AP35" s="10">
        <f>AO35*(1+Assumption!J33)</f>
        <v>1010</v>
      </c>
      <c r="AQ35" s="10">
        <f>AP35*(1+Assumption!L33)</f>
        <v>1010</v>
      </c>
      <c r="AR35" s="10">
        <f>AQ35*(1+Assumption!M33)</f>
        <v>1010</v>
      </c>
      <c r="AS35" s="10">
        <f>AR35*(1+Assumption!N33)</f>
        <v>1010</v>
      </c>
      <c r="AT35" s="10">
        <f>AS35*(1+Assumption!O33)</f>
        <v>1010</v>
      </c>
      <c r="AU35" s="10">
        <f>AT35*(1+Assumption!P33)</f>
        <v>1010</v>
      </c>
      <c r="AV35" s="10">
        <f>AU35*(1+Assumption!Q33)</f>
        <v>1010</v>
      </c>
      <c r="AW35" s="10">
        <f>AV35*(1+Assumption!R33)</f>
        <v>1010</v>
      </c>
      <c r="AX35" s="10">
        <f>AW35*(1+Assumption!S33)</f>
        <v>1010</v>
      </c>
      <c r="AY35" s="10">
        <f>AX35*(1+Assumption!T33)</f>
        <v>1010</v>
      </c>
      <c r="AZ35" s="23">
        <f>AY35*(1+Assumption!H33)</f>
        <v>1010</v>
      </c>
      <c r="BA35" s="23">
        <f>AZ35*(1+Assumption!I33)</f>
        <v>1010</v>
      </c>
      <c r="BB35" s="23">
        <f>BA35*(1+Assumption!J33)</f>
        <v>1010</v>
      </c>
      <c r="BC35" s="23">
        <f>BB35*(1+Assumption!L33)</f>
        <v>1010</v>
      </c>
      <c r="BD35" s="23">
        <f>BC35*(1+Assumption!M33)</f>
        <v>1010</v>
      </c>
      <c r="BE35" s="23">
        <f>BD35*(1+Assumption!N33)</f>
        <v>1010</v>
      </c>
      <c r="BF35" s="23">
        <f>BE35*(1+Assumption!O33)</f>
        <v>1010</v>
      </c>
      <c r="BG35" s="23">
        <f>BF35*(1+Assumption!P33)</f>
        <v>1010</v>
      </c>
      <c r="BH35" s="23">
        <f>BG35*(1+Assumption!Q33)</f>
        <v>1010</v>
      </c>
      <c r="BI35" s="23">
        <f>BH35*(1+Assumption!R33)</f>
        <v>1010</v>
      </c>
      <c r="BJ35" s="23">
        <f>BI35*(1+Assumption!S33)</f>
        <v>1010</v>
      </c>
    </row>
    <row r="36" spans="2:62" x14ac:dyDescent="0.25">
      <c r="B36" s="2"/>
    </row>
    <row r="37" spans="2:62" x14ac:dyDescent="0.25">
      <c r="B37" s="54" t="s">
        <v>98</v>
      </c>
      <c r="AA37" s="10">
        <f t="shared" ref="AA37:BJ37" si="8">SUM(AA30:AA35)</f>
        <v>32000</v>
      </c>
      <c r="AB37" s="10">
        <f t="shared" si="8"/>
        <v>2000</v>
      </c>
      <c r="AC37" s="10">
        <f t="shared" si="8"/>
        <v>2000</v>
      </c>
      <c r="AD37" s="10">
        <f t="shared" si="8"/>
        <v>2000</v>
      </c>
      <c r="AE37" s="10">
        <f t="shared" si="8"/>
        <v>2000</v>
      </c>
      <c r="AF37" s="10">
        <f t="shared" si="8"/>
        <v>2000</v>
      </c>
      <c r="AG37" s="10">
        <f t="shared" si="8"/>
        <v>2000</v>
      </c>
      <c r="AH37" s="10">
        <f t="shared" si="8"/>
        <v>2000</v>
      </c>
      <c r="AI37" s="10">
        <f t="shared" si="8"/>
        <v>2000</v>
      </c>
      <c r="AJ37" s="10">
        <f t="shared" si="8"/>
        <v>2000</v>
      </c>
      <c r="AK37" s="10">
        <f t="shared" si="8"/>
        <v>2000</v>
      </c>
      <c r="AL37" s="10">
        <f t="shared" si="8"/>
        <v>2000</v>
      </c>
      <c r="AM37" s="10">
        <f t="shared" si="8"/>
        <v>2020</v>
      </c>
      <c r="AN37" s="10">
        <f t="shared" si="8"/>
        <v>2020</v>
      </c>
      <c r="AO37" s="10">
        <f t="shared" si="8"/>
        <v>2020</v>
      </c>
      <c r="AP37" s="10">
        <f t="shared" si="8"/>
        <v>2020</v>
      </c>
      <c r="AQ37" s="10">
        <f t="shared" si="8"/>
        <v>2020</v>
      </c>
      <c r="AR37" s="10">
        <f t="shared" si="8"/>
        <v>2020</v>
      </c>
      <c r="AS37" s="10">
        <f t="shared" si="8"/>
        <v>2020</v>
      </c>
      <c r="AT37" s="10">
        <f t="shared" si="8"/>
        <v>2020</v>
      </c>
      <c r="AU37" s="10">
        <f t="shared" si="8"/>
        <v>2020</v>
      </c>
      <c r="AV37" s="10">
        <f t="shared" si="8"/>
        <v>2020</v>
      </c>
      <c r="AW37" s="10">
        <f t="shared" si="8"/>
        <v>2020</v>
      </c>
      <c r="AX37" s="10">
        <f t="shared" si="8"/>
        <v>2020</v>
      </c>
      <c r="AY37" s="10">
        <f t="shared" si="8"/>
        <v>2030.1</v>
      </c>
      <c r="AZ37" s="10">
        <f t="shared" si="8"/>
        <v>2030.1</v>
      </c>
      <c r="BA37" s="10">
        <f t="shared" si="8"/>
        <v>2030.1</v>
      </c>
      <c r="BB37" s="10">
        <f t="shared" si="8"/>
        <v>2030.1</v>
      </c>
      <c r="BC37" s="10">
        <f t="shared" si="8"/>
        <v>2030.1</v>
      </c>
      <c r="BD37" s="10">
        <f t="shared" si="8"/>
        <v>2030.1</v>
      </c>
      <c r="BE37" s="10">
        <f t="shared" si="8"/>
        <v>2030.1</v>
      </c>
      <c r="BF37" s="10">
        <f t="shared" si="8"/>
        <v>2030.1</v>
      </c>
      <c r="BG37" s="10">
        <f t="shared" si="8"/>
        <v>2030.1</v>
      </c>
      <c r="BH37" s="10">
        <f t="shared" si="8"/>
        <v>2030.1</v>
      </c>
      <c r="BI37" s="10">
        <f t="shared" si="8"/>
        <v>2030.1</v>
      </c>
      <c r="BJ37" s="10">
        <f t="shared" si="8"/>
        <v>2030.1</v>
      </c>
    </row>
    <row r="38" spans="2:62" x14ac:dyDescent="0.25">
      <c r="B38" s="2"/>
    </row>
    <row r="39" spans="2:62" ht="15.75" x14ac:dyDescent="0.25">
      <c r="B39" s="13" t="s">
        <v>3</v>
      </c>
    </row>
    <row r="40" spans="2:62" x14ac:dyDescent="0.25">
      <c r="B40" s="2"/>
    </row>
    <row r="41" spans="2:62" x14ac:dyDescent="0.25">
      <c r="B41" s="11" t="s">
        <v>5</v>
      </c>
    </row>
    <row r="42" spans="2:62" ht="17.25" x14ac:dyDescent="0.3">
      <c r="B42" s="9" t="s">
        <v>11</v>
      </c>
      <c r="H42" s="10">
        <f>Assumption!G42</f>
        <v>1500</v>
      </c>
      <c r="AA42" s="10">
        <f>H42</f>
        <v>1500</v>
      </c>
    </row>
    <row r="43" spans="2:62" ht="17.25" x14ac:dyDescent="0.3">
      <c r="B43" s="9" t="s">
        <v>12</v>
      </c>
      <c r="H43" s="10">
        <f>Assumption!G48</f>
        <v>1500</v>
      </c>
      <c r="AA43" s="10">
        <f>H43</f>
        <v>1500</v>
      </c>
    </row>
    <row r="44" spans="2:62" x14ac:dyDescent="0.25">
      <c r="B44" s="2"/>
    </row>
    <row r="45" spans="2:62" ht="15.75" x14ac:dyDescent="0.25">
      <c r="B45" s="12" t="s">
        <v>7</v>
      </c>
    </row>
    <row r="46" spans="2:62" ht="17.25" x14ac:dyDescent="0.3">
      <c r="B46" s="9" t="s">
        <v>13</v>
      </c>
      <c r="H46" s="10">
        <f>Assumption!G55</f>
        <v>2000</v>
      </c>
      <c r="AA46" s="10">
        <f>$H$46</f>
        <v>2000</v>
      </c>
      <c r="AB46" s="10">
        <f t="shared" ref="AB46:BJ46" si="9">$H$46</f>
        <v>2000</v>
      </c>
      <c r="AC46" s="10">
        <f t="shared" si="9"/>
        <v>2000</v>
      </c>
      <c r="AD46" s="10">
        <f t="shared" si="9"/>
        <v>2000</v>
      </c>
      <c r="AE46" s="10">
        <f t="shared" si="9"/>
        <v>2000</v>
      </c>
      <c r="AF46" s="10">
        <f t="shared" si="9"/>
        <v>2000</v>
      </c>
      <c r="AG46" s="10">
        <f t="shared" si="9"/>
        <v>2000</v>
      </c>
      <c r="AH46" s="10">
        <f t="shared" si="9"/>
        <v>2000</v>
      </c>
      <c r="AI46" s="10">
        <f t="shared" si="9"/>
        <v>2000</v>
      </c>
      <c r="AJ46" s="10">
        <f t="shared" si="9"/>
        <v>2000</v>
      </c>
      <c r="AK46" s="10">
        <f t="shared" si="9"/>
        <v>2000</v>
      </c>
      <c r="AL46" s="10">
        <f t="shared" si="9"/>
        <v>2000</v>
      </c>
      <c r="AM46" s="10">
        <f t="shared" si="9"/>
        <v>2000</v>
      </c>
      <c r="AN46" s="10">
        <f t="shared" si="9"/>
        <v>2000</v>
      </c>
      <c r="AO46" s="10">
        <f t="shared" si="9"/>
        <v>2000</v>
      </c>
      <c r="AP46" s="10">
        <f t="shared" si="9"/>
        <v>2000</v>
      </c>
      <c r="AQ46" s="10">
        <f t="shared" si="9"/>
        <v>2000</v>
      </c>
      <c r="AR46" s="10">
        <f t="shared" si="9"/>
        <v>2000</v>
      </c>
      <c r="AS46" s="10">
        <f t="shared" si="9"/>
        <v>2000</v>
      </c>
      <c r="AT46" s="10">
        <f t="shared" si="9"/>
        <v>2000</v>
      </c>
      <c r="AU46" s="10">
        <f t="shared" si="9"/>
        <v>2000</v>
      </c>
      <c r="AV46" s="10">
        <f t="shared" si="9"/>
        <v>2000</v>
      </c>
      <c r="AW46" s="10">
        <f t="shared" si="9"/>
        <v>2000</v>
      </c>
      <c r="AX46" s="10">
        <f t="shared" si="9"/>
        <v>2000</v>
      </c>
      <c r="AY46" s="10">
        <f t="shared" si="9"/>
        <v>2000</v>
      </c>
      <c r="AZ46" s="10">
        <f t="shared" si="9"/>
        <v>2000</v>
      </c>
      <c r="BA46" s="10">
        <f t="shared" si="9"/>
        <v>2000</v>
      </c>
      <c r="BB46" s="10">
        <f t="shared" si="9"/>
        <v>2000</v>
      </c>
      <c r="BC46" s="10">
        <f t="shared" si="9"/>
        <v>2000</v>
      </c>
      <c r="BD46" s="10">
        <f t="shared" si="9"/>
        <v>2000</v>
      </c>
      <c r="BE46" s="10">
        <f t="shared" si="9"/>
        <v>2000</v>
      </c>
      <c r="BF46" s="10">
        <f t="shared" si="9"/>
        <v>2000</v>
      </c>
      <c r="BG46" s="10">
        <f t="shared" si="9"/>
        <v>2000</v>
      </c>
      <c r="BH46" s="10">
        <f t="shared" si="9"/>
        <v>2000</v>
      </c>
      <c r="BI46" s="10">
        <f t="shared" si="9"/>
        <v>2000</v>
      </c>
      <c r="BJ46" s="10">
        <f t="shared" si="9"/>
        <v>2000</v>
      </c>
    </row>
    <row r="47" spans="2:62" ht="17.25" x14ac:dyDescent="0.3">
      <c r="B47" s="9" t="s">
        <v>14</v>
      </c>
      <c r="H47" s="10">
        <f>Assumption!G61</f>
        <v>1100</v>
      </c>
      <c r="AA47" s="10">
        <f>$H$47</f>
        <v>1100</v>
      </c>
      <c r="AB47" s="10">
        <f t="shared" ref="AB47:BJ47" si="10">$H$47</f>
        <v>1100</v>
      </c>
      <c r="AC47" s="10">
        <f t="shared" si="10"/>
        <v>1100</v>
      </c>
      <c r="AD47" s="10">
        <f t="shared" si="10"/>
        <v>1100</v>
      </c>
      <c r="AE47" s="10">
        <f t="shared" si="10"/>
        <v>1100</v>
      </c>
      <c r="AF47" s="10">
        <f t="shared" si="10"/>
        <v>1100</v>
      </c>
      <c r="AG47" s="10">
        <f t="shared" si="10"/>
        <v>1100</v>
      </c>
      <c r="AH47" s="10">
        <f t="shared" si="10"/>
        <v>1100</v>
      </c>
      <c r="AI47" s="10">
        <f t="shared" si="10"/>
        <v>1100</v>
      </c>
      <c r="AJ47" s="10">
        <f t="shared" si="10"/>
        <v>1100</v>
      </c>
      <c r="AK47" s="10">
        <f t="shared" si="10"/>
        <v>1100</v>
      </c>
      <c r="AL47" s="10">
        <f t="shared" si="10"/>
        <v>1100</v>
      </c>
      <c r="AM47" s="10">
        <f t="shared" si="10"/>
        <v>1100</v>
      </c>
      <c r="AN47" s="10">
        <f t="shared" si="10"/>
        <v>1100</v>
      </c>
      <c r="AO47" s="10">
        <f t="shared" si="10"/>
        <v>1100</v>
      </c>
      <c r="AP47" s="10">
        <f t="shared" si="10"/>
        <v>1100</v>
      </c>
      <c r="AQ47" s="10">
        <f t="shared" si="10"/>
        <v>1100</v>
      </c>
      <c r="AR47" s="10">
        <f t="shared" si="10"/>
        <v>1100</v>
      </c>
      <c r="AS47" s="10">
        <f t="shared" si="10"/>
        <v>1100</v>
      </c>
      <c r="AT47" s="10">
        <f t="shared" si="10"/>
        <v>1100</v>
      </c>
      <c r="AU47" s="10">
        <f t="shared" si="10"/>
        <v>1100</v>
      </c>
      <c r="AV47" s="10">
        <f t="shared" si="10"/>
        <v>1100</v>
      </c>
      <c r="AW47" s="10">
        <f t="shared" si="10"/>
        <v>1100</v>
      </c>
      <c r="AX47" s="10">
        <f t="shared" si="10"/>
        <v>1100</v>
      </c>
      <c r="AY47" s="10">
        <f t="shared" si="10"/>
        <v>1100</v>
      </c>
      <c r="AZ47" s="10">
        <f t="shared" si="10"/>
        <v>1100</v>
      </c>
      <c r="BA47" s="10">
        <f t="shared" si="10"/>
        <v>1100</v>
      </c>
      <c r="BB47" s="10">
        <f t="shared" si="10"/>
        <v>1100</v>
      </c>
      <c r="BC47" s="10">
        <f t="shared" si="10"/>
        <v>1100</v>
      </c>
      <c r="BD47" s="10">
        <f t="shared" si="10"/>
        <v>1100</v>
      </c>
      <c r="BE47" s="10">
        <f t="shared" si="10"/>
        <v>1100</v>
      </c>
      <c r="BF47" s="10">
        <f t="shared" si="10"/>
        <v>1100</v>
      </c>
      <c r="BG47" s="10">
        <f t="shared" si="10"/>
        <v>1100</v>
      </c>
      <c r="BH47" s="10">
        <f t="shared" si="10"/>
        <v>1100</v>
      </c>
      <c r="BI47" s="10">
        <f t="shared" si="10"/>
        <v>1100</v>
      </c>
      <c r="BJ47" s="10">
        <f t="shared" si="10"/>
        <v>1100</v>
      </c>
    </row>
    <row r="48" spans="2:62" x14ac:dyDescent="0.25">
      <c r="B48" s="2"/>
    </row>
    <row r="49" spans="1:62" x14ac:dyDescent="0.25">
      <c r="B49" s="54" t="s">
        <v>100</v>
      </c>
      <c r="AA49" s="10">
        <f>SUM(AA42:AA47)</f>
        <v>6100</v>
      </c>
      <c r="AB49" s="10">
        <f t="shared" ref="AB49:BJ49" si="11">SUM(AB42:AB47)</f>
        <v>3100</v>
      </c>
      <c r="AC49" s="10">
        <f t="shared" si="11"/>
        <v>3100</v>
      </c>
      <c r="AD49" s="10">
        <f t="shared" si="11"/>
        <v>3100</v>
      </c>
      <c r="AE49" s="10">
        <f t="shared" si="11"/>
        <v>3100</v>
      </c>
      <c r="AF49" s="10">
        <f t="shared" si="11"/>
        <v>3100</v>
      </c>
      <c r="AG49" s="10">
        <f t="shared" si="11"/>
        <v>3100</v>
      </c>
      <c r="AH49" s="10">
        <f t="shared" si="11"/>
        <v>3100</v>
      </c>
      <c r="AI49" s="10">
        <f t="shared" si="11"/>
        <v>3100</v>
      </c>
      <c r="AJ49" s="10">
        <f t="shared" si="11"/>
        <v>3100</v>
      </c>
      <c r="AK49" s="10">
        <f t="shared" si="11"/>
        <v>3100</v>
      </c>
      <c r="AL49" s="10">
        <f t="shared" si="11"/>
        <v>3100</v>
      </c>
      <c r="AM49" s="10">
        <f t="shared" si="11"/>
        <v>3100</v>
      </c>
      <c r="AN49" s="10">
        <f t="shared" si="11"/>
        <v>3100</v>
      </c>
      <c r="AO49" s="10">
        <f t="shared" si="11"/>
        <v>3100</v>
      </c>
      <c r="AP49" s="10">
        <f t="shared" si="11"/>
        <v>3100</v>
      </c>
      <c r="AQ49" s="10">
        <f t="shared" si="11"/>
        <v>3100</v>
      </c>
      <c r="AR49" s="10">
        <f t="shared" si="11"/>
        <v>3100</v>
      </c>
      <c r="AS49" s="10">
        <f t="shared" si="11"/>
        <v>3100</v>
      </c>
      <c r="AT49" s="10">
        <f t="shared" si="11"/>
        <v>3100</v>
      </c>
      <c r="AU49" s="10">
        <f t="shared" si="11"/>
        <v>3100</v>
      </c>
      <c r="AV49" s="10">
        <f t="shared" si="11"/>
        <v>3100</v>
      </c>
      <c r="AW49" s="10">
        <f t="shared" si="11"/>
        <v>3100</v>
      </c>
      <c r="AX49" s="10">
        <f t="shared" si="11"/>
        <v>3100</v>
      </c>
      <c r="AY49" s="10">
        <f t="shared" si="11"/>
        <v>3100</v>
      </c>
      <c r="AZ49" s="10">
        <f t="shared" si="11"/>
        <v>3100</v>
      </c>
      <c r="BA49" s="10">
        <f t="shared" si="11"/>
        <v>3100</v>
      </c>
      <c r="BB49" s="10">
        <f t="shared" si="11"/>
        <v>3100</v>
      </c>
      <c r="BC49" s="10">
        <f t="shared" si="11"/>
        <v>3100</v>
      </c>
      <c r="BD49" s="10">
        <f t="shared" si="11"/>
        <v>3100</v>
      </c>
      <c r="BE49" s="10">
        <f t="shared" si="11"/>
        <v>3100</v>
      </c>
      <c r="BF49" s="10">
        <f t="shared" si="11"/>
        <v>3100</v>
      </c>
      <c r="BG49" s="10">
        <f t="shared" si="11"/>
        <v>3100</v>
      </c>
      <c r="BH49" s="10">
        <f t="shared" si="11"/>
        <v>3100</v>
      </c>
      <c r="BI49" s="10">
        <f t="shared" si="11"/>
        <v>3100</v>
      </c>
      <c r="BJ49" s="10">
        <f t="shared" si="11"/>
        <v>3100</v>
      </c>
    </row>
    <row r="50" spans="1:62" x14ac:dyDescent="0.25">
      <c r="B50" s="2"/>
    </row>
    <row r="51" spans="1:62" ht="15.75" x14ac:dyDescent="0.25">
      <c r="A51" s="1" t="s">
        <v>84</v>
      </c>
      <c r="B51" s="13" t="s">
        <v>99</v>
      </c>
    </row>
    <row r="52" spans="1:62" x14ac:dyDescent="0.25">
      <c r="B52" s="2"/>
    </row>
    <row r="53" spans="1:62" x14ac:dyDescent="0.25">
      <c r="B53" s="11" t="s">
        <v>5</v>
      </c>
    </row>
    <row r="54" spans="1:62" ht="16.5" x14ac:dyDescent="0.3">
      <c r="B54" s="14" t="s">
        <v>16</v>
      </c>
      <c r="H54" s="10">
        <f>Assumption!G70</f>
        <v>7000</v>
      </c>
      <c r="AA54" s="10">
        <f>H54</f>
        <v>7000</v>
      </c>
    </row>
    <row r="56" spans="1:62" ht="15.75" x14ac:dyDescent="0.25">
      <c r="B56" s="12" t="s">
        <v>7</v>
      </c>
    </row>
    <row r="57" spans="1:62" x14ac:dyDescent="0.25">
      <c r="B57" s="2"/>
    </row>
    <row r="58" spans="1:62" ht="17.25" x14ac:dyDescent="0.3">
      <c r="B58" s="9" t="s">
        <v>17</v>
      </c>
      <c r="H58" s="10">
        <f>Assumption!G80</f>
        <v>400</v>
      </c>
      <c r="AA58" s="10">
        <f>$H$58</f>
        <v>400</v>
      </c>
      <c r="AB58" s="10">
        <f t="shared" ref="AB58:BJ58" si="12">$H$58</f>
        <v>400</v>
      </c>
      <c r="AC58" s="10">
        <f t="shared" si="12"/>
        <v>400</v>
      </c>
      <c r="AD58" s="10">
        <f t="shared" si="12"/>
        <v>400</v>
      </c>
      <c r="AE58" s="10">
        <f t="shared" si="12"/>
        <v>400</v>
      </c>
      <c r="AF58" s="10">
        <f t="shared" si="12"/>
        <v>400</v>
      </c>
      <c r="AG58" s="10">
        <f t="shared" si="12"/>
        <v>400</v>
      </c>
      <c r="AH58" s="10">
        <f t="shared" si="12"/>
        <v>400</v>
      </c>
      <c r="AI58" s="10">
        <f t="shared" si="12"/>
        <v>400</v>
      </c>
      <c r="AJ58" s="10">
        <f t="shared" si="12"/>
        <v>400</v>
      </c>
      <c r="AK58" s="10">
        <f t="shared" si="12"/>
        <v>400</v>
      </c>
      <c r="AL58" s="10">
        <f t="shared" si="12"/>
        <v>400</v>
      </c>
      <c r="AM58" s="10">
        <f t="shared" si="12"/>
        <v>400</v>
      </c>
      <c r="AN58" s="10">
        <f t="shared" si="12"/>
        <v>400</v>
      </c>
      <c r="AO58" s="10">
        <f t="shared" si="12"/>
        <v>400</v>
      </c>
      <c r="AP58" s="10">
        <f t="shared" si="12"/>
        <v>400</v>
      </c>
      <c r="AQ58" s="10">
        <f t="shared" si="12"/>
        <v>400</v>
      </c>
      <c r="AR58" s="10">
        <f t="shared" si="12"/>
        <v>400</v>
      </c>
      <c r="AS58" s="10">
        <f t="shared" si="12"/>
        <v>400</v>
      </c>
      <c r="AT58" s="10">
        <f t="shared" si="12"/>
        <v>400</v>
      </c>
      <c r="AU58" s="10">
        <f t="shared" si="12"/>
        <v>400</v>
      </c>
      <c r="AV58" s="10">
        <f t="shared" si="12"/>
        <v>400</v>
      </c>
      <c r="AW58" s="10">
        <f t="shared" si="12"/>
        <v>400</v>
      </c>
      <c r="AX58" s="10">
        <f t="shared" si="12"/>
        <v>400</v>
      </c>
      <c r="AY58" s="10">
        <f t="shared" si="12"/>
        <v>400</v>
      </c>
      <c r="AZ58" s="10">
        <f t="shared" si="12"/>
        <v>400</v>
      </c>
      <c r="BA58" s="10">
        <f t="shared" si="12"/>
        <v>400</v>
      </c>
      <c r="BB58" s="10">
        <f t="shared" si="12"/>
        <v>400</v>
      </c>
      <c r="BC58" s="10">
        <f t="shared" si="12"/>
        <v>400</v>
      </c>
      <c r="BD58" s="10">
        <f t="shared" si="12"/>
        <v>400</v>
      </c>
      <c r="BE58" s="10">
        <f t="shared" si="12"/>
        <v>400</v>
      </c>
      <c r="BF58" s="10">
        <f t="shared" si="12"/>
        <v>400</v>
      </c>
      <c r="BG58" s="10">
        <f t="shared" si="12"/>
        <v>400</v>
      </c>
      <c r="BH58" s="10">
        <f t="shared" si="12"/>
        <v>400</v>
      </c>
      <c r="BI58" s="10">
        <f t="shared" si="12"/>
        <v>400</v>
      </c>
      <c r="BJ58" s="10">
        <f t="shared" si="12"/>
        <v>400</v>
      </c>
    </row>
    <row r="59" spans="1:62" ht="17.25" x14ac:dyDescent="0.3">
      <c r="B59" s="9" t="s">
        <v>18</v>
      </c>
      <c r="H59" s="10">
        <f>Assumption!G86</f>
        <v>300</v>
      </c>
      <c r="AA59" s="10">
        <f>$H$59</f>
        <v>300</v>
      </c>
      <c r="AB59" s="10">
        <f t="shared" ref="AB59:BJ59" si="13">$H$59</f>
        <v>300</v>
      </c>
      <c r="AC59" s="10">
        <f t="shared" si="13"/>
        <v>300</v>
      </c>
      <c r="AD59" s="10">
        <f t="shared" si="13"/>
        <v>300</v>
      </c>
      <c r="AE59" s="10">
        <f t="shared" si="13"/>
        <v>300</v>
      </c>
      <c r="AF59" s="10">
        <f t="shared" si="13"/>
        <v>300</v>
      </c>
      <c r="AG59" s="10">
        <f t="shared" si="13"/>
        <v>300</v>
      </c>
      <c r="AH59" s="10">
        <f t="shared" si="13"/>
        <v>300</v>
      </c>
      <c r="AI59" s="10">
        <f t="shared" si="13"/>
        <v>300</v>
      </c>
      <c r="AJ59" s="10">
        <f t="shared" si="13"/>
        <v>300</v>
      </c>
      <c r="AK59" s="10">
        <f t="shared" si="13"/>
        <v>300</v>
      </c>
      <c r="AL59" s="10">
        <f t="shared" si="13"/>
        <v>300</v>
      </c>
      <c r="AM59" s="10">
        <f t="shared" si="13"/>
        <v>300</v>
      </c>
      <c r="AN59" s="10">
        <f t="shared" si="13"/>
        <v>300</v>
      </c>
      <c r="AO59" s="10">
        <f t="shared" si="13"/>
        <v>300</v>
      </c>
      <c r="AP59" s="10">
        <f t="shared" si="13"/>
        <v>300</v>
      </c>
      <c r="AQ59" s="10">
        <f t="shared" si="13"/>
        <v>300</v>
      </c>
      <c r="AR59" s="10">
        <f t="shared" si="13"/>
        <v>300</v>
      </c>
      <c r="AS59" s="10">
        <f t="shared" si="13"/>
        <v>300</v>
      </c>
      <c r="AT59" s="10">
        <f t="shared" si="13"/>
        <v>300</v>
      </c>
      <c r="AU59" s="10">
        <f t="shared" si="13"/>
        <v>300</v>
      </c>
      <c r="AV59" s="10">
        <f t="shared" si="13"/>
        <v>300</v>
      </c>
      <c r="AW59" s="10">
        <f t="shared" si="13"/>
        <v>300</v>
      </c>
      <c r="AX59" s="10">
        <f t="shared" si="13"/>
        <v>300</v>
      </c>
      <c r="AY59" s="10">
        <f t="shared" si="13"/>
        <v>300</v>
      </c>
      <c r="AZ59" s="10">
        <f t="shared" si="13"/>
        <v>300</v>
      </c>
      <c r="BA59" s="10">
        <f t="shared" si="13"/>
        <v>300</v>
      </c>
      <c r="BB59" s="10">
        <f t="shared" si="13"/>
        <v>300</v>
      </c>
      <c r="BC59" s="10">
        <f t="shared" si="13"/>
        <v>300</v>
      </c>
      <c r="BD59" s="10">
        <f t="shared" si="13"/>
        <v>300</v>
      </c>
      <c r="BE59" s="10">
        <f t="shared" si="13"/>
        <v>300</v>
      </c>
      <c r="BF59" s="10">
        <f t="shared" si="13"/>
        <v>300</v>
      </c>
      <c r="BG59" s="10">
        <f t="shared" si="13"/>
        <v>300</v>
      </c>
      <c r="BH59" s="10">
        <f t="shared" si="13"/>
        <v>300</v>
      </c>
      <c r="BI59" s="10">
        <f t="shared" si="13"/>
        <v>300</v>
      </c>
      <c r="BJ59" s="10">
        <f t="shared" si="13"/>
        <v>300</v>
      </c>
    </row>
    <row r="60" spans="1:62" ht="17.25" x14ac:dyDescent="0.3">
      <c r="B60" s="9" t="s">
        <v>19</v>
      </c>
      <c r="H60" s="10"/>
      <c r="AA60" s="39">
        <f>Employee!G$18</f>
        <v>18500</v>
      </c>
      <c r="AB60" s="39">
        <f>Employee!H$18</f>
        <v>54500</v>
      </c>
      <c r="AC60" s="39">
        <f>Employee!I$18</f>
        <v>76000</v>
      </c>
      <c r="AD60" s="39">
        <f>Employee!J$18</f>
        <v>87000</v>
      </c>
      <c r="AE60" s="39">
        <f>Employee!K$18</f>
        <v>94000</v>
      </c>
      <c r="AF60" s="39">
        <f>Employee!L$18</f>
        <v>94000</v>
      </c>
      <c r="AG60" s="39">
        <f>Employee!M$18</f>
        <v>94000</v>
      </c>
      <c r="AH60" s="39">
        <f>Employee!N$18</f>
        <v>94000</v>
      </c>
      <c r="AI60" s="39">
        <f>Employee!O$18</f>
        <v>94000</v>
      </c>
      <c r="AJ60" s="39">
        <f>Employee!P$18</f>
        <v>94000</v>
      </c>
      <c r="AK60" s="39">
        <f>Employee!Q$18</f>
        <v>94000</v>
      </c>
      <c r="AL60" s="39">
        <f>Employee!R$18</f>
        <v>94000</v>
      </c>
      <c r="AM60" s="39">
        <f>Employee!S$18</f>
        <v>94000</v>
      </c>
      <c r="AN60" s="39">
        <f>Employee!T$18</f>
        <v>94000</v>
      </c>
      <c r="AO60" s="39">
        <f>Employee!U$18</f>
        <v>94000</v>
      </c>
      <c r="AP60" s="39">
        <f>Employee!V$18</f>
        <v>94000</v>
      </c>
      <c r="AQ60" s="39">
        <f>Employee!W$18</f>
        <v>94000</v>
      </c>
      <c r="AR60" s="39">
        <f>Employee!X$18</f>
        <v>94000</v>
      </c>
      <c r="AS60" s="39">
        <f>Employee!Y$18</f>
        <v>94000</v>
      </c>
      <c r="AT60" s="39">
        <f>Employee!Z$18</f>
        <v>94000</v>
      </c>
      <c r="AU60" s="39">
        <f>Employee!AA$18</f>
        <v>94000</v>
      </c>
      <c r="AV60" s="39">
        <f>Employee!AB$18</f>
        <v>94000</v>
      </c>
      <c r="AW60" s="39">
        <f>Employee!AC$18</f>
        <v>94000</v>
      </c>
      <c r="AX60" s="39">
        <f>Employee!AD$18</f>
        <v>94000</v>
      </c>
      <c r="AY60" s="39">
        <f>Employee!AE$18</f>
        <v>94000</v>
      </c>
      <c r="AZ60" s="39">
        <f>Employee!AF$18</f>
        <v>94000</v>
      </c>
      <c r="BA60" s="39">
        <f>Employee!AG$18</f>
        <v>94000</v>
      </c>
      <c r="BB60" s="39">
        <f>Employee!AH$18</f>
        <v>94000</v>
      </c>
      <c r="BC60" s="39">
        <f>Employee!AI$18</f>
        <v>94000</v>
      </c>
      <c r="BD60" s="39">
        <f>Employee!AJ$18</f>
        <v>94000</v>
      </c>
      <c r="BE60" s="39">
        <f>Employee!AK$18</f>
        <v>94000</v>
      </c>
      <c r="BF60" s="39">
        <f>Employee!AL$18</f>
        <v>94000</v>
      </c>
      <c r="BG60" s="39">
        <f>Employee!AM$18</f>
        <v>94000</v>
      </c>
      <c r="BH60" s="39">
        <f>Employee!AN$18</f>
        <v>94000</v>
      </c>
      <c r="BI60" s="39">
        <f>Employee!AO$18</f>
        <v>94000</v>
      </c>
      <c r="BJ60" s="39">
        <f>Employee!AP$18</f>
        <v>94000</v>
      </c>
    </row>
    <row r="61" spans="1:62" ht="17.25" x14ac:dyDescent="0.3">
      <c r="B61" s="9"/>
      <c r="H61" s="10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</row>
    <row r="62" spans="1:62" x14ac:dyDescent="0.25">
      <c r="B62" s="2"/>
    </row>
    <row r="63" spans="1:62" x14ac:dyDescent="0.25">
      <c r="B63" s="54" t="s">
        <v>101</v>
      </c>
      <c r="AA63" s="10">
        <f t="shared" ref="AA63:BJ63" si="14">SUM(AA54:AA60)</f>
        <v>26200</v>
      </c>
      <c r="AB63" s="10">
        <f t="shared" si="14"/>
        <v>55200</v>
      </c>
      <c r="AC63" s="10">
        <f t="shared" si="14"/>
        <v>76700</v>
      </c>
      <c r="AD63" s="10">
        <f t="shared" si="14"/>
        <v>87700</v>
      </c>
      <c r="AE63" s="10">
        <f t="shared" si="14"/>
        <v>94700</v>
      </c>
      <c r="AF63" s="10">
        <f t="shared" si="14"/>
        <v>94700</v>
      </c>
      <c r="AG63" s="10">
        <f t="shared" si="14"/>
        <v>94700</v>
      </c>
      <c r="AH63" s="10">
        <f t="shared" si="14"/>
        <v>94700</v>
      </c>
      <c r="AI63" s="10">
        <f t="shared" si="14"/>
        <v>94700</v>
      </c>
      <c r="AJ63" s="10">
        <f t="shared" si="14"/>
        <v>94700</v>
      </c>
      <c r="AK63" s="10">
        <f t="shared" si="14"/>
        <v>94700</v>
      </c>
      <c r="AL63" s="10">
        <f t="shared" si="14"/>
        <v>94700</v>
      </c>
      <c r="AM63" s="10">
        <f t="shared" si="14"/>
        <v>94700</v>
      </c>
      <c r="AN63" s="10">
        <f t="shared" si="14"/>
        <v>94700</v>
      </c>
      <c r="AO63" s="10">
        <f t="shared" si="14"/>
        <v>94700</v>
      </c>
      <c r="AP63" s="10">
        <f t="shared" si="14"/>
        <v>94700</v>
      </c>
      <c r="AQ63" s="10">
        <f t="shared" si="14"/>
        <v>94700</v>
      </c>
      <c r="AR63" s="10">
        <f t="shared" si="14"/>
        <v>94700</v>
      </c>
      <c r="AS63" s="10">
        <f t="shared" si="14"/>
        <v>94700</v>
      </c>
      <c r="AT63" s="10">
        <f t="shared" si="14"/>
        <v>94700</v>
      </c>
      <c r="AU63" s="10">
        <f t="shared" si="14"/>
        <v>94700</v>
      </c>
      <c r="AV63" s="10">
        <f t="shared" si="14"/>
        <v>94700</v>
      </c>
      <c r="AW63" s="10">
        <f t="shared" si="14"/>
        <v>94700</v>
      </c>
      <c r="AX63" s="10">
        <f t="shared" si="14"/>
        <v>94700</v>
      </c>
      <c r="AY63" s="10">
        <f t="shared" si="14"/>
        <v>94700</v>
      </c>
      <c r="AZ63" s="10">
        <f t="shared" si="14"/>
        <v>94700</v>
      </c>
      <c r="BA63" s="10">
        <f t="shared" si="14"/>
        <v>94700</v>
      </c>
      <c r="BB63" s="10">
        <f t="shared" si="14"/>
        <v>94700</v>
      </c>
      <c r="BC63" s="10">
        <f t="shared" si="14"/>
        <v>94700</v>
      </c>
      <c r="BD63" s="10">
        <f t="shared" si="14"/>
        <v>94700</v>
      </c>
      <c r="BE63" s="10">
        <f t="shared" si="14"/>
        <v>94700</v>
      </c>
      <c r="BF63" s="10">
        <f t="shared" si="14"/>
        <v>94700</v>
      </c>
      <c r="BG63" s="10">
        <f t="shared" si="14"/>
        <v>94700</v>
      </c>
      <c r="BH63" s="10">
        <f t="shared" si="14"/>
        <v>94700</v>
      </c>
      <c r="BI63" s="10">
        <f t="shared" si="14"/>
        <v>94700</v>
      </c>
      <c r="BJ63" s="10">
        <f t="shared" si="14"/>
        <v>94700</v>
      </c>
    </row>
    <row r="64" spans="1:62" x14ac:dyDescent="0.25">
      <c r="B64" s="54"/>
    </row>
    <row r="65" spans="2:62" x14ac:dyDescent="0.25">
      <c r="B65" s="2"/>
    </row>
    <row r="66" spans="2:62" ht="15.75" x14ac:dyDescent="0.25">
      <c r="B66" s="6" t="s">
        <v>4</v>
      </c>
    </row>
    <row r="67" spans="2:62" ht="15.75" x14ac:dyDescent="0.25">
      <c r="B67" s="6"/>
    </row>
    <row r="68" spans="2:62" ht="15.75" x14ac:dyDescent="0.25">
      <c r="B68" s="12" t="s">
        <v>7</v>
      </c>
    </row>
    <row r="69" spans="2:62" ht="17.25" x14ac:dyDescent="0.3">
      <c r="B69" s="9" t="s">
        <v>22</v>
      </c>
      <c r="H69" s="10">
        <f>Assumption!G94</f>
        <v>1000</v>
      </c>
      <c r="AA69" s="23">
        <f>$H$69</f>
        <v>1000</v>
      </c>
      <c r="AB69" s="23">
        <f t="shared" ref="AB69:BJ69" si="15">$H$69</f>
        <v>1000</v>
      </c>
      <c r="AC69" s="23">
        <f t="shared" si="15"/>
        <v>1000</v>
      </c>
      <c r="AD69" s="23">
        <f t="shared" si="15"/>
        <v>1000</v>
      </c>
      <c r="AE69" s="23">
        <f t="shared" si="15"/>
        <v>1000</v>
      </c>
      <c r="AF69" s="23">
        <f t="shared" si="15"/>
        <v>1000</v>
      </c>
      <c r="AG69" s="23">
        <f t="shared" si="15"/>
        <v>1000</v>
      </c>
      <c r="AH69" s="23">
        <f t="shared" si="15"/>
        <v>1000</v>
      </c>
      <c r="AI69" s="23">
        <f t="shared" si="15"/>
        <v>1000</v>
      </c>
      <c r="AJ69" s="23">
        <f t="shared" si="15"/>
        <v>1000</v>
      </c>
      <c r="AK69" s="23">
        <f t="shared" si="15"/>
        <v>1000</v>
      </c>
      <c r="AL69" s="23">
        <f t="shared" si="15"/>
        <v>1000</v>
      </c>
      <c r="AM69" s="23">
        <f t="shared" si="15"/>
        <v>1000</v>
      </c>
      <c r="AN69" s="23">
        <f t="shared" si="15"/>
        <v>1000</v>
      </c>
      <c r="AO69" s="23">
        <f t="shared" si="15"/>
        <v>1000</v>
      </c>
      <c r="AP69" s="23">
        <f t="shared" si="15"/>
        <v>1000</v>
      </c>
      <c r="AQ69" s="23">
        <f t="shared" si="15"/>
        <v>1000</v>
      </c>
      <c r="AR69" s="23">
        <f t="shared" si="15"/>
        <v>1000</v>
      </c>
      <c r="AS69" s="23">
        <f t="shared" si="15"/>
        <v>1000</v>
      </c>
      <c r="AT69" s="23">
        <f t="shared" si="15"/>
        <v>1000</v>
      </c>
      <c r="AU69" s="23">
        <f t="shared" si="15"/>
        <v>1000</v>
      </c>
      <c r="AV69" s="23">
        <f t="shared" si="15"/>
        <v>1000</v>
      </c>
      <c r="AW69" s="23">
        <f t="shared" si="15"/>
        <v>1000</v>
      </c>
      <c r="AX69" s="23">
        <f t="shared" si="15"/>
        <v>1000</v>
      </c>
      <c r="AY69" s="23">
        <f t="shared" si="15"/>
        <v>1000</v>
      </c>
      <c r="AZ69" s="23">
        <f t="shared" si="15"/>
        <v>1000</v>
      </c>
      <c r="BA69" s="23">
        <f t="shared" si="15"/>
        <v>1000</v>
      </c>
      <c r="BB69" s="23">
        <f t="shared" si="15"/>
        <v>1000</v>
      </c>
      <c r="BC69" s="23">
        <f t="shared" si="15"/>
        <v>1000</v>
      </c>
      <c r="BD69" s="23">
        <f t="shared" si="15"/>
        <v>1000</v>
      </c>
      <c r="BE69" s="23">
        <f t="shared" si="15"/>
        <v>1000</v>
      </c>
      <c r="BF69" s="23">
        <f t="shared" si="15"/>
        <v>1000</v>
      </c>
      <c r="BG69" s="23">
        <f t="shared" si="15"/>
        <v>1000</v>
      </c>
      <c r="BH69" s="23">
        <f t="shared" si="15"/>
        <v>1000</v>
      </c>
      <c r="BI69" s="23">
        <f t="shared" si="15"/>
        <v>1000</v>
      </c>
      <c r="BJ69" s="23">
        <f t="shared" si="15"/>
        <v>1000</v>
      </c>
    </row>
    <row r="74" spans="2:62" x14ac:dyDescent="0.25">
      <c r="B74" s="8" t="s">
        <v>91</v>
      </c>
      <c r="AA74" s="10">
        <f>AA25+AA37+AA49+AA63+AA69</f>
        <v>71144</v>
      </c>
      <c r="AB74" s="10">
        <f>AB25+AB37+AB49+AB63+AB69</f>
        <v>61650.879999999997</v>
      </c>
      <c r="AC74" s="10">
        <f>AC25+AC37+AC49+AC63+AC69</f>
        <v>83157.897599999997</v>
      </c>
      <c r="AD74" s="10">
        <f t="shared" ref="AD74:BJ74" si="16">AD25+AD37+AD49+AD63+AD69</f>
        <v>94165.055552000005</v>
      </c>
      <c r="AE74" s="10">
        <f t="shared" si="16"/>
        <v>101172.35666304</v>
      </c>
      <c r="AF74" s="10">
        <f t="shared" si="16"/>
        <v>101179.8037963008</v>
      </c>
      <c r="AG74" s="10">
        <f t="shared" si="16"/>
        <v>101187.39987222682</v>
      </c>
      <c r="AH74" s="10">
        <f t="shared" si="16"/>
        <v>101195.14786967135</v>
      </c>
      <c r="AI74" s="10">
        <f t="shared" si="16"/>
        <v>101203.05082706478</v>
      </c>
      <c r="AJ74" s="10">
        <f t="shared" si="16"/>
        <v>101211.11184360608</v>
      </c>
      <c r="AK74" s="10">
        <f t="shared" si="16"/>
        <v>101219.33408047819</v>
      </c>
      <c r="AL74" s="10">
        <f t="shared" si="16"/>
        <v>101227.72076208776</v>
      </c>
      <c r="AM74" s="10">
        <f t="shared" si="16"/>
        <v>101256.27517732952</v>
      </c>
      <c r="AN74" s="10">
        <f t="shared" si="16"/>
        <v>101265.00068087611</v>
      </c>
      <c r="AO74" s="10">
        <f t="shared" si="16"/>
        <v>101273.90069449363</v>
      </c>
      <c r="AP74" s="10">
        <f t="shared" si="16"/>
        <v>101282.9787083835</v>
      </c>
      <c r="AQ74" s="10">
        <f t="shared" si="16"/>
        <v>101292.23828255117</v>
      </c>
      <c r="AR74" s="10">
        <f t="shared" si="16"/>
        <v>101301.68304820219</v>
      </c>
      <c r="AS74" s="10">
        <f t="shared" si="16"/>
        <v>101311.31670916623</v>
      </c>
      <c r="AT74" s="10">
        <f t="shared" si="16"/>
        <v>101321.14304334956</v>
      </c>
      <c r="AU74" s="10">
        <f t="shared" si="16"/>
        <v>101331.16590421656</v>
      </c>
      <c r="AV74" s="10">
        <f t="shared" si="16"/>
        <v>101341.38922230089</v>
      </c>
      <c r="AW74" s="10">
        <f t="shared" si="16"/>
        <v>101351.8170067469</v>
      </c>
      <c r="AX74" s="10">
        <f t="shared" si="16"/>
        <v>101362.45334688184</v>
      </c>
      <c r="AY74" s="10">
        <f t="shared" si="16"/>
        <v>101383.40241381948</v>
      </c>
      <c r="AZ74" s="10">
        <f t="shared" si="16"/>
        <v>101394.46846209587</v>
      </c>
      <c r="BA74" s="10">
        <f t="shared" si="16"/>
        <v>101405.75583133778</v>
      </c>
      <c r="BB74" s="10">
        <f t="shared" si="16"/>
        <v>101417.26894796453</v>
      </c>
      <c r="BC74" s="10">
        <f t="shared" si="16"/>
        <v>101429.01232692384</v>
      </c>
      <c r="BD74" s="10">
        <f t="shared" si="16"/>
        <v>101440.9905734623</v>
      </c>
      <c r="BE74" s="10">
        <f t="shared" si="16"/>
        <v>101453.20838493155</v>
      </c>
      <c r="BF74" s="10">
        <f t="shared" si="16"/>
        <v>101465.67055263018</v>
      </c>
      <c r="BG74" s="10">
        <f t="shared" si="16"/>
        <v>101478.38196368278</v>
      </c>
      <c r="BH74" s="10">
        <f t="shared" si="16"/>
        <v>101491.34760295645</v>
      </c>
      <c r="BI74" s="10">
        <f t="shared" si="16"/>
        <v>101504.57255501558</v>
      </c>
      <c r="BJ74" s="10">
        <f t="shared" si="16"/>
        <v>101518.06200611588</v>
      </c>
    </row>
  </sheetData>
  <mergeCells count="1">
    <mergeCell ref="B1:F2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78C-C079-45E2-9990-80C14E4C9399}">
  <dimension ref="B2:E23"/>
  <sheetViews>
    <sheetView showGridLines="0" workbookViewId="0">
      <selection activeCell="C7" sqref="C7"/>
    </sheetView>
  </sheetViews>
  <sheetFormatPr defaultRowHeight="15" x14ac:dyDescent="0.25"/>
  <cols>
    <col min="1" max="1" width="2" customWidth="1"/>
    <col min="2" max="2" width="31.140625" customWidth="1"/>
    <col min="3" max="3" width="16.42578125" customWidth="1"/>
    <col min="4" max="4" width="17.85546875" customWidth="1"/>
    <col min="5" max="5" width="19" customWidth="1"/>
  </cols>
  <sheetData>
    <row r="2" spans="2:5" x14ac:dyDescent="0.25">
      <c r="B2" t="s">
        <v>104</v>
      </c>
      <c r="C2" s="44">
        <v>0.02</v>
      </c>
    </row>
    <row r="3" spans="2:5" ht="18.75" x14ac:dyDescent="0.3">
      <c r="B3" s="51"/>
      <c r="C3" s="25"/>
      <c r="D3" s="25"/>
      <c r="E3" s="25"/>
    </row>
    <row r="4" spans="2:5" ht="18.75" x14ac:dyDescent="0.3">
      <c r="B4" s="49" t="s">
        <v>95</v>
      </c>
      <c r="C4" s="50">
        <v>1</v>
      </c>
      <c r="D4" s="50">
        <f>C4+1</f>
        <v>2</v>
      </c>
      <c r="E4" s="50">
        <f>D4+1</f>
        <v>3</v>
      </c>
    </row>
    <row r="6" spans="2:5" x14ac:dyDescent="0.25">
      <c r="B6" s="29" t="s">
        <v>92</v>
      </c>
    </row>
    <row r="7" spans="2:5" x14ac:dyDescent="0.25">
      <c r="B7" s="39" t="s">
        <v>1</v>
      </c>
      <c r="C7" s="39">
        <f>SUMIFS('Business Model'!$AA$9:$BJ$9,'Business Model'!$AA$1:$BJ$1,'Income Statement'!C$4)</f>
        <v>13412903.231821641</v>
      </c>
      <c r="D7" s="39">
        <f>SUMIFS('Business Model'!$AA$9:$BJ$9,'Business Model'!$AA$1:$BJ$1,'Income Statement'!D$4)</f>
        <v>13738377.629119173</v>
      </c>
      <c r="E7" s="39">
        <f>SUMIFS('Business Model'!$AA$9:$BJ$9,'Business Model'!$AA$1:$BJ$1,'Income Statement'!E$4)</f>
        <v>14071749.912613703</v>
      </c>
    </row>
    <row r="8" spans="2:5" x14ac:dyDescent="0.25">
      <c r="B8" s="39"/>
      <c r="C8" s="39"/>
      <c r="D8" s="39"/>
      <c r="E8" s="39"/>
    </row>
    <row r="9" spans="2:5" ht="15.75" x14ac:dyDescent="0.25">
      <c r="B9" s="121" t="s">
        <v>96</v>
      </c>
      <c r="C9" s="39"/>
      <c r="D9" s="39"/>
      <c r="E9" s="39"/>
    </row>
    <row r="10" spans="2:5" x14ac:dyDescent="0.25">
      <c r="B10" s="39"/>
      <c r="C10" s="39"/>
      <c r="D10" s="39"/>
      <c r="E10" s="39"/>
    </row>
    <row r="11" spans="2:5" x14ac:dyDescent="0.25">
      <c r="B11" s="39" t="s">
        <v>97</v>
      </c>
      <c r="C11" s="39">
        <f>SUMIFS('Business Model'!$AA$25:$BJ$25,'Business Model'!$AA$1:$BJ$1,'Income Statement'!C$4)</f>
        <v>10113.758866475779</v>
      </c>
      <c r="D11" s="39">
        <f>SUMIFS('Business Model'!$AA$25:$BJ$25,'Business Model'!$AA$1:$BJ$1,'Income Statement'!D$4)</f>
        <v>5851.3618244980998</v>
      </c>
      <c r="E11" s="39">
        <f>SUMIFS('Business Model'!$AA$25:$BJ$25,'Business Model'!$AA$1:$BJ$1,'Income Statement'!E$4)</f>
        <v>7420.9416209362444</v>
      </c>
    </row>
    <row r="12" spans="2:5" x14ac:dyDescent="0.25">
      <c r="B12" s="39" t="s">
        <v>98</v>
      </c>
      <c r="C12" s="39">
        <f>SUMIFS('Business Model'!$AA$37:$BJ$37,'Business Model'!$AA$1:$BJ$1,'Income Statement'!C$4)</f>
        <v>54000</v>
      </c>
      <c r="D12" s="39">
        <f>SUMIFS('Business Model'!$AA$37:$BJ$37,'Business Model'!$AA$1:$BJ$1,'Income Statement'!D$4)</f>
        <v>24240</v>
      </c>
      <c r="E12" s="39">
        <f>SUMIFS('Business Model'!$AA$37:$BJ$37,'Business Model'!$AA$1:$BJ$1,'Income Statement'!E$4)</f>
        <v>24361.199999999997</v>
      </c>
    </row>
    <row r="13" spans="2:5" x14ac:dyDescent="0.25">
      <c r="B13" s="39" t="s">
        <v>100</v>
      </c>
      <c r="C13" s="39">
        <f>SUMIFS('Business Model'!$AA$49:$BJ$49,'Business Model'!$AA$1:$BJ$1,'Income Statement'!C$4)</f>
        <v>40200</v>
      </c>
      <c r="D13" s="39">
        <f>SUMIFS('Business Model'!$AA$49:$BJ$49,'Business Model'!$AA$1:$BJ$1,'Income Statement'!D$4)</f>
        <v>37200</v>
      </c>
      <c r="E13" s="39">
        <f>SUMIFS('Business Model'!$AA$49:$BJ$49,'Business Model'!$AA$1:$BJ$1,'Income Statement'!E$4)</f>
        <v>37200</v>
      </c>
    </row>
    <row r="14" spans="2:5" x14ac:dyDescent="0.25">
      <c r="B14" s="39" t="s">
        <v>101</v>
      </c>
      <c r="C14" s="39">
        <f>SUMIFS('Business Model'!$AA$63:$BJ$63,'Business Model'!$AA$1:$BJ$1,'Income Statement'!C$4)</f>
        <v>1003400</v>
      </c>
      <c r="D14" s="39">
        <f>SUMIFS('Business Model'!$AA$63:$BJ$63,'Business Model'!$AA$1:$BJ$1,'Income Statement'!D$4)</f>
        <v>1136400</v>
      </c>
      <c r="E14" s="39">
        <f>SUMIFS('Business Model'!$AA$63:$BJ$63,'Business Model'!$AA$1:$BJ$1,'Income Statement'!E$4)</f>
        <v>1136400</v>
      </c>
    </row>
    <row r="15" spans="2:5" x14ac:dyDescent="0.25">
      <c r="B15" s="39" t="s">
        <v>102</v>
      </c>
      <c r="C15" s="39">
        <f>SUMIFS('Business Model'!$AA$69:$BJ$69,'Business Model'!$AA$1:$BJ$1,'Income Statement'!C$4)</f>
        <v>12000</v>
      </c>
      <c r="D15" s="39">
        <f>SUMIFS('Business Model'!$AA$69:$BJ$69,'Business Model'!$AA$1:$BJ$1,'Income Statement'!D$4)</f>
        <v>12000</v>
      </c>
      <c r="E15" s="39">
        <f>SUMIFS('Business Model'!$AA$69:$BJ$69,'Business Model'!$AA$1:$BJ$1,'Income Statement'!E$4)</f>
        <v>12000</v>
      </c>
    </row>
    <row r="16" spans="2:5" x14ac:dyDescent="0.25">
      <c r="B16" s="39"/>
      <c r="C16" s="39"/>
      <c r="D16" s="39"/>
      <c r="E16" s="39"/>
    </row>
    <row r="17" spans="2:5" x14ac:dyDescent="0.25">
      <c r="B17" s="38" t="s">
        <v>103</v>
      </c>
      <c r="C17" s="39">
        <f>SUM(C11:C15)</f>
        <v>1119713.7588664759</v>
      </c>
      <c r="D17" s="39">
        <f>SUM(D11:D15)</f>
        <v>1215691.361824498</v>
      </c>
      <c r="E17" s="39">
        <f>SUM(E11:E15)</f>
        <v>1217382.1416209363</v>
      </c>
    </row>
    <row r="18" spans="2:5" x14ac:dyDescent="0.25">
      <c r="B18" s="39"/>
      <c r="C18" s="39"/>
      <c r="D18" s="39"/>
      <c r="E18" s="39"/>
    </row>
    <row r="19" spans="2:5" x14ac:dyDescent="0.25">
      <c r="B19" s="38" t="s">
        <v>105</v>
      </c>
      <c r="C19" s="39">
        <f>C7-C17</f>
        <v>12293189.472955165</v>
      </c>
      <c r="D19" s="39">
        <f>D7-D17</f>
        <v>12522686.267294675</v>
      </c>
      <c r="E19" s="39">
        <f>E7-E17</f>
        <v>12854367.770992767</v>
      </c>
    </row>
    <row r="20" spans="2:5" x14ac:dyDescent="0.25">
      <c r="B20" s="39"/>
      <c r="C20" s="39"/>
      <c r="D20" s="39"/>
      <c r="E20" s="39"/>
    </row>
    <row r="21" spans="2:5" x14ac:dyDescent="0.25">
      <c r="B21" s="38" t="s">
        <v>106</v>
      </c>
      <c r="C21" s="39">
        <f>MAX(C19*$C$2,0)</f>
        <v>245863.78945910331</v>
      </c>
      <c r="D21" s="39">
        <f>MAX(D19*$C$2,0)</f>
        <v>250453.7253458935</v>
      </c>
      <c r="E21" s="39">
        <f>MAX(E19*$C$2,0)</f>
        <v>257087.35541985536</v>
      </c>
    </row>
    <row r="22" spans="2:5" x14ac:dyDescent="0.25">
      <c r="B22" s="39"/>
      <c r="C22" s="39"/>
      <c r="D22" s="39"/>
      <c r="E22" s="39"/>
    </row>
    <row r="23" spans="2:5" x14ac:dyDescent="0.25">
      <c r="B23" s="38" t="s">
        <v>107</v>
      </c>
      <c r="C23" s="39">
        <f>C19-C21</f>
        <v>12047325.683496062</v>
      </c>
      <c r="D23" s="39">
        <f>D19-D21</f>
        <v>12272232.541948782</v>
      </c>
      <c r="E23" s="39">
        <f>E19-E21</f>
        <v>12597280.415572912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BF28-ED54-4E95-B557-2809A2C73293}">
  <dimension ref="B2:AC13"/>
  <sheetViews>
    <sheetView showGridLines="0" workbookViewId="0">
      <pane xSplit="25" ySplit="2" topLeftCell="Z3" activePane="bottomRight" state="frozen"/>
      <selection pane="topRight" activeCell="Z1" sqref="Z1"/>
      <selection pane="bottomLeft" activeCell="A3" sqref="A3"/>
      <selection pane="bottomRight" activeCell="AC20" sqref="AC20"/>
    </sheetView>
  </sheetViews>
  <sheetFormatPr defaultRowHeight="15" outlineLevelCol="1" x14ac:dyDescent="0.25"/>
  <cols>
    <col min="1" max="1" width="2" customWidth="1"/>
    <col min="2" max="2" width="22.28515625" customWidth="1"/>
    <col min="3" max="3" width="16.7109375" customWidth="1"/>
    <col min="4" max="5" width="16.7109375" hidden="1" customWidth="1" outlineLevel="1"/>
    <col min="6" max="25" width="0" hidden="1" customWidth="1" outlineLevel="1"/>
    <col min="26" max="26" width="2" customWidth="1" collapsed="1"/>
    <col min="27" max="27" width="18.42578125" customWidth="1"/>
    <col min="28" max="28" width="17.140625" customWidth="1"/>
    <col min="29" max="29" width="18" customWidth="1"/>
  </cols>
  <sheetData>
    <row r="2" spans="2:29" ht="18.75" x14ac:dyDescent="0.3">
      <c r="B2" s="110" t="s">
        <v>117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6">
        <v>1</v>
      </c>
      <c r="AB2" s="107">
        <f>AA2+1</f>
        <v>2</v>
      </c>
      <c r="AC2" s="107">
        <f>AB2+1</f>
        <v>3</v>
      </c>
    </row>
    <row r="3" spans="2:29" x14ac:dyDescent="0.25">
      <c r="AB3" s="60"/>
      <c r="AC3" s="60"/>
    </row>
    <row r="4" spans="2:29" x14ac:dyDescent="0.25">
      <c r="B4" s="61" t="s">
        <v>118</v>
      </c>
      <c r="AA4" s="64">
        <f>'Investment Schedule'!H14</f>
        <v>2100000</v>
      </c>
      <c r="AB4" s="64">
        <f>'Investment Schedule'!I14</f>
        <v>2510000</v>
      </c>
      <c r="AC4" s="64">
        <f>'Investment Schedule'!J14</f>
        <v>2920000</v>
      </c>
    </row>
    <row r="5" spans="2:29" x14ac:dyDescent="0.25">
      <c r="AB5" s="60"/>
      <c r="AC5" s="60"/>
    </row>
    <row r="6" spans="2:29" x14ac:dyDescent="0.25">
      <c r="AB6" s="60"/>
      <c r="AC6" s="60"/>
    </row>
    <row r="7" spans="2:29" ht="15.75" x14ac:dyDescent="0.25">
      <c r="B7" s="52" t="s">
        <v>107</v>
      </c>
      <c r="AA7" s="39">
        <f>'Income Statement'!C23</f>
        <v>12047325.683496062</v>
      </c>
      <c r="AB7" s="39">
        <f>'Income Statement'!D23</f>
        <v>12272232.541948782</v>
      </c>
      <c r="AC7" s="39">
        <f>'Income Statement'!E23</f>
        <v>12597280.415572912</v>
      </c>
    </row>
    <row r="8" spans="2:29" x14ac:dyDescent="0.25">
      <c r="AB8" s="60"/>
      <c r="AC8" s="60"/>
    </row>
    <row r="9" spans="2:29" ht="15.75" x14ac:dyDescent="0.25">
      <c r="B9" s="62" t="s">
        <v>119</v>
      </c>
      <c r="AA9" s="108">
        <f>Assets!AA14</f>
        <v>39620</v>
      </c>
      <c r="AB9" s="108">
        <f>Assets!AB14</f>
        <v>39620</v>
      </c>
      <c r="AC9" s="108">
        <f>Assets!AC14</f>
        <v>39620</v>
      </c>
    </row>
    <row r="10" spans="2:29" ht="15.75" x14ac:dyDescent="0.25">
      <c r="B10" s="62" t="s">
        <v>120</v>
      </c>
      <c r="AA10" s="109">
        <f>Assets!AA8</f>
        <v>399300</v>
      </c>
      <c r="AB10" s="109">
        <f>Assets!AB8</f>
        <v>0</v>
      </c>
      <c r="AC10" s="109">
        <f>Assets!AC8</f>
        <v>0</v>
      </c>
    </row>
    <row r="11" spans="2:29" ht="15.75" x14ac:dyDescent="0.25">
      <c r="B11" s="62"/>
      <c r="AA11" s="62"/>
      <c r="AB11" s="60"/>
      <c r="AC11" s="60"/>
    </row>
    <row r="12" spans="2:29" ht="15.75" x14ac:dyDescent="0.25">
      <c r="B12" s="62"/>
      <c r="AA12" s="62"/>
      <c r="AB12" s="60"/>
      <c r="AC12" s="60"/>
    </row>
    <row r="13" spans="2:29" ht="15.75" x14ac:dyDescent="0.25">
      <c r="B13" s="52" t="s">
        <v>121</v>
      </c>
      <c r="AA13" s="63">
        <f>AA4+AA7+AA9-AA10</f>
        <v>13787645.683496062</v>
      </c>
      <c r="AB13" s="63">
        <f t="shared" ref="AB13:AC13" si="0">AB4+AB7+AB9-AB10</f>
        <v>14821852.541948782</v>
      </c>
      <c r="AC13" s="63">
        <f t="shared" si="0"/>
        <v>15556900.415572912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D8FE-C605-465A-B50A-A7B8255A9479}">
  <dimension ref="B2:AC22"/>
  <sheetViews>
    <sheetView showGridLines="0" workbookViewId="0">
      <pane xSplit="25" ySplit="2" topLeftCell="Z3" activePane="bottomRight" state="frozen"/>
      <selection pane="topRight" activeCell="Z1" sqref="Z1"/>
      <selection pane="bottomLeft" activeCell="A3" sqref="A3"/>
      <selection pane="bottomRight" activeCell="AF24" sqref="AF24"/>
    </sheetView>
  </sheetViews>
  <sheetFormatPr defaultRowHeight="15" outlineLevelCol="1" x14ac:dyDescent="0.25"/>
  <cols>
    <col min="6" max="6" width="15.28515625" bestFit="1" customWidth="1"/>
    <col min="7" max="7" width="17.7109375" hidden="1" customWidth="1" outlineLevel="1"/>
    <col min="8" max="8" width="15.28515625" hidden="1" customWidth="1" outlineLevel="1"/>
    <col min="9" max="25" width="0" hidden="1" customWidth="1" outlineLevel="1"/>
    <col min="26" max="26" width="2" customWidth="1" collapsed="1"/>
    <col min="27" max="29" width="18.7109375" customWidth="1"/>
  </cols>
  <sheetData>
    <row r="2" spans="2:29" x14ac:dyDescent="0.25">
      <c r="AA2" s="106">
        <v>1</v>
      </c>
      <c r="AB2" s="107">
        <f>AA2+1</f>
        <v>2</v>
      </c>
      <c r="AC2" s="107">
        <f>AB2+1</f>
        <v>3</v>
      </c>
    </row>
    <row r="3" spans="2:29" ht="18.75" x14ac:dyDescent="0.3">
      <c r="B3" s="66" t="s">
        <v>125</v>
      </c>
    </row>
    <row r="4" spans="2:29" ht="18.75" x14ac:dyDescent="0.3">
      <c r="B4" s="66"/>
    </row>
    <row r="5" spans="2:29" x14ac:dyDescent="0.25">
      <c r="B5" t="s">
        <v>210</v>
      </c>
      <c r="AA5" s="39">
        <f>'Cash Flow Statement'!AA13</f>
        <v>13787645.683496062</v>
      </c>
      <c r="AB5" s="39">
        <f>AA5+'Cash Flow Statement'!AB13</f>
        <v>28609498.225444846</v>
      </c>
      <c r="AC5" s="39">
        <f>AB5+'Cash Flow Statement'!AC13</f>
        <v>44166398.641017757</v>
      </c>
    </row>
    <row r="6" spans="2:29" x14ac:dyDescent="0.25">
      <c r="B6" t="s">
        <v>211</v>
      </c>
      <c r="AA6" s="39">
        <f>Assets!AA8</f>
        <v>399300</v>
      </c>
      <c r="AB6" s="39">
        <f>AA6+Assets!AB8</f>
        <v>399300</v>
      </c>
      <c r="AC6" s="39">
        <f>AB6+Assets!AC8</f>
        <v>399300</v>
      </c>
    </row>
    <row r="7" spans="2:29" x14ac:dyDescent="0.25">
      <c r="B7" t="s">
        <v>212</v>
      </c>
      <c r="AA7" s="39">
        <f>Assets!AA14</f>
        <v>39620</v>
      </c>
      <c r="AB7" s="39">
        <f>AA7+Assets!AB14</f>
        <v>79240</v>
      </c>
      <c r="AC7" s="39">
        <f>AB7+Assets!AC14</f>
        <v>118860</v>
      </c>
    </row>
    <row r="9" spans="2:29" ht="15.75" thickBot="1" x14ac:dyDescent="0.3">
      <c r="B9" s="102" t="s">
        <v>205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3">
        <f>AA5+AA6-AA7</f>
        <v>14147325.683496062</v>
      </c>
      <c r="AB9" s="103">
        <f t="shared" ref="AB9:AC9" si="0">AB5+AB6-AB7</f>
        <v>28929558.225444846</v>
      </c>
      <c r="AC9" s="103">
        <f t="shared" si="0"/>
        <v>44446838.641017757</v>
      </c>
    </row>
    <row r="10" spans="2:29" ht="15.75" thickTop="1" x14ac:dyDescent="0.25"/>
    <row r="12" spans="2:29" ht="18.75" x14ac:dyDescent="0.3">
      <c r="B12" s="66" t="s">
        <v>206</v>
      </c>
    </row>
    <row r="14" spans="2:29" x14ac:dyDescent="0.25">
      <c r="B14" t="s">
        <v>213</v>
      </c>
      <c r="AA14" s="27">
        <f>'Investment Schedule'!H14</f>
        <v>2100000</v>
      </c>
      <c r="AB14" s="27">
        <f>AA14+'Investment Schedule'!I14</f>
        <v>4610000</v>
      </c>
      <c r="AC14" s="27">
        <f>AB14+'Investment Schedule'!J14</f>
        <v>7530000</v>
      </c>
    </row>
    <row r="15" spans="2:29" x14ac:dyDescent="0.25">
      <c r="B15" t="s">
        <v>208</v>
      </c>
      <c r="AA15" s="39">
        <f>'Income Statement'!C23</f>
        <v>12047325.683496062</v>
      </c>
      <c r="AB15" s="39">
        <f>AA15+'Income Statement'!D23</f>
        <v>24319558.225444846</v>
      </c>
      <c r="AC15" s="39">
        <f>AB15+'Income Statement'!E23</f>
        <v>36916838.641017757</v>
      </c>
    </row>
    <row r="17" spans="2:29" ht="15.75" thickBot="1" x14ac:dyDescent="0.3">
      <c r="B17" s="102" t="s">
        <v>209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25">
        <f>AA14+AA15</f>
        <v>14147325.683496062</v>
      </c>
      <c r="AB17" s="125">
        <f t="shared" ref="AB17:AC17" si="1">AB14+AB15</f>
        <v>28929558.225444846</v>
      </c>
      <c r="AC17" s="125">
        <f t="shared" si="1"/>
        <v>44446838.641017757</v>
      </c>
    </row>
    <row r="18" spans="2:29" ht="15.75" thickTop="1" x14ac:dyDescent="0.25"/>
    <row r="20" spans="2:29" x14ac:dyDescent="0.25">
      <c r="B20" s="29" t="s">
        <v>214</v>
      </c>
      <c r="AA20" s="39">
        <f>AA9-AA17</f>
        <v>0</v>
      </c>
      <c r="AB20" s="39">
        <f t="shared" ref="AB20:AC20" si="2">AB9-AB17</f>
        <v>0</v>
      </c>
      <c r="AC20" s="39">
        <f t="shared" si="2"/>
        <v>0</v>
      </c>
    </row>
    <row r="22" spans="2:29" x14ac:dyDescent="0.25">
      <c r="B22" s="29" t="s">
        <v>215</v>
      </c>
      <c r="AA22" s="39">
        <f>AA9-AA17-AA20</f>
        <v>0</v>
      </c>
      <c r="AB22" s="39">
        <f t="shared" ref="AB22:AC22" si="3">AB9-AB17-AB20</f>
        <v>0</v>
      </c>
      <c r="AC22" s="39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7572-8985-484F-961D-2C5B2CF4AA75}">
  <dimension ref="B2:AC88"/>
  <sheetViews>
    <sheetView showGridLines="0" workbookViewId="0">
      <pane xSplit="25" ySplit="2" topLeftCell="Z3" activePane="bottomRight" state="frozen"/>
      <selection pane="topRight" activeCell="Z1" sqref="Z1"/>
      <selection pane="bottomLeft" activeCell="A3" sqref="A3"/>
      <selection pane="bottomRight" activeCell="AA69" sqref="AA69"/>
    </sheetView>
  </sheetViews>
  <sheetFormatPr defaultRowHeight="15" outlineLevelCol="1" x14ac:dyDescent="0.25"/>
  <cols>
    <col min="1" max="1" width="2" customWidth="1"/>
    <col min="2" max="2" width="27.42578125" customWidth="1"/>
    <col min="3" max="4" width="12.42578125" customWidth="1"/>
    <col min="5" max="5" width="12.140625" customWidth="1"/>
    <col min="6" max="6" width="18.85546875" customWidth="1"/>
    <col min="7" max="7" width="20" hidden="1" customWidth="1" outlineLevel="1"/>
    <col min="8" max="25" width="9.140625" hidden="1" customWidth="1" outlineLevel="1"/>
    <col min="26" max="26" width="2" customWidth="1" collapsed="1"/>
    <col min="27" max="27" width="13.5703125" customWidth="1"/>
    <col min="28" max="28" width="11.28515625" customWidth="1"/>
    <col min="29" max="29" width="12.85546875" customWidth="1"/>
  </cols>
  <sheetData>
    <row r="2" spans="2:29" x14ac:dyDescent="0.25">
      <c r="AA2" s="106">
        <v>1</v>
      </c>
      <c r="AB2" s="107">
        <f>AA2+1</f>
        <v>2</v>
      </c>
      <c r="AC2" s="107">
        <f>AB2+1</f>
        <v>3</v>
      </c>
    </row>
    <row r="3" spans="2:29" ht="18.75" x14ac:dyDescent="0.3">
      <c r="B3" s="120" t="s">
        <v>168</v>
      </c>
    </row>
    <row r="4" spans="2:29" ht="15.75" x14ac:dyDescent="0.25">
      <c r="B4" s="112" t="s">
        <v>148</v>
      </c>
    </row>
    <row r="5" spans="2:29" x14ac:dyDescent="0.25">
      <c r="B5" s="90" t="s">
        <v>136</v>
      </c>
      <c r="C5" s="90" t="s">
        <v>150</v>
      </c>
    </row>
    <row r="6" spans="2:29" ht="16.5" x14ac:dyDescent="0.3">
      <c r="B6" s="79" t="s">
        <v>151</v>
      </c>
      <c r="C6" s="40">
        <v>15</v>
      </c>
      <c r="AA6" s="101">
        <f>E82</f>
        <v>9300</v>
      </c>
      <c r="AB6" s="39">
        <v>0</v>
      </c>
      <c r="AC6" s="39">
        <v>0</v>
      </c>
    </row>
    <row r="7" spans="2:29" x14ac:dyDescent="0.25">
      <c r="B7" s="79" t="s">
        <v>149</v>
      </c>
      <c r="C7" s="40">
        <v>10</v>
      </c>
      <c r="AA7" s="39">
        <f>E88</f>
        <v>390000</v>
      </c>
      <c r="AB7" s="39">
        <v>0</v>
      </c>
      <c r="AC7" s="39">
        <v>0</v>
      </c>
    </row>
    <row r="8" spans="2:29" ht="15.75" thickBot="1" x14ac:dyDescent="0.3">
      <c r="B8" s="102" t="s">
        <v>166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3">
        <f>SUM(AA6:AA7)</f>
        <v>399300</v>
      </c>
      <c r="AB8" s="103">
        <f t="shared" ref="AB8:AC8" si="0">SUM(AB6:AB7)</f>
        <v>0</v>
      </c>
      <c r="AC8" s="103">
        <f t="shared" si="0"/>
        <v>0</v>
      </c>
    </row>
    <row r="9" spans="2:29" ht="15.75" thickTop="1" x14ac:dyDescent="0.25"/>
    <row r="10" spans="2:29" ht="15.75" x14ac:dyDescent="0.25">
      <c r="B10" s="112" t="s">
        <v>122</v>
      </c>
    </row>
    <row r="11" spans="2:29" x14ac:dyDescent="0.25">
      <c r="B11" s="90" t="s">
        <v>136</v>
      </c>
      <c r="AA11" s="39">
        <f>$AA6/$C6</f>
        <v>620</v>
      </c>
      <c r="AB11" s="39">
        <f t="shared" ref="AB11:AC12" si="1">$AA6/$C6</f>
        <v>620</v>
      </c>
      <c r="AC11" s="39">
        <f t="shared" si="1"/>
        <v>620</v>
      </c>
    </row>
    <row r="12" spans="2:29" x14ac:dyDescent="0.25">
      <c r="B12" s="79" t="s">
        <v>151</v>
      </c>
      <c r="AA12" s="39">
        <f>$AA7/$C7</f>
        <v>39000</v>
      </c>
      <c r="AB12" s="39">
        <f t="shared" si="1"/>
        <v>39000</v>
      </c>
      <c r="AC12" s="39">
        <f t="shared" si="1"/>
        <v>39000</v>
      </c>
    </row>
    <row r="13" spans="2:29" x14ac:dyDescent="0.25">
      <c r="B13" s="79" t="s">
        <v>149</v>
      </c>
    </row>
    <row r="14" spans="2:29" ht="15.75" thickBot="1" x14ac:dyDescent="0.3">
      <c r="B14" s="102" t="s">
        <v>167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3">
        <f>SUM(AA11:AA12)</f>
        <v>39620</v>
      </c>
      <c r="AB14" s="103">
        <f t="shared" ref="AB14:AC14" si="2">SUM(AB11:AB12)</f>
        <v>39620</v>
      </c>
      <c r="AC14" s="103">
        <f t="shared" si="2"/>
        <v>39620</v>
      </c>
    </row>
    <row r="15" spans="2:29" ht="15.75" thickTop="1" x14ac:dyDescent="0.25"/>
    <row r="17" spans="2:29" ht="18.75" x14ac:dyDescent="0.3">
      <c r="B17" s="100" t="s">
        <v>175</v>
      </c>
      <c r="H17" s="27" t="e">
        <f>#REF!</f>
        <v>#REF!</v>
      </c>
      <c r="I17" s="27" t="e">
        <f>#REF!</f>
        <v>#REF!</v>
      </c>
      <c r="J17" s="27" t="e">
        <f>#REF!</f>
        <v>#REF!</v>
      </c>
    </row>
    <row r="18" spans="2:29" ht="16.5" x14ac:dyDescent="0.3">
      <c r="B18" s="14" t="s">
        <v>170</v>
      </c>
      <c r="H18" s="27" t="e">
        <f>#REF!</f>
        <v>#REF!</v>
      </c>
      <c r="I18" s="27" t="e">
        <f>#REF!</f>
        <v>#REF!</v>
      </c>
      <c r="J18" s="27" t="e">
        <f>#REF!</f>
        <v>#REF!</v>
      </c>
      <c r="AA18" s="43">
        <v>500000</v>
      </c>
      <c r="AB18" s="27">
        <f>AA18*(1+$C$23)</f>
        <v>501000</v>
      </c>
      <c r="AC18" s="27">
        <f>AB18*(1+$C$23)</f>
        <v>502002</v>
      </c>
    </row>
    <row r="19" spans="2:29" ht="16.5" x14ac:dyDescent="0.3">
      <c r="B19" s="14" t="s">
        <v>171</v>
      </c>
      <c r="AA19" s="43">
        <v>700000</v>
      </c>
      <c r="AB19" s="27">
        <f t="shared" ref="AB19:AB21" si="3">AA19*(1+$C$23)</f>
        <v>701400</v>
      </c>
      <c r="AC19" s="27">
        <f t="shared" ref="AC19:AC21" si="4">AB19*(1+$C$23)</f>
        <v>702802.8</v>
      </c>
    </row>
    <row r="20" spans="2:29" ht="16.5" x14ac:dyDescent="0.3">
      <c r="B20" s="14" t="s">
        <v>172</v>
      </c>
      <c r="AA20" s="43">
        <v>200000</v>
      </c>
      <c r="AB20" s="27">
        <f t="shared" si="3"/>
        <v>200400</v>
      </c>
      <c r="AC20" s="27">
        <f t="shared" si="4"/>
        <v>200800.8</v>
      </c>
    </row>
    <row r="21" spans="2:29" ht="16.5" x14ac:dyDescent="0.3">
      <c r="B21" s="14" t="s">
        <v>173</v>
      </c>
      <c r="G21" s="29" t="s">
        <v>30</v>
      </c>
      <c r="H21" s="27" t="e">
        <f>SUM(H17:H18)</f>
        <v>#REF!</v>
      </c>
      <c r="I21" s="27" t="e">
        <f>SUM(I17:I18)</f>
        <v>#REF!</v>
      </c>
      <c r="J21" s="27" t="e">
        <f>SUM(J17:J18)</f>
        <v>#REF!</v>
      </c>
      <c r="AA21" s="43">
        <v>100000</v>
      </c>
      <c r="AB21" s="27">
        <f t="shared" si="3"/>
        <v>100200</v>
      </c>
      <c r="AC21" s="27">
        <f t="shared" si="4"/>
        <v>100400.4</v>
      </c>
    </row>
    <row r="23" spans="2:29" ht="16.5" x14ac:dyDescent="0.3">
      <c r="B23" s="14" t="s">
        <v>86</v>
      </c>
      <c r="C23" s="74">
        <v>2E-3</v>
      </c>
    </row>
    <row r="25" spans="2:29" ht="17.25" thickBot="1" x14ac:dyDescent="0.35">
      <c r="B25" s="113" t="s">
        <v>174</v>
      </c>
      <c r="C25" s="102"/>
      <c r="D25" s="102"/>
      <c r="E25" s="102"/>
      <c r="F25" s="102"/>
      <c r="G25" s="113"/>
      <c r="H25" s="113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14">
        <f>SUM(AA18:AA21)</f>
        <v>1500000</v>
      </c>
      <c r="AB25" s="114">
        <f t="shared" ref="AB25:AC25" si="5">SUM(AB18:AB21)</f>
        <v>1503000</v>
      </c>
      <c r="AC25" s="114">
        <f t="shared" si="5"/>
        <v>1506006</v>
      </c>
    </row>
    <row r="26" spans="2:29" ht="15.75" thickTop="1" x14ac:dyDescent="0.25"/>
    <row r="28" spans="2:29" ht="18.75" x14ac:dyDescent="0.3">
      <c r="B28" s="100" t="s">
        <v>177</v>
      </c>
      <c r="C28" s="116"/>
      <c r="D28" s="116"/>
      <c r="E28" s="116"/>
    </row>
    <row r="29" spans="2:29" ht="16.5" x14ac:dyDescent="0.3">
      <c r="B29" t="s">
        <v>178</v>
      </c>
      <c r="AA29" s="43">
        <v>10000</v>
      </c>
      <c r="AB29" s="40"/>
      <c r="AC29" s="40"/>
    </row>
    <row r="30" spans="2:29" ht="16.5" x14ac:dyDescent="0.3">
      <c r="B30" t="s">
        <v>179</v>
      </c>
      <c r="AA30" s="43">
        <v>15000</v>
      </c>
      <c r="AB30" s="40">
        <v>1000</v>
      </c>
      <c r="AC30" s="40"/>
    </row>
    <row r="31" spans="2:29" ht="16.5" x14ac:dyDescent="0.3">
      <c r="B31" t="s">
        <v>180</v>
      </c>
      <c r="AA31" s="43">
        <v>5000</v>
      </c>
      <c r="AB31" s="40"/>
      <c r="AC31" s="40"/>
    </row>
    <row r="33" spans="2:29" ht="15.75" thickBot="1" x14ac:dyDescent="0.3">
      <c r="B33" s="102" t="s">
        <v>174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14">
        <f>SUM(AA29:AA31)</f>
        <v>30000</v>
      </c>
      <c r="AB33" s="114">
        <f t="shared" ref="AB33:AC33" si="6">SUM(AB29:AB31)</f>
        <v>1000</v>
      </c>
      <c r="AC33" s="114">
        <f t="shared" si="6"/>
        <v>0</v>
      </c>
    </row>
    <row r="34" spans="2:29" ht="15.75" thickTop="1" x14ac:dyDescent="0.25"/>
    <row r="35" spans="2:29" ht="18.75" x14ac:dyDescent="0.3">
      <c r="B35" s="100" t="s">
        <v>181</v>
      </c>
      <c r="C35" s="116"/>
      <c r="D35" s="116"/>
      <c r="E35" s="116"/>
    </row>
    <row r="37" spans="2:29" ht="16.5" x14ac:dyDescent="0.3">
      <c r="B37" t="s">
        <v>182</v>
      </c>
      <c r="AA37" s="43">
        <v>20000</v>
      </c>
      <c r="AB37" s="40">
        <v>0</v>
      </c>
      <c r="AC37" s="40">
        <v>0</v>
      </c>
    </row>
    <row r="38" spans="2:29" ht="16.5" x14ac:dyDescent="0.3">
      <c r="B38" t="s">
        <v>183</v>
      </c>
      <c r="AA38" s="40">
        <v>0</v>
      </c>
      <c r="AB38" s="43">
        <v>40000</v>
      </c>
      <c r="AC38" s="40">
        <v>0</v>
      </c>
    </row>
    <row r="39" spans="2:29" ht="16.5" x14ac:dyDescent="0.3">
      <c r="B39" t="s">
        <v>124</v>
      </c>
      <c r="AA39" s="40">
        <v>0</v>
      </c>
      <c r="AB39" s="40">
        <v>0</v>
      </c>
      <c r="AC39" s="43">
        <v>40000</v>
      </c>
    </row>
    <row r="41" spans="2:29" ht="15.75" thickBot="1" x14ac:dyDescent="0.3">
      <c r="B41" s="102" t="s">
        <v>30</v>
      </c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14">
        <f>SUM(AA37:AA39)</f>
        <v>20000</v>
      </c>
      <c r="AB41" s="114">
        <f t="shared" ref="AB41:AC41" si="7">SUM(AB37:AB39)</f>
        <v>40000</v>
      </c>
      <c r="AC41" s="114">
        <f t="shared" si="7"/>
        <v>40000</v>
      </c>
    </row>
    <row r="42" spans="2:29" ht="15.75" thickTop="1" x14ac:dyDescent="0.25"/>
    <row r="44" spans="2:29" ht="18.75" x14ac:dyDescent="0.3">
      <c r="B44" s="100" t="s">
        <v>195</v>
      </c>
      <c r="C44" s="116"/>
      <c r="D44" s="116"/>
      <c r="E44" s="116"/>
    </row>
    <row r="46" spans="2:29" ht="16.5" x14ac:dyDescent="0.3">
      <c r="B46" t="s">
        <v>196</v>
      </c>
      <c r="AA46" s="43">
        <v>20000</v>
      </c>
      <c r="AB46" s="40">
        <v>0</v>
      </c>
      <c r="AC46" s="40">
        <v>0</v>
      </c>
    </row>
    <row r="47" spans="2:29" ht="16.5" x14ac:dyDescent="0.3">
      <c r="B47" t="s">
        <v>197</v>
      </c>
      <c r="AA47" s="40">
        <v>0</v>
      </c>
      <c r="AB47" s="43">
        <v>40000</v>
      </c>
      <c r="AC47" s="40">
        <v>0</v>
      </c>
    </row>
    <row r="48" spans="2:29" ht="16.5" x14ac:dyDescent="0.3">
      <c r="B48" t="s">
        <v>198</v>
      </c>
      <c r="AA48" s="40">
        <v>0</v>
      </c>
      <c r="AB48" s="40">
        <v>0</v>
      </c>
      <c r="AC48" s="43">
        <v>40000</v>
      </c>
    </row>
    <row r="49" spans="2:29" x14ac:dyDescent="0.25">
      <c r="B49" t="s">
        <v>199</v>
      </c>
      <c r="AA49" s="42">
        <v>5000</v>
      </c>
    </row>
    <row r="51" spans="2:29" ht="15.75" thickBot="1" x14ac:dyDescent="0.3">
      <c r="B51" s="102" t="s">
        <v>30</v>
      </c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14">
        <f>SUM(AA46:AA49)</f>
        <v>25000</v>
      </c>
      <c r="AB51" s="114">
        <f t="shared" ref="AB51:AC51" si="8">SUM(AB46:AB49)</f>
        <v>40000</v>
      </c>
      <c r="AC51" s="114">
        <f t="shared" si="8"/>
        <v>40000</v>
      </c>
    </row>
    <row r="52" spans="2:29" ht="15.75" thickTop="1" x14ac:dyDescent="0.25"/>
    <row r="54" spans="2:29" ht="18.75" x14ac:dyDescent="0.3">
      <c r="B54" s="100" t="s">
        <v>201</v>
      </c>
      <c r="C54" s="116"/>
      <c r="D54" s="116"/>
      <c r="E54" s="116"/>
    </row>
    <row r="56" spans="2:29" x14ac:dyDescent="0.25">
      <c r="B56" t="s">
        <v>202</v>
      </c>
      <c r="AA56" s="124">
        <v>10000</v>
      </c>
      <c r="AB56" s="124">
        <v>12000</v>
      </c>
      <c r="AC56" s="124">
        <v>15000</v>
      </c>
    </row>
    <row r="57" spans="2:29" x14ac:dyDescent="0.25">
      <c r="B57" t="s">
        <v>203</v>
      </c>
      <c r="AA57" s="124">
        <v>8000</v>
      </c>
      <c r="AB57" s="124">
        <v>7500</v>
      </c>
      <c r="AC57" s="124">
        <v>9000</v>
      </c>
    </row>
    <row r="58" spans="2:29" x14ac:dyDescent="0.25">
      <c r="B58" t="s">
        <v>204</v>
      </c>
      <c r="AA58" s="124">
        <v>5000</v>
      </c>
      <c r="AB58" s="124">
        <v>6500</v>
      </c>
      <c r="AC58" s="124">
        <v>7000</v>
      </c>
    </row>
    <row r="60" spans="2:29" ht="15.75" thickBot="1" x14ac:dyDescent="0.3">
      <c r="B60" s="102" t="s">
        <v>30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14">
        <f>SUM(AA56:AA58)</f>
        <v>23000</v>
      </c>
      <c r="AB60" s="114">
        <f>SUM(AB56:AB58)</f>
        <v>26000</v>
      </c>
      <c r="AC60" s="114">
        <f>SUM(AC56:AC58)</f>
        <v>31000</v>
      </c>
    </row>
    <row r="61" spans="2:29" ht="15.75" thickTop="1" x14ac:dyDescent="0.25"/>
    <row r="76" spans="2:5" x14ac:dyDescent="0.25">
      <c r="B76" s="104" t="s">
        <v>152</v>
      </c>
      <c r="C76" s="104" t="s">
        <v>153</v>
      </c>
      <c r="D76" s="104" t="s">
        <v>154</v>
      </c>
      <c r="E76" s="104" t="s">
        <v>155</v>
      </c>
    </row>
    <row r="77" spans="2:5" ht="16.5" x14ac:dyDescent="0.3">
      <c r="B77" s="95" t="s">
        <v>156</v>
      </c>
      <c r="C77" s="97">
        <v>10</v>
      </c>
      <c r="D77" s="98">
        <v>200</v>
      </c>
      <c r="E77" s="96">
        <f>C77*D77</f>
        <v>2000</v>
      </c>
    </row>
    <row r="78" spans="2:5" ht="16.5" x14ac:dyDescent="0.3">
      <c r="B78" s="95" t="s">
        <v>157</v>
      </c>
      <c r="C78" s="97">
        <v>20</v>
      </c>
      <c r="D78" s="98">
        <v>100</v>
      </c>
      <c r="E78" s="96">
        <f t="shared" ref="E78:E81" si="9">C78*D78</f>
        <v>2000</v>
      </c>
    </row>
    <row r="79" spans="2:5" ht="16.5" x14ac:dyDescent="0.3">
      <c r="B79" s="95" t="s">
        <v>158</v>
      </c>
      <c r="C79" s="97">
        <v>5</v>
      </c>
      <c r="D79" s="98">
        <v>1000</v>
      </c>
      <c r="E79" s="96">
        <f t="shared" si="9"/>
        <v>5000</v>
      </c>
    </row>
    <row r="80" spans="2:5" ht="16.5" x14ac:dyDescent="0.3">
      <c r="B80" s="95" t="s">
        <v>159</v>
      </c>
      <c r="C80" s="97">
        <v>2</v>
      </c>
      <c r="D80" s="98">
        <v>50</v>
      </c>
      <c r="E80" s="96">
        <f t="shared" si="9"/>
        <v>100</v>
      </c>
    </row>
    <row r="81" spans="2:5" ht="16.5" x14ac:dyDescent="0.3">
      <c r="B81" s="95" t="s">
        <v>160</v>
      </c>
      <c r="C81" s="97">
        <v>10</v>
      </c>
      <c r="D81" s="98">
        <v>20</v>
      </c>
      <c r="E81" s="96">
        <f t="shared" si="9"/>
        <v>200</v>
      </c>
    </row>
    <row r="82" spans="2:5" ht="16.5" x14ac:dyDescent="0.3">
      <c r="B82" s="91" t="s">
        <v>30</v>
      </c>
      <c r="C82" s="92"/>
      <c r="D82" s="92"/>
      <c r="E82" s="93">
        <f>SUM(E77:E81)</f>
        <v>9300</v>
      </c>
    </row>
    <row r="83" spans="2:5" x14ac:dyDescent="0.25">
      <c r="B83" s="94"/>
      <c r="C83" s="94"/>
      <c r="D83" s="94"/>
      <c r="E83" s="94"/>
    </row>
    <row r="84" spans="2:5" ht="16.5" x14ac:dyDescent="0.3">
      <c r="B84" s="105" t="s">
        <v>161</v>
      </c>
      <c r="C84" s="104" t="s">
        <v>153</v>
      </c>
      <c r="D84" s="104" t="s">
        <v>154</v>
      </c>
      <c r="E84" s="104" t="s">
        <v>162</v>
      </c>
    </row>
    <row r="85" spans="2:5" ht="16.5" x14ac:dyDescent="0.3">
      <c r="B85" s="95" t="s">
        <v>163</v>
      </c>
      <c r="C85" s="99">
        <v>3</v>
      </c>
      <c r="D85" s="98">
        <v>70000</v>
      </c>
      <c r="E85" s="96">
        <f>D85*C85</f>
        <v>210000</v>
      </c>
    </row>
    <row r="86" spans="2:5" ht="16.5" x14ac:dyDescent="0.3">
      <c r="B86" s="95" t="s">
        <v>164</v>
      </c>
      <c r="C86" s="99">
        <v>2</v>
      </c>
      <c r="D86" s="98">
        <v>50000</v>
      </c>
      <c r="E86" s="96">
        <f t="shared" ref="E86:E87" si="10">D86*C86</f>
        <v>100000</v>
      </c>
    </row>
    <row r="87" spans="2:5" ht="16.5" x14ac:dyDescent="0.3">
      <c r="B87" s="95" t="s">
        <v>165</v>
      </c>
      <c r="C87" s="99">
        <v>1</v>
      </c>
      <c r="D87" s="98">
        <v>80000</v>
      </c>
      <c r="E87" s="96">
        <f t="shared" si="10"/>
        <v>80000</v>
      </c>
    </row>
    <row r="88" spans="2:5" ht="16.5" x14ac:dyDescent="0.3">
      <c r="B88" s="91" t="s">
        <v>30</v>
      </c>
      <c r="C88" s="92"/>
      <c r="D88" s="92"/>
      <c r="E88" s="93">
        <f>SUM(E85:E87)</f>
        <v>390000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0285-5704-4A5C-92EE-04A98F572C3D}">
  <dimension ref="B2:J14"/>
  <sheetViews>
    <sheetView showGridLines="0" workbookViewId="0">
      <selection activeCell="H28" sqref="H28"/>
    </sheetView>
  </sheetViews>
  <sheetFormatPr defaultRowHeight="15" x14ac:dyDescent="0.25"/>
  <cols>
    <col min="1" max="1" width="2" customWidth="1"/>
    <col min="2" max="6" width="15.7109375" customWidth="1"/>
    <col min="7" max="7" width="12.5703125" customWidth="1"/>
    <col min="8" max="10" width="15.7109375" customWidth="1"/>
  </cols>
  <sheetData>
    <row r="2" spans="2:10" x14ac:dyDescent="0.25">
      <c r="H2" s="56">
        <v>1</v>
      </c>
      <c r="I2" s="57">
        <f>H2+1</f>
        <v>2</v>
      </c>
      <c r="J2" s="57">
        <f>I2+1</f>
        <v>3</v>
      </c>
    </row>
    <row r="3" spans="2:10" ht="15.75" x14ac:dyDescent="0.25">
      <c r="B3" s="58" t="s">
        <v>108</v>
      </c>
    </row>
    <row r="4" spans="2:10" ht="15.75" x14ac:dyDescent="0.25">
      <c r="B4" s="58" t="s">
        <v>109</v>
      </c>
    </row>
    <row r="5" spans="2:10" ht="15.75" x14ac:dyDescent="0.25">
      <c r="B5" s="58"/>
    </row>
    <row r="6" spans="2:10" ht="16.5" x14ac:dyDescent="0.3">
      <c r="B6" s="14" t="s">
        <v>110</v>
      </c>
      <c r="H6" s="43">
        <v>1000000</v>
      </c>
      <c r="I6" s="42">
        <v>1200000</v>
      </c>
      <c r="J6" s="42">
        <v>1400000</v>
      </c>
    </row>
    <row r="7" spans="2:10" ht="16.5" x14ac:dyDescent="0.3">
      <c r="B7" s="59" t="s">
        <v>111</v>
      </c>
      <c r="H7" s="43">
        <v>500000</v>
      </c>
      <c r="I7" s="43">
        <v>600000</v>
      </c>
      <c r="J7" s="43">
        <v>700000</v>
      </c>
    </row>
    <row r="8" spans="2:10" ht="16.5" x14ac:dyDescent="0.3">
      <c r="B8" s="14" t="s">
        <v>112</v>
      </c>
      <c r="H8" s="43">
        <v>300000</v>
      </c>
      <c r="I8" s="43">
        <v>350000</v>
      </c>
      <c r="J8" s="43">
        <v>400000</v>
      </c>
    </row>
    <row r="9" spans="2:10" ht="17.25" thickBot="1" x14ac:dyDescent="0.35">
      <c r="B9" s="14" t="s">
        <v>113</v>
      </c>
      <c r="H9" s="48">
        <v>100000</v>
      </c>
      <c r="I9" s="43">
        <v>120000</v>
      </c>
      <c r="J9" s="65">
        <v>140000</v>
      </c>
    </row>
    <row r="10" spans="2:10" x14ac:dyDescent="0.25">
      <c r="B10" s="59"/>
      <c r="H10" s="40"/>
      <c r="I10" s="40"/>
      <c r="J10" s="40"/>
    </row>
    <row r="11" spans="2:10" ht="16.5" x14ac:dyDescent="0.3">
      <c r="B11" s="14" t="s">
        <v>114</v>
      </c>
      <c r="H11" s="42">
        <f>SUM(H6:H9)</f>
        <v>1900000</v>
      </c>
      <c r="I11" s="42">
        <f>SUM(I6:I9)</f>
        <v>2270000</v>
      </c>
      <c r="J11" s="42">
        <f>SUM(J6:J9)</f>
        <v>2640000</v>
      </c>
    </row>
    <row r="12" spans="2:10" ht="16.5" x14ac:dyDescent="0.3">
      <c r="B12" s="14" t="s">
        <v>115</v>
      </c>
      <c r="H12" s="43">
        <v>200000</v>
      </c>
      <c r="I12" s="43">
        <v>240000</v>
      </c>
      <c r="J12" s="43">
        <v>280000</v>
      </c>
    </row>
    <row r="14" spans="2:10" x14ac:dyDescent="0.25">
      <c r="B14" s="29" t="s">
        <v>116</v>
      </c>
      <c r="H14" s="27">
        <f>SUM(H11:H12)</f>
        <v>2100000</v>
      </c>
      <c r="I14" s="27">
        <f>SUM(I11:I12)</f>
        <v>2510000</v>
      </c>
      <c r="J14" s="27">
        <f>SUM(J11:J12)</f>
        <v>2920000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9111-0671-4EC0-9BC5-CA486DE652BC}">
  <dimension ref="A1:BK36"/>
  <sheetViews>
    <sheetView showGridLines="0" workbookViewId="0">
      <pane xSplit="26" ySplit="5" topLeftCell="AA12" activePane="bottomRight" state="frozen"/>
      <selection pane="topRight" activeCell="AA1" sqref="AA1"/>
      <selection pane="bottomLeft" activeCell="A6" sqref="A6"/>
      <selection pane="bottomRight" activeCell="BC38" sqref="BC38"/>
    </sheetView>
  </sheetViews>
  <sheetFormatPr defaultRowHeight="15" outlineLevelCol="1" x14ac:dyDescent="0.25"/>
  <cols>
    <col min="1" max="1" width="1.85546875" customWidth="1"/>
    <col min="2" max="2" width="15.5703125" customWidth="1"/>
    <col min="3" max="3" width="11.28515625" customWidth="1"/>
    <col min="5" max="5" width="16.140625" customWidth="1"/>
    <col min="6" max="6" width="14.85546875" customWidth="1"/>
    <col min="7" max="9" width="0" hidden="1" customWidth="1" outlineLevel="1"/>
    <col min="10" max="10" width="2" customWidth="1" collapsed="1"/>
    <col min="11" max="26" width="9.140625" hidden="1" customWidth="1" outlineLevel="1"/>
    <col min="27" max="27" width="4" customWidth="1" collapsed="1"/>
    <col min="28" max="30" width="9.42578125" bestFit="1" customWidth="1"/>
    <col min="31" max="38" width="10.140625" bestFit="1" customWidth="1"/>
    <col min="39" max="39" width="9.42578125" bestFit="1" customWidth="1"/>
    <col min="40" max="41" width="10.140625" bestFit="1" customWidth="1"/>
    <col min="42" max="43" width="10.28515625" bestFit="1" customWidth="1"/>
    <col min="44" max="44" width="10.140625" bestFit="1" customWidth="1"/>
    <col min="45" max="45" width="10.28515625" bestFit="1" customWidth="1"/>
    <col min="46" max="47" width="10.140625" bestFit="1" customWidth="1"/>
    <col min="48" max="48" width="10.28515625" bestFit="1" customWidth="1"/>
    <col min="49" max="49" width="10.140625" bestFit="1" customWidth="1"/>
    <col min="50" max="50" width="11.140625" bestFit="1" customWidth="1"/>
    <col min="51" max="51" width="10.28515625" bestFit="1" customWidth="1"/>
    <col min="52" max="52" width="11.140625" bestFit="1" customWidth="1"/>
    <col min="53" max="56" width="10.28515625" bestFit="1" customWidth="1"/>
    <col min="57" max="57" width="11.140625" bestFit="1" customWidth="1"/>
    <col min="58" max="58" width="10.28515625" bestFit="1" customWidth="1"/>
    <col min="59" max="59" width="11.140625" bestFit="1" customWidth="1"/>
    <col min="60" max="63" width="10.28515625" bestFit="1" customWidth="1"/>
  </cols>
  <sheetData>
    <row r="1" spans="1:63" x14ac:dyDescent="0.25">
      <c r="K1" t="s">
        <v>134</v>
      </c>
    </row>
    <row r="2" spans="1:63" s="78" customFormat="1" x14ac:dyDescent="0.25">
      <c r="A2" s="76"/>
      <c r="B2" s="77" t="s">
        <v>135</v>
      </c>
      <c r="C2" s="77"/>
    </row>
    <row r="4" spans="1:63" ht="15.75" x14ac:dyDescent="0.25">
      <c r="AB4" s="18">
        <v>1</v>
      </c>
      <c r="AC4" s="18">
        <v>1</v>
      </c>
      <c r="AD4" s="18">
        <v>1</v>
      </c>
      <c r="AE4" s="18">
        <v>1</v>
      </c>
      <c r="AF4" s="18">
        <v>1</v>
      </c>
      <c r="AG4" s="18">
        <v>1</v>
      </c>
      <c r="AH4" s="18">
        <v>1</v>
      </c>
      <c r="AI4" s="18">
        <v>1</v>
      </c>
      <c r="AJ4" s="18">
        <v>1</v>
      </c>
      <c r="AK4" s="18">
        <v>1</v>
      </c>
      <c r="AL4" s="18">
        <v>1</v>
      </c>
      <c r="AM4" s="18">
        <v>1</v>
      </c>
      <c r="AN4" s="18">
        <f t="shared" ref="AN4:BK4" si="0">AB4+1</f>
        <v>2</v>
      </c>
      <c r="AO4" s="18">
        <f t="shared" si="0"/>
        <v>2</v>
      </c>
      <c r="AP4" s="18">
        <f t="shared" si="0"/>
        <v>2</v>
      </c>
      <c r="AQ4" s="18">
        <f t="shared" si="0"/>
        <v>2</v>
      </c>
      <c r="AR4" s="18">
        <f t="shared" si="0"/>
        <v>2</v>
      </c>
      <c r="AS4" s="18">
        <f t="shared" si="0"/>
        <v>2</v>
      </c>
      <c r="AT4" s="18">
        <f t="shared" si="0"/>
        <v>2</v>
      </c>
      <c r="AU4" s="18">
        <f t="shared" si="0"/>
        <v>2</v>
      </c>
      <c r="AV4" s="18">
        <f t="shared" si="0"/>
        <v>2</v>
      </c>
      <c r="AW4" s="18">
        <f t="shared" si="0"/>
        <v>2</v>
      </c>
      <c r="AX4" s="18">
        <f t="shared" si="0"/>
        <v>2</v>
      </c>
      <c r="AY4" s="18">
        <f t="shared" si="0"/>
        <v>2</v>
      </c>
      <c r="AZ4" s="18">
        <f t="shared" si="0"/>
        <v>3</v>
      </c>
      <c r="BA4" s="18">
        <f t="shared" si="0"/>
        <v>3</v>
      </c>
      <c r="BB4" s="18">
        <f t="shared" si="0"/>
        <v>3</v>
      </c>
      <c r="BC4" s="18">
        <f t="shared" si="0"/>
        <v>3</v>
      </c>
      <c r="BD4" s="18">
        <f t="shared" si="0"/>
        <v>3</v>
      </c>
      <c r="BE4" s="18">
        <f t="shared" si="0"/>
        <v>3</v>
      </c>
      <c r="BF4" s="18">
        <f t="shared" si="0"/>
        <v>3</v>
      </c>
      <c r="BG4" s="18">
        <f t="shared" si="0"/>
        <v>3</v>
      </c>
      <c r="BH4" s="18">
        <f t="shared" si="0"/>
        <v>3</v>
      </c>
      <c r="BI4" s="18">
        <f t="shared" si="0"/>
        <v>3</v>
      </c>
      <c r="BJ4" s="18">
        <f t="shared" si="0"/>
        <v>3</v>
      </c>
      <c r="BK4" s="18">
        <f t="shared" si="0"/>
        <v>3</v>
      </c>
    </row>
    <row r="5" spans="1:63" x14ac:dyDescent="0.25">
      <c r="F5" t="s">
        <v>79</v>
      </c>
      <c r="AB5" s="30">
        <v>1</v>
      </c>
      <c r="AC5" s="30">
        <f>AB5+1</f>
        <v>2</v>
      </c>
      <c r="AD5" s="30">
        <f t="shared" ref="AD5:BK5" si="1">AC5+1</f>
        <v>3</v>
      </c>
      <c r="AE5" s="30">
        <f t="shared" si="1"/>
        <v>4</v>
      </c>
      <c r="AF5" s="30">
        <f t="shared" si="1"/>
        <v>5</v>
      </c>
      <c r="AG5" s="30">
        <f t="shared" si="1"/>
        <v>6</v>
      </c>
      <c r="AH5" s="30">
        <f t="shared" si="1"/>
        <v>7</v>
      </c>
      <c r="AI5" s="30">
        <f t="shared" si="1"/>
        <v>8</v>
      </c>
      <c r="AJ5" s="30">
        <f t="shared" si="1"/>
        <v>9</v>
      </c>
      <c r="AK5" s="30">
        <f t="shared" si="1"/>
        <v>10</v>
      </c>
      <c r="AL5" s="30">
        <f t="shared" si="1"/>
        <v>11</v>
      </c>
      <c r="AM5" s="30">
        <f t="shared" si="1"/>
        <v>12</v>
      </c>
      <c r="AN5" s="30">
        <f t="shared" si="1"/>
        <v>13</v>
      </c>
      <c r="AO5" s="30">
        <f t="shared" si="1"/>
        <v>14</v>
      </c>
      <c r="AP5" s="30">
        <f t="shared" si="1"/>
        <v>15</v>
      </c>
      <c r="AQ5" s="30">
        <f t="shared" si="1"/>
        <v>16</v>
      </c>
      <c r="AR5" s="30">
        <f t="shared" si="1"/>
        <v>17</v>
      </c>
      <c r="AS5" s="30">
        <f t="shared" si="1"/>
        <v>18</v>
      </c>
      <c r="AT5" s="30">
        <f t="shared" si="1"/>
        <v>19</v>
      </c>
      <c r="AU5" s="30">
        <f t="shared" si="1"/>
        <v>20</v>
      </c>
      <c r="AV5" s="30">
        <f t="shared" si="1"/>
        <v>21</v>
      </c>
      <c r="AW5" s="30">
        <f t="shared" si="1"/>
        <v>22</v>
      </c>
      <c r="AX5" s="30">
        <f t="shared" si="1"/>
        <v>23</v>
      </c>
      <c r="AY5" s="30">
        <f t="shared" si="1"/>
        <v>24</v>
      </c>
      <c r="AZ5" s="30">
        <f t="shared" si="1"/>
        <v>25</v>
      </c>
      <c r="BA5" s="30">
        <f t="shared" si="1"/>
        <v>26</v>
      </c>
      <c r="BB5" s="30">
        <f t="shared" si="1"/>
        <v>27</v>
      </c>
      <c r="BC5" s="30">
        <f t="shared" si="1"/>
        <v>28</v>
      </c>
      <c r="BD5" s="30">
        <f t="shared" si="1"/>
        <v>29</v>
      </c>
      <c r="BE5" s="30">
        <f t="shared" si="1"/>
        <v>30</v>
      </c>
      <c r="BF5" s="30">
        <f t="shared" si="1"/>
        <v>31</v>
      </c>
      <c r="BG5" s="30">
        <f t="shared" si="1"/>
        <v>32</v>
      </c>
      <c r="BH5" s="30">
        <f t="shared" si="1"/>
        <v>33</v>
      </c>
      <c r="BI5" s="30">
        <f t="shared" si="1"/>
        <v>34</v>
      </c>
      <c r="BJ5" s="30">
        <f t="shared" si="1"/>
        <v>35</v>
      </c>
      <c r="BK5" s="30">
        <f t="shared" si="1"/>
        <v>36</v>
      </c>
    </row>
    <row r="6" spans="1:63" x14ac:dyDescent="0.25">
      <c r="B6" s="82" t="s">
        <v>136</v>
      </c>
      <c r="C6" s="82"/>
      <c r="D6" s="82"/>
      <c r="E6" s="82"/>
      <c r="F6" s="82"/>
      <c r="G6" s="82"/>
      <c r="H6" s="82"/>
      <c r="J6" s="35"/>
    </row>
    <row r="7" spans="1:63" x14ac:dyDescent="0.25">
      <c r="B7" s="83" t="s">
        <v>139</v>
      </c>
      <c r="C7" s="82" t="s">
        <v>141</v>
      </c>
      <c r="D7" s="82" t="s">
        <v>142</v>
      </c>
      <c r="E7" s="82" t="s">
        <v>138</v>
      </c>
      <c r="F7" s="82"/>
    </row>
    <row r="8" spans="1:63" x14ac:dyDescent="0.25">
      <c r="J8" s="35"/>
    </row>
    <row r="9" spans="1:63" x14ac:dyDescent="0.25">
      <c r="B9" t="s">
        <v>140</v>
      </c>
      <c r="C9" s="88">
        <v>450</v>
      </c>
      <c r="D9" s="88">
        <v>500</v>
      </c>
      <c r="E9" s="44">
        <v>0.05</v>
      </c>
    </row>
    <row r="10" spans="1:63" x14ac:dyDescent="0.25">
      <c r="B10" t="s">
        <v>143</v>
      </c>
      <c r="C10" s="88">
        <v>400</v>
      </c>
      <c r="D10" s="88">
        <v>450</v>
      </c>
      <c r="E10" s="44">
        <v>0.04</v>
      </c>
    </row>
    <row r="11" spans="1:63" x14ac:dyDescent="0.25">
      <c r="B11" t="s">
        <v>144</v>
      </c>
      <c r="C11" s="88">
        <v>350</v>
      </c>
      <c r="D11" s="88">
        <v>420</v>
      </c>
      <c r="E11" s="44">
        <v>0.03</v>
      </c>
    </row>
    <row r="12" spans="1:63" x14ac:dyDescent="0.25">
      <c r="B12" t="s">
        <v>145</v>
      </c>
      <c r="C12" s="88">
        <v>300</v>
      </c>
      <c r="D12" s="88">
        <v>350</v>
      </c>
      <c r="E12" s="44">
        <v>0.02</v>
      </c>
    </row>
    <row r="13" spans="1:63" x14ac:dyDescent="0.25">
      <c r="G13" s="75"/>
    </row>
    <row r="14" spans="1:63" x14ac:dyDescent="0.25">
      <c r="G14" s="75"/>
    </row>
    <row r="19" spans="2:63" x14ac:dyDescent="0.25">
      <c r="B19" s="81" t="s">
        <v>140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</row>
    <row r="20" spans="2:63" x14ac:dyDescent="0.25">
      <c r="B20" s="79" t="s">
        <v>127</v>
      </c>
      <c r="AB20" s="40">
        <v>2</v>
      </c>
      <c r="AC20" s="40">
        <v>3</v>
      </c>
      <c r="AD20" s="40">
        <v>4</v>
      </c>
      <c r="AE20" s="40">
        <v>6</v>
      </c>
      <c r="AF20" s="40">
        <v>8</v>
      </c>
      <c r="AG20" s="40">
        <v>10</v>
      </c>
      <c r="AH20" s="40">
        <v>7</v>
      </c>
      <c r="AI20" s="40">
        <v>7</v>
      </c>
      <c r="AJ20" s="40">
        <v>8</v>
      </c>
      <c r="AK20" s="40">
        <v>10</v>
      </c>
      <c r="AL20" s="40">
        <v>12</v>
      </c>
      <c r="AM20" s="40">
        <v>1</v>
      </c>
      <c r="AN20" s="40">
        <v>6</v>
      </c>
      <c r="AO20" s="40">
        <v>8</v>
      </c>
      <c r="AP20" s="40">
        <v>12</v>
      </c>
      <c r="AQ20" s="40">
        <v>11</v>
      </c>
      <c r="AR20" s="40">
        <v>4</v>
      </c>
      <c r="AS20" s="40">
        <v>14</v>
      </c>
      <c r="AT20" s="40">
        <v>4</v>
      </c>
      <c r="AU20" s="40">
        <v>5</v>
      </c>
      <c r="AV20" s="40">
        <v>9</v>
      </c>
      <c r="AW20" s="40">
        <v>6</v>
      </c>
      <c r="AX20" s="40">
        <v>23</v>
      </c>
      <c r="AY20" s="40">
        <v>13</v>
      </c>
      <c r="AZ20" s="40">
        <v>15</v>
      </c>
      <c r="BA20" s="40">
        <v>10</v>
      </c>
      <c r="BB20" s="40">
        <v>7</v>
      </c>
      <c r="BC20" s="40">
        <v>9</v>
      </c>
      <c r="BD20" s="40">
        <v>12</v>
      </c>
      <c r="BE20" s="40">
        <v>23</v>
      </c>
      <c r="BF20" s="40">
        <v>13</v>
      </c>
      <c r="BG20" s="40">
        <v>15</v>
      </c>
      <c r="BH20" s="40">
        <v>10</v>
      </c>
      <c r="BI20" s="40">
        <v>7</v>
      </c>
      <c r="BJ20" s="40">
        <v>9</v>
      </c>
      <c r="BK20" s="40">
        <v>12</v>
      </c>
    </row>
    <row r="21" spans="2:63" x14ac:dyDescent="0.25">
      <c r="B21" s="79" t="s">
        <v>129</v>
      </c>
      <c r="AB21" s="40">
        <v>2</v>
      </c>
      <c r="AC21" s="40">
        <v>3</v>
      </c>
      <c r="AD21" s="40">
        <v>4</v>
      </c>
      <c r="AE21" s="40">
        <v>6</v>
      </c>
      <c r="AF21" s="40">
        <v>8</v>
      </c>
      <c r="AG21" s="40">
        <v>10</v>
      </c>
      <c r="AH21" s="40">
        <v>7</v>
      </c>
      <c r="AI21" s="40">
        <v>7</v>
      </c>
      <c r="AJ21" s="40">
        <v>8</v>
      </c>
      <c r="AK21" s="40">
        <v>10</v>
      </c>
      <c r="AL21" s="40">
        <v>12</v>
      </c>
      <c r="AM21" s="40">
        <v>1</v>
      </c>
      <c r="AN21" s="40">
        <v>6</v>
      </c>
      <c r="AO21" s="40">
        <v>8</v>
      </c>
      <c r="AP21" s="40">
        <v>12</v>
      </c>
      <c r="AQ21" s="40">
        <v>11</v>
      </c>
      <c r="AR21" s="40">
        <v>4</v>
      </c>
      <c r="AS21" s="40">
        <v>14</v>
      </c>
      <c r="AT21" s="40">
        <v>4</v>
      </c>
      <c r="AU21" s="40">
        <v>5</v>
      </c>
      <c r="AV21" s="40">
        <v>9</v>
      </c>
      <c r="AW21" s="40">
        <v>6</v>
      </c>
      <c r="AX21" s="40">
        <v>23</v>
      </c>
      <c r="AY21" s="40">
        <v>13</v>
      </c>
      <c r="AZ21" s="40">
        <v>15</v>
      </c>
      <c r="BA21" s="40">
        <v>10</v>
      </c>
      <c r="BB21" s="40">
        <v>7</v>
      </c>
      <c r="BC21" s="40">
        <v>9</v>
      </c>
      <c r="BD21" s="40">
        <v>12</v>
      </c>
      <c r="BE21" s="40">
        <v>23</v>
      </c>
      <c r="BF21" s="40">
        <v>13</v>
      </c>
      <c r="BG21" s="40">
        <v>15</v>
      </c>
      <c r="BH21" s="40">
        <v>10</v>
      </c>
      <c r="BI21" s="40">
        <v>7</v>
      </c>
      <c r="BJ21" s="40">
        <v>9</v>
      </c>
      <c r="BK21" s="40">
        <v>12</v>
      </c>
    </row>
    <row r="22" spans="2:63" x14ac:dyDescent="0.25">
      <c r="B22" s="79" t="s">
        <v>137</v>
      </c>
      <c r="AB22" s="87">
        <f>D9</f>
        <v>500</v>
      </c>
      <c r="AC22" s="87">
        <f t="shared" ref="AC22:BK22" si="2">AB22*(1+$E$9)</f>
        <v>525</v>
      </c>
      <c r="AD22" s="87">
        <f t="shared" si="2"/>
        <v>551.25</v>
      </c>
      <c r="AE22" s="87">
        <f t="shared" si="2"/>
        <v>578.8125</v>
      </c>
      <c r="AF22" s="87">
        <f t="shared" si="2"/>
        <v>607.75312500000007</v>
      </c>
      <c r="AG22" s="87">
        <f t="shared" si="2"/>
        <v>638.14078125000015</v>
      </c>
      <c r="AH22" s="87">
        <f t="shared" si="2"/>
        <v>670.04782031250022</v>
      </c>
      <c r="AI22" s="87">
        <f t="shared" si="2"/>
        <v>703.55021132812522</v>
      </c>
      <c r="AJ22" s="87">
        <f t="shared" si="2"/>
        <v>738.72772189453156</v>
      </c>
      <c r="AK22" s="87">
        <f t="shared" si="2"/>
        <v>775.66410798925813</v>
      </c>
      <c r="AL22" s="87">
        <f t="shared" si="2"/>
        <v>814.44731338872111</v>
      </c>
      <c r="AM22" s="87">
        <f t="shared" si="2"/>
        <v>855.16967905815716</v>
      </c>
      <c r="AN22" s="87">
        <f t="shared" si="2"/>
        <v>897.92816301106507</v>
      </c>
      <c r="AO22" s="87">
        <f t="shared" si="2"/>
        <v>942.82457116161834</v>
      </c>
      <c r="AP22" s="87">
        <f t="shared" si="2"/>
        <v>989.96579971969925</v>
      </c>
      <c r="AQ22" s="87">
        <f t="shared" si="2"/>
        <v>1039.4640897056843</v>
      </c>
      <c r="AR22" s="87">
        <f t="shared" si="2"/>
        <v>1091.4372941909685</v>
      </c>
      <c r="AS22" s="87">
        <f t="shared" si="2"/>
        <v>1146.0091589005169</v>
      </c>
      <c r="AT22" s="87">
        <f t="shared" si="2"/>
        <v>1203.3096168455429</v>
      </c>
      <c r="AU22" s="87">
        <f t="shared" si="2"/>
        <v>1263.4750976878202</v>
      </c>
      <c r="AV22" s="87">
        <f t="shared" si="2"/>
        <v>1326.6488525722111</v>
      </c>
      <c r="AW22" s="87">
        <f t="shared" si="2"/>
        <v>1392.9812952008217</v>
      </c>
      <c r="AX22" s="87">
        <f t="shared" si="2"/>
        <v>1462.630359960863</v>
      </c>
      <c r="AY22" s="87">
        <f t="shared" si="2"/>
        <v>1535.7618779589061</v>
      </c>
      <c r="AZ22" s="87">
        <f t="shared" si="2"/>
        <v>1612.5499718568515</v>
      </c>
      <c r="BA22" s="87">
        <f t="shared" si="2"/>
        <v>1693.1774704496941</v>
      </c>
      <c r="BB22" s="87">
        <f t="shared" si="2"/>
        <v>1777.8363439721788</v>
      </c>
      <c r="BC22" s="87">
        <f t="shared" si="2"/>
        <v>1866.7281611707879</v>
      </c>
      <c r="BD22" s="87">
        <f t="shared" si="2"/>
        <v>1960.0645692293274</v>
      </c>
      <c r="BE22" s="87">
        <f t="shared" si="2"/>
        <v>2058.0677976907937</v>
      </c>
      <c r="BF22" s="87">
        <f t="shared" si="2"/>
        <v>2160.9711875753333</v>
      </c>
      <c r="BG22" s="87">
        <f t="shared" si="2"/>
        <v>2269.0197469540999</v>
      </c>
      <c r="BH22" s="87">
        <f t="shared" si="2"/>
        <v>2382.4707343018049</v>
      </c>
      <c r="BI22" s="87">
        <f t="shared" si="2"/>
        <v>2501.5942710168952</v>
      </c>
      <c r="BJ22" s="87">
        <f t="shared" si="2"/>
        <v>2626.6739845677398</v>
      </c>
      <c r="BK22" s="87">
        <f t="shared" si="2"/>
        <v>2758.0076837961269</v>
      </c>
    </row>
    <row r="23" spans="2:63" x14ac:dyDescent="0.25">
      <c r="B23" s="79" t="s">
        <v>146</v>
      </c>
      <c r="AB23" s="87">
        <f t="shared" ref="AB23:BK23" si="3">$C$9*AB20</f>
        <v>900</v>
      </c>
      <c r="AC23" s="87">
        <f t="shared" si="3"/>
        <v>1350</v>
      </c>
      <c r="AD23" s="87">
        <f t="shared" si="3"/>
        <v>1800</v>
      </c>
      <c r="AE23" s="87">
        <f t="shared" si="3"/>
        <v>2700</v>
      </c>
      <c r="AF23" s="87">
        <f t="shared" si="3"/>
        <v>3600</v>
      </c>
      <c r="AG23" s="87">
        <f t="shared" si="3"/>
        <v>4500</v>
      </c>
      <c r="AH23" s="87">
        <f t="shared" si="3"/>
        <v>3150</v>
      </c>
      <c r="AI23" s="87">
        <f t="shared" si="3"/>
        <v>3150</v>
      </c>
      <c r="AJ23" s="87">
        <f t="shared" si="3"/>
        <v>3600</v>
      </c>
      <c r="AK23" s="87">
        <f t="shared" si="3"/>
        <v>4500</v>
      </c>
      <c r="AL23" s="87">
        <f t="shared" si="3"/>
        <v>5400</v>
      </c>
      <c r="AM23" s="87">
        <f t="shared" si="3"/>
        <v>450</v>
      </c>
      <c r="AN23" s="87">
        <f t="shared" si="3"/>
        <v>2700</v>
      </c>
      <c r="AO23" s="87">
        <f t="shared" si="3"/>
        <v>3600</v>
      </c>
      <c r="AP23" s="87">
        <f t="shared" si="3"/>
        <v>5400</v>
      </c>
      <c r="AQ23" s="87">
        <f t="shared" si="3"/>
        <v>4950</v>
      </c>
      <c r="AR23" s="87">
        <f t="shared" si="3"/>
        <v>1800</v>
      </c>
      <c r="AS23" s="87">
        <f t="shared" si="3"/>
        <v>6300</v>
      </c>
      <c r="AT23" s="87">
        <f t="shared" si="3"/>
        <v>1800</v>
      </c>
      <c r="AU23" s="87">
        <f t="shared" si="3"/>
        <v>2250</v>
      </c>
      <c r="AV23" s="87">
        <f t="shared" si="3"/>
        <v>4050</v>
      </c>
      <c r="AW23" s="87">
        <f t="shared" si="3"/>
        <v>2700</v>
      </c>
      <c r="AX23" s="87">
        <f t="shared" si="3"/>
        <v>10350</v>
      </c>
      <c r="AY23" s="87">
        <f t="shared" si="3"/>
        <v>5850</v>
      </c>
      <c r="AZ23" s="87">
        <f t="shared" si="3"/>
        <v>6750</v>
      </c>
      <c r="BA23" s="87">
        <f t="shared" si="3"/>
        <v>4500</v>
      </c>
      <c r="BB23" s="87">
        <f t="shared" si="3"/>
        <v>3150</v>
      </c>
      <c r="BC23" s="87">
        <f t="shared" si="3"/>
        <v>4050</v>
      </c>
      <c r="BD23" s="87">
        <f t="shared" si="3"/>
        <v>5400</v>
      </c>
      <c r="BE23" s="87">
        <f t="shared" si="3"/>
        <v>10350</v>
      </c>
      <c r="BF23" s="87">
        <f t="shared" si="3"/>
        <v>5850</v>
      </c>
      <c r="BG23" s="87">
        <f t="shared" si="3"/>
        <v>6750</v>
      </c>
      <c r="BH23" s="87">
        <f t="shared" si="3"/>
        <v>4500</v>
      </c>
      <c r="BI23" s="87">
        <f t="shared" si="3"/>
        <v>3150</v>
      </c>
      <c r="BJ23" s="87">
        <f t="shared" si="3"/>
        <v>4050</v>
      </c>
      <c r="BK23" s="87">
        <f t="shared" si="3"/>
        <v>5400</v>
      </c>
    </row>
    <row r="24" spans="2:63" x14ac:dyDescent="0.25">
      <c r="B24" s="79" t="s">
        <v>130</v>
      </c>
      <c r="AB24" s="87">
        <f>AB22*AB21</f>
        <v>1000</v>
      </c>
      <c r="AC24" s="87">
        <f t="shared" ref="AC24:BK24" si="4">AC22*AC21</f>
        <v>1575</v>
      </c>
      <c r="AD24" s="87">
        <f t="shared" si="4"/>
        <v>2205</v>
      </c>
      <c r="AE24" s="87">
        <f t="shared" si="4"/>
        <v>3472.875</v>
      </c>
      <c r="AF24" s="87">
        <f t="shared" si="4"/>
        <v>4862.0250000000005</v>
      </c>
      <c r="AG24" s="87">
        <f t="shared" si="4"/>
        <v>6381.4078125000015</v>
      </c>
      <c r="AH24" s="87">
        <f t="shared" si="4"/>
        <v>4690.3347421875014</v>
      </c>
      <c r="AI24" s="87">
        <f t="shared" si="4"/>
        <v>4924.8514792968763</v>
      </c>
      <c r="AJ24" s="87">
        <f t="shared" si="4"/>
        <v>5909.8217751562524</v>
      </c>
      <c r="AK24" s="87">
        <f t="shared" si="4"/>
        <v>7756.6410798925808</v>
      </c>
      <c r="AL24" s="87">
        <f t="shared" si="4"/>
        <v>9773.3677606646525</v>
      </c>
      <c r="AM24" s="87">
        <f t="shared" si="4"/>
        <v>855.16967905815716</v>
      </c>
      <c r="AN24" s="87">
        <f t="shared" si="4"/>
        <v>5387.5689780663906</v>
      </c>
      <c r="AO24" s="87">
        <f t="shared" si="4"/>
        <v>7542.5965692929467</v>
      </c>
      <c r="AP24" s="87">
        <f t="shared" si="4"/>
        <v>11879.589596636391</v>
      </c>
      <c r="AQ24" s="87">
        <f t="shared" si="4"/>
        <v>11434.104986762526</v>
      </c>
      <c r="AR24" s="87">
        <f t="shared" si="4"/>
        <v>4365.7491767638739</v>
      </c>
      <c r="AS24" s="87">
        <f t="shared" si="4"/>
        <v>16044.128224607237</v>
      </c>
      <c r="AT24" s="87">
        <f t="shared" si="4"/>
        <v>4813.2384673821716</v>
      </c>
      <c r="AU24" s="87">
        <f t="shared" si="4"/>
        <v>6317.375488439101</v>
      </c>
      <c r="AV24" s="87">
        <f t="shared" si="4"/>
        <v>11939.8396731499</v>
      </c>
      <c r="AW24" s="87">
        <f t="shared" si="4"/>
        <v>8357.8877712049307</v>
      </c>
      <c r="AX24" s="87">
        <f t="shared" si="4"/>
        <v>33640.498279099847</v>
      </c>
      <c r="AY24" s="87">
        <f t="shared" si="4"/>
        <v>19964.904413465778</v>
      </c>
      <c r="AZ24" s="87">
        <f t="shared" si="4"/>
        <v>24188.249577852774</v>
      </c>
      <c r="BA24" s="87">
        <f t="shared" si="4"/>
        <v>16931.77470449694</v>
      </c>
      <c r="BB24" s="87">
        <f t="shared" si="4"/>
        <v>12444.854407805251</v>
      </c>
      <c r="BC24" s="87">
        <f t="shared" si="4"/>
        <v>16800.553450537092</v>
      </c>
      <c r="BD24" s="87">
        <f t="shared" si="4"/>
        <v>23520.774830751929</v>
      </c>
      <c r="BE24" s="87">
        <f t="shared" si="4"/>
        <v>47335.559346888258</v>
      </c>
      <c r="BF24" s="87">
        <f t="shared" si="4"/>
        <v>28092.625438479332</v>
      </c>
      <c r="BG24" s="87">
        <f t="shared" si="4"/>
        <v>34035.296204311497</v>
      </c>
      <c r="BH24" s="87">
        <f t="shared" si="4"/>
        <v>23824.70734301805</v>
      </c>
      <c r="BI24" s="87">
        <f t="shared" si="4"/>
        <v>17511.159897118265</v>
      </c>
      <c r="BJ24" s="87">
        <f t="shared" si="4"/>
        <v>23640.065861109659</v>
      </c>
      <c r="BK24" s="87">
        <f t="shared" si="4"/>
        <v>33096.092205553519</v>
      </c>
    </row>
    <row r="25" spans="2:63" x14ac:dyDescent="0.25">
      <c r="B25" s="79"/>
    </row>
    <row r="27" spans="2:63" x14ac:dyDescent="0.25">
      <c r="B27" s="81" t="s">
        <v>143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</row>
    <row r="28" spans="2:63" x14ac:dyDescent="0.25">
      <c r="B28" s="84" t="s">
        <v>127</v>
      </c>
      <c r="AB28" s="40">
        <v>2</v>
      </c>
      <c r="AC28" s="40">
        <v>3</v>
      </c>
      <c r="AD28" s="40">
        <v>4</v>
      </c>
      <c r="AE28" s="40">
        <v>6</v>
      </c>
      <c r="AF28" s="40">
        <v>8</v>
      </c>
      <c r="AG28" s="40">
        <v>10</v>
      </c>
      <c r="AH28" s="40">
        <v>7</v>
      </c>
      <c r="AI28" s="40">
        <v>7</v>
      </c>
      <c r="AJ28" s="40">
        <v>8</v>
      </c>
      <c r="AK28" s="40">
        <v>10</v>
      </c>
      <c r="AL28" s="40">
        <v>12</v>
      </c>
      <c r="AM28" s="40">
        <v>1</v>
      </c>
      <c r="AN28" s="40">
        <v>6</v>
      </c>
      <c r="AO28" s="40">
        <v>8</v>
      </c>
      <c r="AP28" s="40">
        <v>12</v>
      </c>
      <c r="AQ28" s="40">
        <v>11</v>
      </c>
      <c r="AR28" s="40">
        <v>4</v>
      </c>
      <c r="AS28" s="40">
        <v>14</v>
      </c>
      <c r="AT28" s="40">
        <v>4</v>
      </c>
      <c r="AU28" s="40">
        <v>5</v>
      </c>
      <c r="AV28" s="40">
        <v>9</v>
      </c>
      <c r="AW28" s="40">
        <v>6</v>
      </c>
      <c r="AX28" s="40">
        <v>23</v>
      </c>
      <c r="AY28" s="40">
        <v>13</v>
      </c>
      <c r="AZ28" s="40">
        <v>15</v>
      </c>
      <c r="BA28" s="40">
        <v>10</v>
      </c>
      <c r="BB28" s="40">
        <v>7</v>
      </c>
      <c r="BC28" s="40">
        <v>9</v>
      </c>
      <c r="BD28" s="40">
        <v>12</v>
      </c>
      <c r="BE28" s="40">
        <v>23</v>
      </c>
      <c r="BF28" s="40">
        <v>13</v>
      </c>
      <c r="BG28" s="40">
        <v>15</v>
      </c>
      <c r="BH28" s="40">
        <v>10</v>
      </c>
      <c r="BI28" s="40">
        <v>7</v>
      </c>
      <c r="BJ28" s="40">
        <v>9</v>
      </c>
      <c r="BK28" s="40">
        <v>12</v>
      </c>
    </row>
    <row r="29" spans="2:63" x14ac:dyDescent="0.25">
      <c r="B29" s="84" t="s">
        <v>129</v>
      </c>
      <c r="AB29" s="40">
        <v>2</v>
      </c>
      <c r="AC29" s="40">
        <v>3</v>
      </c>
      <c r="AD29" s="40">
        <v>4</v>
      </c>
      <c r="AE29" s="40">
        <v>6</v>
      </c>
      <c r="AF29" s="40">
        <v>8</v>
      </c>
      <c r="AG29" s="40">
        <v>10</v>
      </c>
      <c r="AH29" s="40">
        <v>7</v>
      </c>
      <c r="AI29" s="40">
        <v>7</v>
      </c>
      <c r="AJ29" s="40">
        <v>8</v>
      </c>
      <c r="AK29" s="40">
        <v>10</v>
      </c>
      <c r="AL29" s="40">
        <v>12</v>
      </c>
      <c r="AM29" s="40">
        <v>1</v>
      </c>
      <c r="AN29" s="40">
        <v>6</v>
      </c>
      <c r="AO29" s="40">
        <v>8</v>
      </c>
      <c r="AP29" s="40">
        <v>12</v>
      </c>
      <c r="AQ29" s="40">
        <v>11</v>
      </c>
      <c r="AR29" s="40">
        <v>4</v>
      </c>
      <c r="AS29" s="40">
        <v>14</v>
      </c>
      <c r="AT29" s="40">
        <v>4</v>
      </c>
      <c r="AU29" s="40">
        <v>5</v>
      </c>
      <c r="AV29" s="40">
        <v>9</v>
      </c>
      <c r="AW29" s="40">
        <v>6</v>
      </c>
      <c r="AX29" s="40">
        <v>23</v>
      </c>
      <c r="AY29" s="40">
        <v>13</v>
      </c>
      <c r="AZ29" s="40">
        <v>15</v>
      </c>
      <c r="BA29" s="40">
        <v>10</v>
      </c>
      <c r="BB29" s="40">
        <v>7</v>
      </c>
      <c r="BC29" s="40">
        <v>9</v>
      </c>
      <c r="BD29" s="40">
        <v>12</v>
      </c>
      <c r="BE29" s="40">
        <v>23</v>
      </c>
      <c r="BF29" s="40">
        <v>13</v>
      </c>
      <c r="BG29" s="40">
        <v>15</v>
      </c>
      <c r="BH29" s="40">
        <v>10</v>
      </c>
      <c r="BI29" s="40">
        <v>7</v>
      </c>
      <c r="BJ29" s="40">
        <v>9</v>
      </c>
      <c r="BK29" s="40">
        <v>12</v>
      </c>
    </row>
    <row r="30" spans="2:63" x14ac:dyDescent="0.25">
      <c r="B30" s="84" t="s">
        <v>137</v>
      </c>
      <c r="AB30" s="87">
        <f>D10</f>
        <v>450</v>
      </c>
      <c r="AC30" s="87">
        <f t="shared" ref="AC30:BK30" si="5">AB30*(1+$E$10)</f>
        <v>468</v>
      </c>
      <c r="AD30" s="87">
        <f t="shared" si="5"/>
        <v>486.72</v>
      </c>
      <c r="AE30" s="87">
        <f t="shared" si="5"/>
        <v>506.18880000000007</v>
      </c>
      <c r="AF30" s="87">
        <f t="shared" si="5"/>
        <v>526.43635200000006</v>
      </c>
      <c r="AG30" s="87">
        <f t="shared" si="5"/>
        <v>547.49380608000013</v>
      </c>
      <c r="AH30" s="87">
        <f t="shared" si="5"/>
        <v>569.39355832320018</v>
      </c>
      <c r="AI30" s="87">
        <f t="shared" si="5"/>
        <v>592.16930065612826</v>
      </c>
      <c r="AJ30" s="87">
        <f t="shared" si="5"/>
        <v>615.85607268237345</v>
      </c>
      <c r="AK30" s="87">
        <f t="shared" si="5"/>
        <v>640.4903155896684</v>
      </c>
      <c r="AL30" s="87">
        <f t="shared" si="5"/>
        <v>666.1099282132551</v>
      </c>
      <c r="AM30" s="87">
        <f t="shared" si="5"/>
        <v>692.75432534178537</v>
      </c>
      <c r="AN30" s="87">
        <f t="shared" si="5"/>
        <v>720.46449835545684</v>
      </c>
      <c r="AO30" s="87">
        <f t="shared" si="5"/>
        <v>749.28307828967513</v>
      </c>
      <c r="AP30" s="87">
        <f t="shared" si="5"/>
        <v>779.25440142126217</v>
      </c>
      <c r="AQ30" s="87">
        <f t="shared" si="5"/>
        <v>810.42457747811272</v>
      </c>
      <c r="AR30" s="87">
        <f t="shared" si="5"/>
        <v>842.84156057723726</v>
      </c>
      <c r="AS30" s="87">
        <f t="shared" si="5"/>
        <v>876.55522300032681</v>
      </c>
      <c r="AT30" s="87">
        <f t="shared" si="5"/>
        <v>911.61743192033987</v>
      </c>
      <c r="AU30" s="87">
        <f t="shared" si="5"/>
        <v>948.08212919715345</v>
      </c>
      <c r="AV30" s="87">
        <f t="shared" si="5"/>
        <v>986.00541436503966</v>
      </c>
      <c r="AW30" s="87">
        <f t="shared" si="5"/>
        <v>1025.4456309396412</v>
      </c>
      <c r="AX30" s="87">
        <f t="shared" si="5"/>
        <v>1066.4634561772268</v>
      </c>
      <c r="AY30" s="87">
        <f t="shared" si="5"/>
        <v>1109.121994424316</v>
      </c>
      <c r="AZ30" s="87">
        <f t="shared" si="5"/>
        <v>1153.4868742012886</v>
      </c>
      <c r="BA30" s="87">
        <f t="shared" si="5"/>
        <v>1199.6263491693403</v>
      </c>
      <c r="BB30" s="87">
        <f t="shared" si="5"/>
        <v>1247.6114031361139</v>
      </c>
      <c r="BC30" s="87">
        <f t="shared" si="5"/>
        <v>1297.5158592615585</v>
      </c>
      <c r="BD30" s="87">
        <f t="shared" si="5"/>
        <v>1349.4164936320208</v>
      </c>
      <c r="BE30" s="87">
        <f t="shared" si="5"/>
        <v>1403.3931533773016</v>
      </c>
      <c r="BF30" s="87">
        <f t="shared" si="5"/>
        <v>1459.5288795123936</v>
      </c>
      <c r="BG30" s="87">
        <f t="shared" si="5"/>
        <v>1517.9100346928894</v>
      </c>
      <c r="BH30" s="87">
        <f t="shared" si="5"/>
        <v>1578.6264360806051</v>
      </c>
      <c r="BI30" s="87">
        <f t="shared" si="5"/>
        <v>1641.7714935238293</v>
      </c>
      <c r="BJ30" s="87">
        <f t="shared" si="5"/>
        <v>1707.4423532647825</v>
      </c>
      <c r="BK30" s="87">
        <f t="shared" si="5"/>
        <v>1775.7400473953737</v>
      </c>
    </row>
    <row r="31" spans="2:63" x14ac:dyDescent="0.25">
      <c r="B31" s="84" t="s">
        <v>146</v>
      </c>
      <c r="AB31" s="87">
        <f t="shared" ref="AB31:BK31" si="6">$C$10*AB28</f>
        <v>800</v>
      </c>
      <c r="AC31" s="87">
        <f t="shared" si="6"/>
        <v>1200</v>
      </c>
      <c r="AD31" s="87">
        <f t="shared" si="6"/>
        <v>1600</v>
      </c>
      <c r="AE31" s="87">
        <f t="shared" si="6"/>
        <v>2400</v>
      </c>
      <c r="AF31" s="87">
        <f t="shared" si="6"/>
        <v>3200</v>
      </c>
      <c r="AG31" s="87">
        <f t="shared" si="6"/>
        <v>4000</v>
      </c>
      <c r="AH31" s="87">
        <f t="shared" si="6"/>
        <v>2800</v>
      </c>
      <c r="AI31" s="87">
        <f t="shared" si="6"/>
        <v>2800</v>
      </c>
      <c r="AJ31" s="87">
        <f t="shared" si="6"/>
        <v>3200</v>
      </c>
      <c r="AK31" s="87">
        <f t="shared" si="6"/>
        <v>4000</v>
      </c>
      <c r="AL31" s="87">
        <f t="shared" si="6"/>
        <v>4800</v>
      </c>
      <c r="AM31" s="87">
        <f t="shared" si="6"/>
        <v>400</v>
      </c>
      <c r="AN31" s="87">
        <f t="shared" si="6"/>
        <v>2400</v>
      </c>
      <c r="AO31" s="87">
        <f t="shared" si="6"/>
        <v>3200</v>
      </c>
      <c r="AP31" s="87">
        <f t="shared" si="6"/>
        <v>4800</v>
      </c>
      <c r="AQ31" s="87">
        <f t="shared" si="6"/>
        <v>4400</v>
      </c>
      <c r="AR31" s="87">
        <f t="shared" si="6"/>
        <v>1600</v>
      </c>
      <c r="AS31" s="87">
        <f t="shared" si="6"/>
        <v>5600</v>
      </c>
      <c r="AT31" s="87">
        <f t="shared" si="6"/>
        <v>1600</v>
      </c>
      <c r="AU31" s="87">
        <f t="shared" si="6"/>
        <v>2000</v>
      </c>
      <c r="AV31" s="87">
        <f t="shared" si="6"/>
        <v>3600</v>
      </c>
      <c r="AW31" s="87">
        <f t="shared" si="6"/>
        <v>2400</v>
      </c>
      <c r="AX31" s="87">
        <f t="shared" si="6"/>
        <v>9200</v>
      </c>
      <c r="AY31" s="87">
        <f t="shared" si="6"/>
        <v>5200</v>
      </c>
      <c r="AZ31" s="87">
        <f t="shared" si="6"/>
        <v>6000</v>
      </c>
      <c r="BA31" s="87">
        <f t="shared" si="6"/>
        <v>4000</v>
      </c>
      <c r="BB31" s="87">
        <f t="shared" si="6"/>
        <v>2800</v>
      </c>
      <c r="BC31" s="87">
        <f t="shared" si="6"/>
        <v>3600</v>
      </c>
      <c r="BD31" s="87">
        <f t="shared" si="6"/>
        <v>4800</v>
      </c>
      <c r="BE31" s="87">
        <f t="shared" si="6"/>
        <v>9200</v>
      </c>
      <c r="BF31" s="87">
        <f t="shared" si="6"/>
        <v>5200</v>
      </c>
      <c r="BG31" s="87">
        <f t="shared" si="6"/>
        <v>6000</v>
      </c>
      <c r="BH31" s="87">
        <f t="shared" si="6"/>
        <v>4000</v>
      </c>
      <c r="BI31" s="87">
        <f t="shared" si="6"/>
        <v>2800</v>
      </c>
      <c r="BJ31" s="87">
        <f t="shared" si="6"/>
        <v>3600</v>
      </c>
      <c r="BK31" s="87">
        <f t="shared" si="6"/>
        <v>4800</v>
      </c>
    </row>
    <row r="32" spans="2:63" x14ac:dyDescent="0.25">
      <c r="B32" s="84" t="s">
        <v>130</v>
      </c>
      <c r="AB32" s="87">
        <f>AB31*AB29</f>
        <v>1600</v>
      </c>
      <c r="AC32" s="87">
        <f t="shared" ref="AC32:AH32" si="7">AC31*AC29</f>
        <v>3600</v>
      </c>
      <c r="AD32" s="87">
        <f t="shared" si="7"/>
        <v>6400</v>
      </c>
      <c r="AE32" s="87">
        <f t="shared" si="7"/>
        <v>14400</v>
      </c>
      <c r="AF32" s="87">
        <f t="shared" si="7"/>
        <v>25600</v>
      </c>
      <c r="AG32" s="87">
        <f t="shared" si="7"/>
        <v>40000</v>
      </c>
      <c r="AH32" s="87">
        <f t="shared" si="7"/>
        <v>19600</v>
      </c>
      <c r="AI32" s="87">
        <f t="shared" ref="AI32" si="8">AI31*AI29</f>
        <v>19600</v>
      </c>
      <c r="AJ32" s="87">
        <f t="shared" ref="AJ32" si="9">AJ31*AJ29</f>
        <v>25600</v>
      </c>
      <c r="AK32" s="87">
        <f t="shared" ref="AK32" si="10">AK31*AK29</f>
        <v>40000</v>
      </c>
      <c r="AL32" s="87">
        <f t="shared" ref="AL32" si="11">AL31*AL29</f>
        <v>57600</v>
      </c>
      <c r="AM32" s="87">
        <f t="shared" ref="AM32:AN32" si="12">AM31*AM29</f>
        <v>400</v>
      </c>
      <c r="AN32" s="87">
        <f t="shared" si="12"/>
        <v>14400</v>
      </c>
      <c r="AO32" s="87">
        <f t="shared" ref="AO32" si="13">AO31*AO29</f>
        <v>25600</v>
      </c>
      <c r="AP32" s="87">
        <f t="shared" ref="AP32" si="14">AP31*AP29</f>
        <v>57600</v>
      </c>
      <c r="AQ32" s="87">
        <f t="shared" ref="AQ32" si="15">AQ31*AQ29</f>
        <v>48400</v>
      </c>
      <c r="AR32" s="87">
        <f t="shared" ref="AR32" si="16">AR31*AR29</f>
        <v>6400</v>
      </c>
      <c r="AS32" s="87">
        <f t="shared" ref="AS32:AT32" si="17">AS31*AS29</f>
        <v>78400</v>
      </c>
      <c r="AT32" s="87">
        <f t="shared" si="17"/>
        <v>6400</v>
      </c>
      <c r="AU32" s="87">
        <f t="shared" ref="AU32" si="18">AU31*AU29</f>
        <v>10000</v>
      </c>
      <c r="AV32" s="87">
        <f t="shared" ref="AV32" si="19">AV31*AV29</f>
        <v>32400</v>
      </c>
      <c r="AW32" s="87">
        <f t="shared" ref="AW32" si="20">AW31*AW29</f>
        <v>14400</v>
      </c>
      <c r="AX32" s="87">
        <f t="shared" ref="AX32" si="21">AX31*AX29</f>
        <v>211600</v>
      </c>
      <c r="AY32" s="87">
        <f t="shared" ref="AY32:AZ32" si="22">AY31*AY29</f>
        <v>67600</v>
      </c>
      <c r="AZ32" s="87">
        <f t="shared" si="22"/>
        <v>90000</v>
      </c>
      <c r="BA32" s="87">
        <f t="shared" ref="BA32" si="23">BA31*BA29</f>
        <v>40000</v>
      </c>
      <c r="BB32" s="87">
        <f t="shared" ref="BB32" si="24">BB31*BB29</f>
        <v>19600</v>
      </c>
      <c r="BC32" s="87">
        <f t="shared" ref="BC32" si="25">BC31*BC29</f>
        <v>32400</v>
      </c>
      <c r="BD32" s="87">
        <f t="shared" ref="BD32" si="26">BD31*BD29</f>
        <v>57600</v>
      </c>
      <c r="BE32" s="87">
        <f t="shared" ref="BE32:BF32" si="27">BE31*BE29</f>
        <v>211600</v>
      </c>
      <c r="BF32" s="87">
        <f t="shared" si="27"/>
        <v>67600</v>
      </c>
      <c r="BG32" s="87">
        <f t="shared" ref="BG32" si="28">BG31*BG29</f>
        <v>90000</v>
      </c>
      <c r="BH32" s="87">
        <f t="shared" ref="BH32" si="29">BH31*BH29</f>
        <v>40000</v>
      </c>
      <c r="BI32" s="87">
        <f t="shared" ref="BI32" si="30">BI31*BI29</f>
        <v>19600</v>
      </c>
      <c r="BJ32" s="87">
        <f t="shared" ref="BJ32" si="31">BJ31*BJ29</f>
        <v>32400</v>
      </c>
      <c r="BK32" s="87">
        <f t="shared" ref="BK32" si="32">BK31*BK29</f>
        <v>57600</v>
      </c>
    </row>
    <row r="33" spans="2:63" x14ac:dyDescent="0.25">
      <c r="B33" s="79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</row>
    <row r="34" spans="2:63" x14ac:dyDescent="0.25"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</row>
    <row r="35" spans="2:63" ht="15.75" thickBot="1" x14ac:dyDescent="0.3">
      <c r="B35" s="85" t="s">
        <v>147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9">
        <f>AB24+AB32</f>
        <v>2600</v>
      </c>
      <c r="AC35" s="89">
        <f t="shared" ref="AC35:BK35" si="33">AC24+AC32</f>
        <v>5175</v>
      </c>
      <c r="AD35" s="89">
        <f t="shared" si="33"/>
        <v>8605</v>
      </c>
      <c r="AE35" s="89">
        <f t="shared" si="33"/>
        <v>17872.875</v>
      </c>
      <c r="AF35" s="89">
        <f t="shared" si="33"/>
        <v>30462.025000000001</v>
      </c>
      <c r="AG35" s="89">
        <f t="shared" si="33"/>
        <v>46381.407812500001</v>
      </c>
      <c r="AH35" s="89">
        <f t="shared" si="33"/>
        <v>24290.334742187501</v>
      </c>
      <c r="AI35" s="89">
        <f t="shared" si="33"/>
        <v>24524.851479296878</v>
      </c>
      <c r="AJ35" s="89">
        <f t="shared" si="33"/>
        <v>31509.821775156252</v>
      </c>
      <c r="AK35" s="89">
        <f t="shared" si="33"/>
        <v>47756.641079892579</v>
      </c>
      <c r="AL35" s="89">
        <f t="shared" si="33"/>
        <v>67373.367760664652</v>
      </c>
      <c r="AM35" s="89">
        <f t="shared" si="33"/>
        <v>1255.1696790581573</v>
      </c>
      <c r="AN35" s="89">
        <f t="shared" si="33"/>
        <v>19787.568978066389</v>
      </c>
      <c r="AO35" s="89">
        <f t="shared" si="33"/>
        <v>33142.596569292946</v>
      </c>
      <c r="AP35" s="89">
        <f t="shared" si="33"/>
        <v>69479.58959663639</v>
      </c>
      <c r="AQ35" s="89">
        <f t="shared" si="33"/>
        <v>59834.104986762526</v>
      </c>
      <c r="AR35" s="89">
        <f t="shared" si="33"/>
        <v>10765.749176763875</v>
      </c>
      <c r="AS35" s="89">
        <f t="shared" si="33"/>
        <v>94444.128224607237</v>
      </c>
      <c r="AT35" s="89">
        <f t="shared" si="33"/>
        <v>11213.238467382173</v>
      </c>
      <c r="AU35" s="89">
        <f t="shared" si="33"/>
        <v>16317.375488439102</v>
      </c>
      <c r="AV35" s="89">
        <f t="shared" si="33"/>
        <v>44339.839673149902</v>
      </c>
      <c r="AW35" s="89">
        <f t="shared" si="33"/>
        <v>22757.887771204929</v>
      </c>
      <c r="AX35" s="89">
        <f t="shared" si="33"/>
        <v>245240.49827909985</v>
      </c>
      <c r="AY35" s="89">
        <f t="shared" si="33"/>
        <v>87564.904413465774</v>
      </c>
      <c r="AZ35" s="89">
        <f t="shared" si="33"/>
        <v>114188.24957785278</v>
      </c>
      <c r="BA35" s="89">
        <f t="shared" si="33"/>
        <v>56931.774704496944</v>
      </c>
      <c r="BB35" s="89">
        <f t="shared" si="33"/>
        <v>32044.854407805251</v>
      </c>
      <c r="BC35" s="89">
        <f t="shared" si="33"/>
        <v>49200.553450537089</v>
      </c>
      <c r="BD35" s="89">
        <f t="shared" si="33"/>
        <v>81120.774830751936</v>
      </c>
      <c r="BE35" s="89">
        <f t="shared" si="33"/>
        <v>258935.55934688827</v>
      </c>
      <c r="BF35" s="89">
        <f t="shared" si="33"/>
        <v>95692.625438479328</v>
      </c>
      <c r="BG35" s="89">
        <f t="shared" si="33"/>
        <v>124035.2962043115</v>
      </c>
      <c r="BH35" s="89">
        <f t="shared" si="33"/>
        <v>63824.707343018046</v>
      </c>
      <c r="BI35" s="89">
        <f t="shared" si="33"/>
        <v>37111.159897118268</v>
      </c>
      <c r="BJ35" s="89">
        <f t="shared" si="33"/>
        <v>56040.065861109659</v>
      </c>
      <c r="BK35" s="89">
        <f t="shared" si="33"/>
        <v>90696.092205553519</v>
      </c>
    </row>
    <row r="36" spans="2:63" ht="15.75" thickTop="1" x14ac:dyDescent="0.25"/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0FDD-6BDB-49E2-98D8-F189BBB6D486}">
  <dimension ref="B1:AP19"/>
  <sheetViews>
    <sheetView workbookViewId="0">
      <selection activeCell="G4" sqref="G4"/>
    </sheetView>
  </sheetViews>
  <sheetFormatPr defaultRowHeight="15" x14ac:dyDescent="0.25"/>
  <cols>
    <col min="1" max="1" width="2.5703125" customWidth="1"/>
    <col min="2" max="4" width="28.28515625" customWidth="1"/>
    <col min="5" max="5" width="20" customWidth="1"/>
    <col min="7" max="9" width="11.85546875" bestFit="1" customWidth="1"/>
    <col min="10" max="42" width="11.5703125" bestFit="1" customWidth="1"/>
  </cols>
  <sheetData>
    <row r="1" spans="2:42" ht="15.75" x14ac:dyDescent="0.25">
      <c r="G1" s="18">
        <v>1</v>
      </c>
      <c r="H1" s="18">
        <v>1</v>
      </c>
      <c r="I1" s="18">
        <v>1</v>
      </c>
      <c r="J1" s="18">
        <v>1</v>
      </c>
      <c r="K1" s="18">
        <v>1</v>
      </c>
      <c r="L1" s="18">
        <v>1</v>
      </c>
      <c r="M1" s="18">
        <v>1</v>
      </c>
      <c r="N1" s="18">
        <v>1</v>
      </c>
      <c r="O1" s="18">
        <v>1</v>
      </c>
      <c r="P1" s="18">
        <v>1</v>
      </c>
      <c r="Q1" s="18">
        <v>1</v>
      </c>
      <c r="R1" s="18">
        <v>1</v>
      </c>
      <c r="S1" s="18">
        <f t="shared" ref="S1:AP1" si="0">G1+1</f>
        <v>2</v>
      </c>
      <c r="T1" s="18">
        <f t="shared" si="0"/>
        <v>2</v>
      </c>
      <c r="U1" s="18">
        <f t="shared" si="0"/>
        <v>2</v>
      </c>
      <c r="V1" s="18">
        <f t="shared" si="0"/>
        <v>2</v>
      </c>
      <c r="W1" s="18">
        <f t="shared" si="0"/>
        <v>2</v>
      </c>
      <c r="X1" s="18">
        <f t="shared" si="0"/>
        <v>2</v>
      </c>
      <c r="Y1" s="18">
        <f t="shared" si="0"/>
        <v>2</v>
      </c>
      <c r="Z1" s="18">
        <f t="shared" si="0"/>
        <v>2</v>
      </c>
      <c r="AA1" s="18">
        <f t="shared" si="0"/>
        <v>2</v>
      </c>
      <c r="AB1" s="18">
        <f t="shared" si="0"/>
        <v>2</v>
      </c>
      <c r="AC1" s="18">
        <f t="shared" si="0"/>
        <v>2</v>
      </c>
      <c r="AD1" s="18">
        <f t="shared" si="0"/>
        <v>2</v>
      </c>
      <c r="AE1" s="18">
        <f t="shared" si="0"/>
        <v>3</v>
      </c>
      <c r="AF1" s="18">
        <f t="shared" si="0"/>
        <v>3</v>
      </c>
      <c r="AG1" s="18">
        <f t="shared" si="0"/>
        <v>3</v>
      </c>
      <c r="AH1" s="18">
        <f t="shared" si="0"/>
        <v>3</v>
      </c>
      <c r="AI1" s="18">
        <f t="shared" si="0"/>
        <v>3</v>
      </c>
      <c r="AJ1" s="18">
        <f t="shared" si="0"/>
        <v>3</v>
      </c>
      <c r="AK1" s="18">
        <f t="shared" si="0"/>
        <v>3</v>
      </c>
      <c r="AL1" s="18">
        <f t="shared" si="0"/>
        <v>3</v>
      </c>
      <c r="AM1" s="18">
        <f t="shared" si="0"/>
        <v>3</v>
      </c>
      <c r="AN1" s="18">
        <f t="shared" si="0"/>
        <v>3</v>
      </c>
      <c r="AO1" s="18">
        <f t="shared" si="0"/>
        <v>3</v>
      </c>
      <c r="AP1" s="18">
        <f t="shared" si="0"/>
        <v>3</v>
      </c>
    </row>
    <row r="2" spans="2:42" x14ac:dyDescent="0.25">
      <c r="G2" s="30">
        <v>1</v>
      </c>
      <c r="H2" s="30">
        <f>G2+1</f>
        <v>2</v>
      </c>
      <c r="I2" s="30">
        <f t="shared" ref="I2:AP2" si="1">H2+1</f>
        <v>3</v>
      </c>
      <c r="J2" s="30">
        <f t="shared" si="1"/>
        <v>4</v>
      </c>
      <c r="K2" s="30">
        <f t="shared" si="1"/>
        <v>5</v>
      </c>
      <c r="L2" s="30">
        <f t="shared" si="1"/>
        <v>6</v>
      </c>
      <c r="M2" s="30">
        <f t="shared" si="1"/>
        <v>7</v>
      </c>
      <c r="N2" s="30">
        <f t="shared" si="1"/>
        <v>8</v>
      </c>
      <c r="O2" s="30">
        <f t="shared" si="1"/>
        <v>9</v>
      </c>
      <c r="P2" s="30">
        <f t="shared" si="1"/>
        <v>10</v>
      </c>
      <c r="Q2" s="30">
        <f t="shared" si="1"/>
        <v>11</v>
      </c>
      <c r="R2" s="30">
        <f t="shared" si="1"/>
        <v>12</v>
      </c>
      <c r="S2" s="30">
        <f t="shared" si="1"/>
        <v>13</v>
      </c>
      <c r="T2" s="30">
        <f t="shared" si="1"/>
        <v>14</v>
      </c>
      <c r="U2" s="30">
        <f t="shared" si="1"/>
        <v>15</v>
      </c>
      <c r="V2" s="30">
        <f t="shared" si="1"/>
        <v>16</v>
      </c>
      <c r="W2" s="30">
        <f t="shared" si="1"/>
        <v>17</v>
      </c>
      <c r="X2" s="30">
        <f t="shared" si="1"/>
        <v>18</v>
      </c>
      <c r="Y2" s="30">
        <f t="shared" si="1"/>
        <v>19</v>
      </c>
      <c r="Z2" s="30">
        <f t="shared" si="1"/>
        <v>20</v>
      </c>
      <c r="AA2" s="30">
        <f t="shared" si="1"/>
        <v>21</v>
      </c>
      <c r="AB2" s="30">
        <f t="shared" si="1"/>
        <v>22</v>
      </c>
      <c r="AC2" s="30">
        <f t="shared" si="1"/>
        <v>23</v>
      </c>
      <c r="AD2" s="30">
        <f t="shared" si="1"/>
        <v>24</v>
      </c>
      <c r="AE2" s="30">
        <f t="shared" si="1"/>
        <v>25</v>
      </c>
      <c r="AF2" s="30">
        <f t="shared" si="1"/>
        <v>26</v>
      </c>
      <c r="AG2" s="30">
        <f t="shared" si="1"/>
        <v>27</v>
      </c>
      <c r="AH2" s="30">
        <f t="shared" si="1"/>
        <v>28</v>
      </c>
      <c r="AI2" s="30">
        <f t="shared" si="1"/>
        <v>29</v>
      </c>
      <c r="AJ2" s="30">
        <f t="shared" si="1"/>
        <v>30</v>
      </c>
      <c r="AK2" s="30">
        <f t="shared" si="1"/>
        <v>31</v>
      </c>
      <c r="AL2" s="30">
        <f t="shared" si="1"/>
        <v>32</v>
      </c>
      <c r="AM2" s="30">
        <f t="shared" si="1"/>
        <v>33</v>
      </c>
      <c r="AN2" s="30">
        <f t="shared" si="1"/>
        <v>34</v>
      </c>
      <c r="AO2" s="30">
        <f t="shared" si="1"/>
        <v>35</v>
      </c>
      <c r="AP2" s="30">
        <f t="shared" si="1"/>
        <v>36</v>
      </c>
    </row>
    <row r="3" spans="2:42" x14ac:dyDescent="0.25">
      <c r="B3" s="30" t="s">
        <v>32</v>
      </c>
      <c r="C3" s="30" t="s">
        <v>77</v>
      </c>
      <c r="D3" s="30" t="s">
        <v>31</v>
      </c>
      <c r="E3" s="30" t="s">
        <v>78</v>
      </c>
      <c r="G3" s="37"/>
    </row>
    <row r="4" spans="2:42" x14ac:dyDescent="0.25">
      <c r="B4" t="s">
        <v>40</v>
      </c>
      <c r="C4">
        <v>1</v>
      </c>
      <c r="D4">
        <v>1</v>
      </c>
      <c r="E4" s="33">
        <v>10000</v>
      </c>
      <c r="G4" s="39">
        <f t="shared" ref="G4:G17" si="2">IF($D4&gt;G$2,0,$E4)</f>
        <v>10000</v>
      </c>
      <c r="H4" s="39">
        <f t="shared" ref="H4:AP12" si="3">IF($D4&gt;H$2,0,$E4)</f>
        <v>10000</v>
      </c>
      <c r="I4" s="39">
        <f t="shared" si="3"/>
        <v>10000</v>
      </c>
      <c r="J4" s="39">
        <f t="shared" si="3"/>
        <v>10000</v>
      </c>
      <c r="K4" s="39">
        <f t="shared" si="3"/>
        <v>10000</v>
      </c>
      <c r="L4" s="39">
        <f t="shared" si="3"/>
        <v>10000</v>
      </c>
      <c r="M4" s="39">
        <f t="shared" si="3"/>
        <v>10000</v>
      </c>
      <c r="N4" s="39">
        <f t="shared" si="3"/>
        <v>10000</v>
      </c>
      <c r="O4" s="39">
        <f t="shared" si="3"/>
        <v>10000</v>
      </c>
      <c r="P4" s="39">
        <f t="shared" si="3"/>
        <v>10000</v>
      </c>
      <c r="Q4" s="39">
        <f t="shared" si="3"/>
        <v>10000</v>
      </c>
      <c r="R4" s="39">
        <f t="shared" si="3"/>
        <v>10000</v>
      </c>
      <c r="S4" s="39">
        <f t="shared" si="3"/>
        <v>10000</v>
      </c>
      <c r="T4" s="39">
        <f t="shared" si="3"/>
        <v>10000</v>
      </c>
      <c r="U4" s="39">
        <f t="shared" si="3"/>
        <v>10000</v>
      </c>
      <c r="V4" s="39">
        <f t="shared" si="3"/>
        <v>10000</v>
      </c>
      <c r="W4" s="39">
        <f t="shared" si="3"/>
        <v>10000</v>
      </c>
      <c r="X4" s="39">
        <f t="shared" si="3"/>
        <v>10000</v>
      </c>
      <c r="Y4" s="39">
        <f t="shared" si="3"/>
        <v>10000</v>
      </c>
      <c r="Z4" s="39">
        <f t="shared" si="3"/>
        <v>10000</v>
      </c>
      <c r="AA4" s="39">
        <f t="shared" si="3"/>
        <v>10000</v>
      </c>
      <c r="AB4" s="39">
        <f t="shared" si="3"/>
        <v>10000</v>
      </c>
      <c r="AC4" s="39">
        <f t="shared" si="3"/>
        <v>10000</v>
      </c>
      <c r="AD4" s="39">
        <f t="shared" si="3"/>
        <v>10000</v>
      </c>
      <c r="AE4" s="39">
        <f t="shared" si="3"/>
        <v>10000</v>
      </c>
      <c r="AF4" s="39">
        <f t="shared" si="3"/>
        <v>10000</v>
      </c>
      <c r="AG4" s="39">
        <f t="shared" si="3"/>
        <v>10000</v>
      </c>
      <c r="AH4" s="39">
        <f t="shared" si="3"/>
        <v>10000</v>
      </c>
      <c r="AI4" s="39">
        <f t="shared" si="3"/>
        <v>10000</v>
      </c>
      <c r="AJ4" s="39">
        <f t="shared" si="3"/>
        <v>10000</v>
      </c>
      <c r="AK4" s="39">
        <f t="shared" si="3"/>
        <v>10000</v>
      </c>
      <c r="AL4" s="39">
        <f t="shared" si="3"/>
        <v>10000</v>
      </c>
      <c r="AM4" s="39">
        <f t="shared" si="3"/>
        <v>10000</v>
      </c>
      <c r="AN4" s="39">
        <f t="shared" si="3"/>
        <v>10000</v>
      </c>
      <c r="AO4" s="39">
        <f t="shared" si="3"/>
        <v>10000</v>
      </c>
      <c r="AP4" s="39">
        <f t="shared" si="3"/>
        <v>10000</v>
      </c>
    </row>
    <row r="5" spans="2:42" ht="16.5" x14ac:dyDescent="0.3">
      <c r="B5" t="s">
        <v>25</v>
      </c>
      <c r="C5">
        <v>2</v>
      </c>
      <c r="D5" s="14">
        <v>2</v>
      </c>
      <c r="E5" s="33">
        <v>8000</v>
      </c>
      <c r="G5" s="39">
        <f t="shared" si="2"/>
        <v>0</v>
      </c>
      <c r="H5" s="39">
        <f t="shared" ref="H5:V5" si="4">IF($D5&gt;H$2,0,$E5)</f>
        <v>8000</v>
      </c>
      <c r="I5" s="39">
        <f t="shared" si="4"/>
        <v>8000</v>
      </c>
      <c r="J5" s="39">
        <f t="shared" si="4"/>
        <v>8000</v>
      </c>
      <c r="K5" s="39">
        <f t="shared" si="4"/>
        <v>8000</v>
      </c>
      <c r="L5" s="39">
        <f t="shared" si="4"/>
        <v>8000</v>
      </c>
      <c r="M5" s="39">
        <f t="shared" si="4"/>
        <v>8000</v>
      </c>
      <c r="N5" s="39">
        <f t="shared" si="4"/>
        <v>8000</v>
      </c>
      <c r="O5" s="39">
        <f t="shared" si="4"/>
        <v>8000</v>
      </c>
      <c r="P5" s="39">
        <f t="shared" si="4"/>
        <v>8000</v>
      </c>
      <c r="Q5" s="39">
        <f t="shared" si="4"/>
        <v>8000</v>
      </c>
      <c r="R5" s="39">
        <f t="shared" si="4"/>
        <v>8000</v>
      </c>
      <c r="S5" s="39">
        <f t="shared" si="4"/>
        <v>8000</v>
      </c>
      <c r="T5" s="39">
        <f t="shared" si="4"/>
        <v>8000</v>
      </c>
      <c r="U5" s="39">
        <f t="shared" si="4"/>
        <v>8000</v>
      </c>
      <c r="V5" s="39">
        <f t="shared" si="4"/>
        <v>8000</v>
      </c>
      <c r="W5" s="39">
        <f t="shared" si="3"/>
        <v>8000</v>
      </c>
      <c r="X5" s="39">
        <f t="shared" si="3"/>
        <v>8000</v>
      </c>
      <c r="Y5" s="39">
        <f t="shared" si="3"/>
        <v>8000</v>
      </c>
      <c r="Z5" s="39">
        <f t="shared" si="3"/>
        <v>8000</v>
      </c>
      <c r="AA5" s="39">
        <f t="shared" si="3"/>
        <v>8000</v>
      </c>
      <c r="AB5" s="39">
        <f t="shared" si="3"/>
        <v>8000</v>
      </c>
      <c r="AC5" s="39">
        <f t="shared" si="3"/>
        <v>8000</v>
      </c>
      <c r="AD5" s="39">
        <f t="shared" si="3"/>
        <v>8000</v>
      </c>
      <c r="AE5" s="39">
        <f t="shared" si="3"/>
        <v>8000</v>
      </c>
      <c r="AF5" s="39">
        <f t="shared" si="3"/>
        <v>8000</v>
      </c>
      <c r="AG5" s="39">
        <f t="shared" si="3"/>
        <v>8000</v>
      </c>
      <c r="AH5" s="39">
        <f t="shared" si="3"/>
        <v>8000</v>
      </c>
      <c r="AI5" s="39">
        <f t="shared" si="3"/>
        <v>8000</v>
      </c>
      <c r="AJ5" s="39">
        <f t="shared" si="3"/>
        <v>8000</v>
      </c>
      <c r="AK5" s="39">
        <f t="shared" si="3"/>
        <v>8000</v>
      </c>
      <c r="AL5" s="39">
        <f t="shared" si="3"/>
        <v>8000</v>
      </c>
      <c r="AM5" s="39">
        <f t="shared" si="3"/>
        <v>8000</v>
      </c>
      <c r="AN5" s="39">
        <f t="shared" si="3"/>
        <v>8000</v>
      </c>
      <c r="AO5" s="39">
        <f t="shared" si="3"/>
        <v>8000</v>
      </c>
      <c r="AP5" s="39">
        <f t="shared" si="3"/>
        <v>8000</v>
      </c>
    </row>
    <row r="6" spans="2:42" x14ac:dyDescent="0.25">
      <c r="B6" t="s">
        <v>41</v>
      </c>
      <c r="C6">
        <v>3</v>
      </c>
      <c r="D6">
        <v>3</v>
      </c>
      <c r="E6" s="33">
        <v>7000</v>
      </c>
      <c r="G6" s="39">
        <f t="shared" si="2"/>
        <v>0</v>
      </c>
      <c r="H6" s="39">
        <f t="shared" ref="H6:K17" si="5">IF($D6&gt;H$2,0,$E6)</f>
        <v>0</v>
      </c>
      <c r="I6" s="39">
        <f t="shared" si="5"/>
        <v>7000</v>
      </c>
      <c r="J6" s="39">
        <f t="shared" si="5"/>
        <v>7000</v>
      </c>
      <c r="K6" s="39">
        <f t="shared" si="5"/>
        <v>7000</v>
      </c>
      <c r="L6" s="39">
        <f t="shared" si="3"/>
        <v>7000</v>
      </c>
      <c r="M6" s="39">
        <f t="shared" si="3"/>
        <v>7000</v>
      </c>
      <c r="N6" s="39">
        <f t="shared" si="3"/>
        <v>7000</v>
      </c>
      <c r="O6" s="39">
        <f t="shared" si="3"/>
        <v>7000</v>
      </c>
      <c r="P6" s="39">
        <f t="shared" si="3"/>
        <v>7000</v>
      </c>
      <c r="Q6" s="39">
        <f t="shared" si="3"/>
        <v>7000</v>
      </c>
      <c r="R6" s="39">
        <f t="shared" si="3"/>
        <v>7000</v>
      </c>
      <c r="S6" s="39">
        <f t="shared" si="3"/>
        <v>7000</v>
      </c>
      <c r="T6" s="39">
        <f t="shared" si="3"/>
        <v>7000</v>
      </c>
      <c r="U6" s="39">
        <f t="shared" si="3"/>
        <v>7000</v>
      </c>
      <c r="V6" s="39">
        <f t="shared" si="3"/>
        <v>7000</v>
      </c>
      <c r="W6" s="39">
        <f t="shared" si="3"/>
        <v>7000</v>
      </c>
      <c r="X6" s="39">
        <f t="shared" si="3"/>
        <v>7000</v>
      </c>
      <c r="Y6" s="39">
        <f t="shared" si="3"/>
        <v>7000</v>
      </c>
      <c r="Z6" s="39">
        <f t="shared" si="3"/>
        <v>7000</v>
      </c>
      <c r="AA6" s="39">
        <f t="shared" si="3"/>
        <v>7000</v>
      </c>
      <c r="AB6" s="39">
        <f t="shared" si="3"/>
        <v>7000</v>
      </c>
      <c r="AC6" s="39">
        <f t="shared" si="3"/>
        <v>7000</v>
      </c>
      <c r="AD6" s="39">
        <f t="shared" si="3"/>
        <v>7000</v>
      </c>
      <c r="AE6" s="39">
        <f t="shared" si="3"/>
        <v>7000</v>
      </c>
      <c r="AF6" s="39">
        <f t="shared" si="3"/>
        <v>7000</v>
      </c>
      <c r="AG6" s="39">
        <f t="shared" si="3"/>
        <v>7000</v>
      </c>
      <c r="AH6" s="39">
        <f t="shared" si="3"/>
        <v>7000</v>
      </c>
      <c r="AI6" s="39">
        <f t="shared" si="3"/>
        <v>7000</v>
      </c>
      <c r="AJ6" s="39">
        <f t="shared" si="3"/>
        <v>7000</v>
      </c>
      <c r="AK6" s="39">
        <f t="shared" si="3"/>
        <v>7000</v>
      </c>
      <c r="AL6" s="39">
        <f t="shared" si="3"/>
        <v>7000</v>
      </c>
      <c r="AM6" s="39">
        <f t="shared" si="3"/>
        <v>7000</v>
      </c>
      <c r="AN6" s="39">
        <f t="shared" si="3"/>
        <v>7000</v>
      </c>
      <c r="AO6" s="39">
        <f t="shared" si="3"/>
        <v>7000</v>
      </c>
      <c r="AP6" s="39">
        <f t="shared" si="3"/>
        <v>7000</v>
      </c>
    </row>
    <row r="7" spans="2:42" x14ac:dyDescent="0.25">
      <c r="B7" t="s">
        <v>42</v>
      </c>
      <c r="C7">
        <f>C6+1</f>
        <v>4</v>
      </c>
      <c r="D7">
        <v>1</v>
      </c>
      <c r="E7" s="33">
        <v>6000</v>
      </c>
      <c r="G7" s="39">
        <f t="shared" si="2"/>
        <v>6000</v>
      </c>
      <c r="H7" s="39">
        <f t="shared" si="5"/>
        <v>6000</v>
      </c>
      <c r="I7" s="39">
        <f t="shared" si="5"/>
        <v>6000</v>
      </c>
      <c r="J7" s="39">
        <f t="shared" si="5"/>
        <v>6000</v>
      </c>
      <c r="K7" s="39">
        <f t="shared" si="5"/>
        <v>6000</v>
      </c>
      <c r="L7" s="39">
        <f t="shared" si="3"/>
        <v>6000</v>
      </c>
      <c r="M7" s="39">
        <f t="shared" si="3"/>
        <v>6000</v>
      </c>
      <c r="N7" s="39">
        <f t="shared" si="3"/>
        <v>6000</v>
      </c>
      <c r="O7" s="39">
        <f t="shared" si="3"/>
        <v>6000</v>
      </c>
      <c r="P7" s="39">
        <f t="shared" si="3"/>
        <v>6000</v>
      </c>
      <c r="Q7" s="39">
        <f t="shared" si="3"/>
        <v>6000</v>
      </c>
      <c r="R7" s="39">
        <f t="shared" si="3"/>
        <v>6000</v>
      </c>
      <c r="S7" s="39">
        <f t="shared" si="3"/>
        <v>6000</v>
      </c>
      <c r="T7" s="39">
        <f t="shared" si="3"/>
        <v>6000</v>
      </c>
      <c r="U7" s="39">
        <f t="shared" si="3"/>
        <v>6000</v>
      </c>
      <c r="V7" s="39">
        <f t="shared" si="3"/>
        <v>6000</v>
      </c>
      <c r="W7" s="39">
        <f t="shared" si="3"/>
        <v>6000</v>
      </c>
      <c r="X7" s="39">
        <f t="shared" si="3"/>
        <v>6000</v>
      </c>
      <c r="Y7" s="39">
        <f t="shared" si="3"/>
        <v>6000</v>
      </c>
      <c r="Z7" s="39">
        <f t="shared" si="3"/>
        <v>6000</v>
      </c>
      <c r="AA7" s="39">
        <f t="shared" si="3"/>
        <v>6000</v>
      </c>
      <c r="AB7" s="39">
        <f t="shared" si="3"/>
        <v>6000</v>
      </c>
      <c r="AC7" s="39">
        <f t="shared" si="3"/>
        <v>6000</v>
      </c>
      <c r="AD7" s="39">
        <f t="shared" si="3"/>
        <v>6000</v>
      </c>
      <c r="AE7" s="39">
        <f t="shared" si="3"/>
        <v>6000</v>
      </c>
      <c r="AF7" s="39">
        <f t="shared" si="3"/>
        <v>6000</v>
      </c>
      <c r="AG7" s="39">
        <f t="shared" si="3"/>
        <v>6000</v>
      </c>
      <c r="AH7" s="39">
        <f t="shared" si="3"/>
        <v>6000</v>
      </c>
      <c r="AI7" s="39">
        <f t="shared" si="3"/>
        <v>6000</v>
      </c>
      <c r="AJ7" s="39">
        <f t="shared" si="3"/>
        <v>6000</v>
      </c>
      <c r="AK7" s="39">
        <f t="shared" si="3"/>
        <v>6000</v>
      </c>
      <c r="AL7" s="39">
        <f t="shared" si="3"/>
        <v>6000</v>
      </c>
      <c r="AM7" s="39">
        <f t="shared" si="3"/>
        <v>6000</v>
      </c>
      <c r="AN7" s="39">
        <f t="shared" si="3"/>
        <v>6000</v>
      </c>
      <c r="AO7" s="39">
        <f t="shared" si="3"/>
        <v>6000</v>
      </c>
      <c r="AP7" s="39">
        <f t="shared" si="3"/>
        <v>6000</v>
      </c>
    </row>
    <row r="8" spans="2:42" x14ac:dyDescent="0.25">
      <c r="B8" t="s">
        <v>42</v>
      </c>
      <c r="C8">
        <f t="shared" ref="C8:C17" si="6">C7+1</f>
        <v>5</v>
      </c>
      <c r="D8">
        <v>2</v>
      </c>
      <c r="E8" s="33">
        <v>10000</v>
      </c>
      <c r="G8" s="39">
        <f t="shared" si="2"/>
        <v>0</v>
      </c>
      <c r="H8" s="39">
        <f t="shared" si="5"/>
        <v>10000</v>
      </c>
      <c r="I8" s="39">
        <f t="shared" si="5"/>
        <v>10000</v>
      </c>
      <c r="J8" s="39">
        <f t="shared" si="5"/>
        <v>10000</v>
      </c>
      <c r="K8" s="39">
        <f t="shared" si="5"/>
        <v>10000</v>
      </c>
      <c r="L8" s="39">
        <f t="shared" si="3"/>
        <v>10000</v>
      </c>
      <c r="M8" s="39">
        <f t="shared" si="3"/>
        <v>10000</v>
      </c>
      <c r="N8" s="39">
        <f t="shared" si="3"/>
        <v>10000</v>
      </c>
      <c r="O8" s="39">
        <f t="shared" si="3"/>
        <v>10000</v>
      </c>
      <c r="P8" s="39">
        <f t="shared" si="3"/>
        <v>10000</v>
      </c>
      <c r="Q8" s="39">
        <f t="shared" si="3"/>
        <v>10000</v>
      </c>
      <c r="R8" s="39">
        <f t="shared" si="3"/>
        <v>10000</v>
      </c>
      <c r="S8" s="39">
        <f t="shared" si="3"/>
        <v>10000</v>
      </c>
      <c r="T8" s="39">
        <f t="shared" si="3"/>
        <v>10000</v>
      </c>
      <c r="U8" s="39">
        <f t="shared" si="3"/>
        <v>10000</v>
      </c>
      <c r="V8" s="39">
        <f t="shared" si="3"/>
        <v>10000</v>
      </c>
      <c r="W8" s="39">
        <f t="shared" si="3"/>
        <v>10000</v>
      </c>
      <c r="X8" s="39">
        <f t="shared" si="3"/>
        <v>10000</v>
      </c>
      <c r="Y8" s="39">
        <f t="shared" si="3"/>
        <v>10000</v>
      </c>
      <c r="Z8" s="39">
        <f t="shared" si="3"/>
        <v>10000</v>
      </c>
      <c r="AA8" s="39">
        <f t="shared" si="3"/>
        <v>10000</v>
      </c>
      <c r="AB8" s="39">
        <f t="shared" si="3"/>
        <v>10000</v>
      </c>
      <c r="AC8" s="39">
        <f t="shared" si="3"/>
        <v>10000</v>
      </c>
      <c r="AD8" s="39">
        <f t="shared" si="3"/>
        <v>10000</v>
      </c>
      <c r="AE8" s="39">
        <f t="shared" si="3"/>
        <v>10000</v>
      </c>
      <c r="AF8" s="39">
        <f t="shared" si="3"/>
        <v>10000</v>
      </c>
      <c r="AG8" s="39">
        <f t="shared" si="3"/>
        <v>10000</v>
      </c>
      <c r="AH8" s="39">
        <f t="shared" si="3"/>
        <v>10000</v>
      </c>
      <c r="AI8" s="39">
        <f t="shared" si="3"/>
        <v>10000</v>
      </c>
      <c r="AJ8" s="39">
        <f t="shared" si="3"/>
        <v>10000</v>
      </c>
      <c r="AK8" s="39">
        <f t="shared" si="3"/>
        <v>10000</v>
      </c>
      <c r="AL8" s="39">
        <f t="shared" si="3"/>
        <v>10000</v>
      </c>
      <c r="AM8" s="39">
        <f t="shared" si="3"/>
        <v>10000</v>
      </c>
      <c r="AN8" s="39">
        <f t="shared" si="3"/>
        <v>10000</v>
      </c>
      <c r="AO8" s="39">
        <f t="shared" si="3"/>
        <v>10000</v>
      </c>
      <c r="AP8" s="39">
        <f t="shared" si="3"/>
        <v>10000</v>
      </c>
    </row>
    <row r="9" spans="2:42" ht="17.25" x14ac:dyDescent="0.3">
      <c r="B9" s="9" t="s">
        <v>26</v>
      </c>
      <c r="C9">
        <f t="shared" si="6"/>
        <v>6</v>
      </c>
      <c r="D9" s="14">
        <v>4</v>
      </c>
      <c r="E9" s="28">
        <v>5000</v>
      </c>
      <c r="G9" s="39">
        <f t="shared" si="2"/>
        <v>0</v>
      </c>
      <c r="H9" s="39">
        <f t="shared" si="5"/>
        <v>0</v>
      </c>
      <c r="I9" s="39">
        <f t="shared" si="5"/>
        <v>0</v>
      </c>
      <c r="J9" s="39">
        <f t="shared" si="5"/>
        <v>5000</v>
      </c>
      <c r="K9" s="39">
        <f t="shared" si="5"/>
        <v>5000</v>
      </c>
      <c r="L9" s="39">
        <f t="shared" si="3"/>
        <v>5000</v>
      </c>
      <c r="M9" s="39">
        <f t="shared" si="3"/>
        <v>5000</v>
      </c>
      <c r="N9" s="39">
        <f t="shared" si="3"/>
        <v>5000</v>
      </c>
      <c r="O9" s="39">
        <f t="shared" si="3"/>
        <v>5000</v>
      </c>
      <c r="P9" s="39">
        <f t="shared" si="3"/>
        <v>5000</v>
      </c>
      <c r="Q9" s="39">
        <f t="shared" si="3"/>
        <v>5000</v>
      </c>
      <c r="R9" s="39">
        <f t="shared" si="3"/>
        <v>5000</v>
      </c>
      <c r="S9" s="39">
        <f t="shared" si="3"/>
        <v>5000</v>
      </c>
      <c r="T9" s="39">
        <f t="shared" si="3"/>
        <v>5000</v>
      </c>
      <c r="U9" s="39">
        <f t="shared" si="3"/>
        <v>5000</v>
      </c>
      <c r="V9" s="39">
        <f t="shared" si="3"/>
        <v>5000</v>
      </c>
      <c r="W9" s="39">
        <f t="shared" si="3"/>
        <v>5000</v>
      </c>
      <c r="X9" s="39">
        <f t="shared" si="3"/>
        <v>5000</v>
      </c>
      <c r="Y9" s="39">
        <f t="shared" si="3"/>
        <v>5000</v>
      </c>
      <c r="Z9" s="39">
        <f t="shared" si="3"/>
        <v>5000</v>
      </c>
      <c r="AA9" s="39">
        <f t="shared" si="3"/>
        <v>5000</v>
      </c>
      <c r="AB9" s="39">
        <f t="shared" si="3"/>
        <v>5000</v>
      </c>
      <c r="AC9" s="39">
        <f t="shared" si="3"/>
        <v>5000</v>
      </c>
      <c r="AD9" s="39">
        <f t="shared" si="3"/>
        <v>5000</v>
      </c>
      <c r="AE9" s="39">
        <f t="shared" si="3"/>
        <v>5000</v>
      </c>
      <c r="AF9" s="39">
        <f t="shared" si="3"/>
        <v>5000</v>
      </c>
      <c r="AG9" s="39">
        <f t="shared" si="3"/>
        <v>5000</v>
      </c>
      <c r="AH9" s="39">
        <f t="shared" si="3"/>
        <v>5000</v>
      </c>
      <c r="AI9" s="39">
        <f t="shared" si="3"/>
        <v>5000</v>
      </c>
      <c r="AJ9" s="39">
        <f t="shared" si="3"/>
        <v>5000</v>
      </c>
      <c r="AK9" s="39">
        <f t="shared" si="3"/>
        <v>5000</v>
      </c>
      <c r="AL9" s="39">
        <f t="shared" si="3"/>
        <v>5000</v>
      </c>
      <c r="AM9" s="39">
        <f t="shared" si="3"/>
        <v>5000</v>
      </c>
      <c r="AN9" s="39">
        <f t="shared" si="3"/>
        <v>5000</v>
      </c>
      <c r="AO9" s="39">
        <f t="shared" si="3"/>
        <v>5000</v>
      </c>
      <c r="AP9" s="39">
        <f t="shared" si="3"/>
        <v>5000</v>
      </c>
    </row>
    <row r="10" spans="2:42" ht="17.25" x14ac:dyDescent="0.3">
      <c r="B10" s="9" t="s">
        <v>26</v>
      </c>
      <c r="C10">
        <f t="shared" si="6"/>
        <v>7</v>
      </c>
      <c r="D10">
        <v>3</v>
      </c>
      <c r="E10" s="28">
        <v>8000</v>
      </c>
      <c r="G10" s="39">
        <f t="shared" si="2"/>
        <v>0</v>
      </c>
      <c r="H10" s="39">
        <f t="shared" si="5"/>
        <v>0</v>
      </c>
      <c r="I10" s="39">
        <f t="shared" si="5"/>
        <v>8000</v>
      </c>
      <c r="J10" s="39">
        <f t="shared" si="5"/>
        <v>8000</v>
      </c>
      <c r="K10" s="39">
        <f t="shared" si="5"/>
        <v>8000</v>
      </c>
      <c r="L10" s="39">
        <f t="shared" si="3"/>
        <v>8000</v>
      </c>
      <c r="M10" s="39">
        <f t="shared" si="3"/>
        <v>8000</v>
      </c>
      <c r="N10" s="39">
        <f t="shared" si="3"/>
        <v>8000</v>
      </c>
      <c r="O10" s="39">
        <f t="shared" si="3"/>
        <v>8000</v>
      </c>
      <c r="P10" s="39">
        <f t="shared" si="3"/>
        <v>8000</v>
      </c>
      <c r="Q10" s="39">
        <f t="shared" si="3"/>
        <v>8000</v>
      </c>
      <c r="R10" s="39">
        <f t="shared" si="3"/>
        <v>8000</v>
      </c>
      <c r="S10" s="39">
        <f t="shared" si="3"/>
        <v>8000</v>
      </c>
      <c r="T10" s="39">
        <f t="shared" si="3"/>
        <v>8000</v>
      </c>
      <c r="U10" s="39">
        <f t="shared" si="3"/>
        <v>8000</v>
      </c>
      <c r="V10" s="39">
        <f t="shared" si="3"/>
        <v>8000</v>
      </c>
      <c r="W10" s="39">
        <f t="shared" si="3"/>
        <v>8000</v>
      </c>
      <c r="X10" s="39">
        <f t="shared" si="3"/>
        <v>8000</v>
      </c>
      <c r="Y10" s="39">
        <f t="shared" si="3"/>
        <v>8000</v>
      </c>
      <c r="Z10" s="39">
        <f t="shared" si="3"/>
        <v>8000</v>
      </c>
      <c r="AA10" s="39">
        <f t="shared" si="3"/>
        <v>8000</v>
      </c>
      <c r="AB10" s="39">
        <f t="shared" si="3"/>
        <v>8000</v>
      </c>
      <c r="AC10" s="39">
        <f t="shared" si="3"/>
        <v>8000</v>
      </c>
      <c r="AD10" s="39">
        <f t="shared" si="3"/>
        <v>8000</v>
      </c>
      <c r="AE10" s="39">
        <f t="shared" si="3"/>
        <v>8000</v>
      </c>
      <c r="AF10" s="39">
        <f t="shared" si="3"/>
        <v>8000</v>
      </c>
      <c r="AG10" s="39">
        <f t="shared" si="3"/>
        <v>8000</v>
      </c>
      <c r="AH10" s="39">
        <f t="shared" si="3"/>
        <v>8000</v>
      </c>
      <c r="AI10" s="39">
        <f t="shared" si="3"/>
        <v>8000</v>
      </c>
      <c r="AJ10" s="39">
        <f t="shared" si="3"/>
        <v>8000</v>
      </c>
      <c r="AK10" s="39">
        <f t="shared" si="3"/>
        <v>8000</v>
      </c>
      <c r="AL10" s="39">
        <f t="shared" si="3"/>
        <v>8000</v>
      </c>
      <c r="AM10" s="39">
        <f t="shared" si="3"/>
        <v>8000</v>
      </c>
      <c r="AN10" s="39">
        <f t="shared" si="3"/>
        <v>8000</v>
      </c>
      <c r="AO10" s="39">
        <f t="shared" si="3"/>
        <v>8000</v>
      </c>
      <c r="AP10" s="39">
        <f t="shared" si="3"/>
        <v>8000</v>
      </c>
    </row>
    <row r="11" spans="2:42" ht="17.25" x14ac:dyDescent="0.3">
      <c r="B11" s="9" t="s">
        <v>26</v>
      </c>
      <c r="C11">
        <f t="shared" si="6"/>
        <v>8</v>
      </c>
      <c r="D11">
        <v>5</v>
      </c>
      <c r="E11" s="28">
        <v>7000</v>
      </c>
      <c r="G11" s="39">
        <f t="shared" si="2"/>
        <v>0</v>
      </c>
      <c r="H11" s="39">
        <f t="shared" si="5"/>
        <v>0</v>
      </c>
      <c r="I11" s="39">
        <f t="shared" si="5"/>
        <v>0</v>
      </c>
      <c r="J11" s="39">
        <f t="shared" si="5"/>
        <v>0</v>
      </c>
      <c r="K11" s="39">
        <f t="shared" si="5"/>
        <v>7000</v>
      </c>
      <c r="L11" s="39">
        <f t="shared" si="3"/>
        <v>7000</v>
      </c>
      <c r="M11" s="39">
        <f t="shared" si="3"/>
        <v>7000</v>
      </c>
      <c r="N11" s="39">
        <f t="shared" si="3"/>
        <v>7000</v>
      </c>
      <c r="O11" s="39">
        <f t="shared" si="3"/>
        <v>7000</v>
      </c>
      <c r="P11" s="39">
        <f t="shared" si="3"/>
        <v>7000</v>
      </c>
      <c r="Q11" s="39">
        <f t="shared" si="3"/>
        <v>7000</v>
      </c>
      <c r="R11" s="39">
        <f t="shared" si="3"/>
        <v>7000</v>
      </c>
      <c r="S11" s="39">
        <f t="shared" si="3"/>
        <v>7000</v>
      </c>
      <c r="T11" s="39">
        <f t="shared" si="3"/>
        <v>7000</v>
      </c>
      <c r="U11" s="39">
        <f t="shared" si="3"/>
        <v>7000</v>
      </c>
      <c r="V11" s="39">
        <f t="shared" si="3"/>
        <v>7000</v>
      </c>
      <c r="W11" s="39">
        <f t="shared" si="3"/>
        <v>7000</v>
      </c>
      <c r="X11" s="39">
        <f t="shared" si="3"/>
        <v>7000</v>
      </c>
      <c r="Y11" s="39">
        <f t="shared" si="3"/>
        <v>7000</v>
      </c>
      <c r="Z11" s="39">
        <f t="shared" si="3"/>
        <v>7000</v>
      </c>
      <c r="AA11" s="39">
        <f t="shared" si="3"/>
        <v>7000</v>
      </c>
      <c r="AB11" s="39">
        <f t="shared" si="3"/>
        <v>7000</v>
      </c>
      <c r="AC11" s="39">
        <f t="shared" si="3"/>
        <v>7000</v>
      </c>
      <c r="AD11" s="39">
        <f t="shared" si="3"/>
        <v>7000</v>
      </c>
      <c r="AE11" s="39">
        <f t="shared" si="3"/>
        <v>7000</v>
      </c>
      <c r="AF11" s="39">
        <f t="shared" si="3"/>
        <v>7000</v>
      </c>
      <c r="AG11" s="39">
        <f t="shared" si="3"/>
        <v>7000</v>
      </c>
      <c r="AH11" s="39">
        <f t="shared" si="3"/>
        <v>7000</v>
      </c>
      <c r="AI11" s="39">
        <f t="shared" si="3"/>
        <v>7000</v>
      </c>
      <c r="AJ11" s="39">
        <f t="shared" si="3"/>
        <v>7000</v>
      </c>
      <c r="AK11" s="39">
        <f t="shared" si="3"/>
        <v>7000</v>
      </c>
      <c r="AL11" s="39">
        <f t="shared" si="3"/>
        <v>7000</v>
      </c>
      <c r="AM11" s="39">
        <f t="shared" si="3"/>
        <v>7000</v>
      </c>
      <c r="AN11" s="39">
        <f t="shared" si="3"/>
        <v>7000</v>
      </c>
      <c r="AO11" s="39">
        <f t="shared" si="3"/>
        <v>7000</v>
      </c>
      <c r="AP11" s="39">
        <f t="shared" si="3"/>
        <v>7000</v>
      </c>
    </row>
    <row r="12" spans="2:42" ht="17.25" x14ac:dyDescent="0.3">
      <c r="B12" s="9" t="s">
        <v>27</v>
      </c>
      <c r="C12">
        <f t="shared" si="6"/>
        <v>9</v>
      </c>
      <c r="D12" s="14">
        <v>3</v>
      </c>
      <c r="E12" s="28">
        <v>4000</v>
      </c>
      <c r="G12" s="39">
        <f t="shared" si="2"/>
        <v>0</v>
      </c>
      <c r="H12" s="39">
        <f t="shared" si="5"/>
        <v>0</v>
      </c>
      <c r="I12" s="39">
        <f t="shared" si="5"/>
        <v>4000</v>
      </c>
      <c r="J12" s="39">
        <f t="shared" si="5"/>
        <v>4000</v>
      </c>
      <c r="K12" s="39">
        <f t="shared" si="5"/>
        <v>4000</v>
      </c>
      <c r="L12" s="39">
        <f t="shared" si="3"/>
        <v>4000</v>
      </c>
      <c r="M12" s="39">
        <f t="shared" si="3"/>
        <v>4000</v>
      </c>
      <c r="N12" s="39">
        <f t="shared" si="3"/>
        <v>4000</v>
      </c>
      <c r="O12" s="39">
        <f t="shared" si="3"/>
        <v>4000</v>
      </c>
      <c r="P12" s="39">
        <f t="shared" si="3"/>
        <v>4000</v>
      </c>
      <c r="Q12" s="39">
        <f t="shared" si="3"/>
        <v>4000</v>
      </c>
      <c r="R12" s="39">
        <f t="shared" si="3"/>
        <v>4000</v>
      </c>
      <c r="S12" s="39">
        <f t="shared" si="3"/>
        <v>4000</v>
      </c>
      <c r="T12" s="39">
        <f t="shared" si="3"/>
        <v>4000</v>
      </c>
      <c r="U12" s="39">
        <f t="shared" si="3"/>
        <v>4000</v>
      </c>
      <c r="V12" s="39">
        <f t="shared" si="3"/>
        <v>4000</v>
      </c>
      <c r="W12" s="39">
        <f t="shared" si="3"/>
        <v>4000</v>
      </c>
      <c r="X12" s="39">
        <f t="shared" si="3"/>
        <v>4000</v>
      </c>
      <c r="Y12" s="39">
        <f t="shared" si="3"/>
        <v>4000</v>
      </c>
      <c r="Z12" s="39">
        <f t="shared" ref="L12:AP17" si="7">IF($D12&gt;Z$2,0,$E12)</f>
        <v>4000</v>
      </c>
      <c r="AA12" s="39">
        <f t="shared" si="7"/>
        <v>4000</v>
      </c>
      <c r="AB12" s="39">
        <f t="shared" si="7"/>
        <v>4000</v>
      </c>
      <c r="AC12" s="39">
        <f t="shared" si="7"/>
        <v>4000</v>
      </c>
      <c r="AD12" s="39">
        <f t="shared" si="7"/>
        <v>4000</v>
      </c>
      <c r="AE12" s="39">
        <f t="shared" si="7"/>
        <v>4000</v>
      </c>
      <c r="AF12" s="39">
        <f t="shared" si="7"/>
        <v>4000</v>
      </c>
      <c r="AG12" s="39">
        <f t="shared" si="7"/>
        <v>4000</v>
      </c>
      <c r="AH12" s="39">
        <f t="shared" si="7"/>
        <v>4000</v>
      </c>
      <c r="AI12" s="39">
        <f t="shared" si="7"/>
        <v>4000</v>
      </c>
      <c r="AJ12" s="39">
        <f t="shared" si="7"/>
        <v>4000</v>
      </c>
      <c r="AK12" s="39">
        <f t="shared" si="7"/>
        <v>4000</v>
      </c>
      <c r="AL12" s="39">
        <f t="shared" si="7"/>
        <v>4000</v>
      </c>
      <c r="AM12" s="39">
        <f t="shared" si="7"/>
        <v>4000</v>
      </c>
      <c r="AN12" s="39">
        <f t="shared" si="7"/>
        <v>4000</v>
      </c>
      <c r="AO12" s="39">
        <f t="shared" si="7"/>
        <v>4000</v>
      </c>
      <c r="AP12" s="39">
        <f t="shared" si="7"/>
        <v>4000</v>
      </c>
    </row>
    <row r="13" spans="2:42" ht="17.25" x14ac:dyDescent="0.3">
      <c r="B13" s="9" t="s">
        <v>27</v>
      </c>
      <c r="C13">
        <f t="shared" si="6"/>
        <v>10</v>
      </c>
      <c r="D13" s="14">
        <v>1</v>
      </c>
      <c r="E13" s="27">
        <v>2500</v>
      </c>
      <c r="G13" s="39">
        <f t="shared" si="2"/>
        <v>2500</v>
      </c>
      <c r="H13" s="39">
        <f t="shared" si="5"/>
        <v>2500</v>
      </c>
      <c r="I13" s="39">
        <f t="shared" si="5"/>
        <v>2500</v>
      </c>
      <c r="J13" s="39">
        <f t="shared" si="5"/>
        <v>2500</v>
      </c>
      <c r="K13" s="39">
        <f t="shared" si="5"/>
        <v>2500</v>
      </c>
      <c r="L13" s="39">
        <f t="shared" si="7"/>
        <v>2500</v>
      </c>
      <c r="M13" s="39">
        <f t="shared" si="7"/>
        <v>2500</v>
      </c>
      <c r="N13" s="39">
        <f t="shared" si="7"/>
        <v>2500</v>
      </c>
      <c r="O13" s="39">
        <f t="shared" si="7"/>
        <v>2500</v>
      </c>
      <c r="P13" s="39">
        <f t="shared" si="7"/>
        <v>2500</v>
      </c>
      <c r="Q13" s="39">
        <f t="shared" si="7"/>
        <v>2500</v>
      </c>
      <c r="R13" s="39">
        <f t="shared" si="7"/>
        <v>2500</v>
      </c>
      <c r="S13" s="39">
        <f t="shared" si="7"/>
        <v>2500</v>
      </c>
      <c r="T13" s="39">
        <f t="shared" si="7"/>
        <v>2500</v>
      </c>
      <c r="U13" s="39">
        <f t="shared" si="7"/>
        <v>2500</v>
      </c>
      <c r="V13" s="39">
        <f t="shared" si="7"/>
        <v>2500</v>
      </c>
      <c r="W13" s="39">
        <f t="shared" si="7"/>
        <v>2500</v>
      </c>
      <c r="X13" s="39">
        <f t="shared" si="7"/>
        <v>2500</v>
      </c>
      <c r="Y13" s="39">
        <f t="shared" si="7"/>
        <v>2500</v>
      </c>
      <c r="Z13" s="39">
        <f t="shared" si="7"/>
        <v>2500</v>
      </c>
      <c r="AA13" s="39">
        <f t="shared" si="7"/>
        <v>2500</v>
      </c>
      <c r="AB13" s="39">
        <f t="shared" si="7"/>
        <v>2500</v>
      </c>
      <c r="AC13" s="39">
        <f t="shared" si="7"/>
        <v>2500</v>
      </c>
      <c r="AD13" s="39">
        <f t="shared" si="7"/>
        <v>2500</v>
      </c>
      <c r="AE13" s="39">
        <f t="shared" si="7"/>
        <v>2500</v>
      </c>
      <c r="AF13" s="39">
        <f t="shared" si="7"/>
        <v>2500</v>
      </c>
      <c r="AG13" s="39">
        <f t="shared" si="7"/>
        <v>2500</v>
      </c>
      <c r="AH13" s="39">
        <f t="shared" si="7"/>
        <v>2500</v>
      </c>
      <c r="AI13" s="39">
        <f t="shared" si="7"/>
        <v>2500</v>
      </c>
      <c r="AJ13" s="39">
        <f t="shared" si="7"/>
        <v>2500</v>
      </c>
      <c r="AK13" s="39">
        <f t="shared" si="7"/>
        <v>2500</v>
      </c>
      <c r="AL13" s="39">
        <f t="shared" si="7"/>
        <v>2500</v>
      </c>
      <c r="AM13" s="39">
        <f t="shared" si="7"/>
        <v>2500</v>
      </c>
      <c r="AN13" s="39">
        <f t="shared" si="7"/>
        <v>2500</v>
      </c>
      <c r="AO13" s="39">
        <f t="shared" si="7"/>
        <v>2500</v>
      </c>
      <c r="AP13" s="39">
        <f t="shared" si="7"/>
        <v>2500</v>
      </c>
    </row>
    <row r="14" spans="2:42" ht="17.25" x14ac:dyDescent="0.3">
      <c r="B14" s="9" t="s">
        <v>27</v>
      </c>
      <c r="C14">
        <f t="shared" si="6"/>
        <v>11</v>
      </c>
      <c r="D14">
        <v>2</v>
      </c>
      <c r="E14" s="28">
        <v>10000</v>
      </c>
      <c r="G14" s="39">
        <f t="shared" si="2"/>
        <v>0</v>
      </c>
      <c r="H14" s="39">
        <f t="shared" si="5"/>
        <v>10000</v>
      </c>
      <c r="I14" s="39">
        <f t="shared" si="5"/>
        <v>10000</v>
      </c>
      <c r="J14" s="39">
        <f t="shared" si="5"/>
        <v>10000</v>
      </c>
      <c r="K14" s="39">
        <f t="shared" si="5"/>
        <v>10000</v>
      </c>
      <c r="L14" s="39">
        <f t="shared" si="7"/>
        <v>10000</v>
      </c>
      <c r="M14" s="39">
        <f t="shared" si="7"/>
        <v>10000</v>
      </c>
      <c r="N14" s="39">
        <f t="shared" si="7"/>
        <v>10000</v>
      </c>
      <c r="O14" s="39">
        <f t="shared" si="7"/>
        <v>10000</v>
      </c>
      <c r="P14" s="39">
        <f t="shared" si="7"/>
        <v>10000</v>
      </c>
      <c r="Q14" s="39">
        <f t="shared" si="7"/>
        <v>10000</v>
      </c>
      <c r="R14" s="39">
        <f t="shared" si="7"/>
        <v>10000</v>
      </c>
      <c r="S14" s="39">
        <f t="shared" si="7"/>
        <v>10000</v>
      </c>
      <c r="T14" s="39">
        <f t="shared" si="7"/>
        <v>10000</v>
      </c>
      <c r="U14" s="39">
        <f t="shared" si="7"/>
        <v>10000</v>
      </c>
      <c r="V14" s="39">
        <f t="shared" si="7"/>
        <v>10000</v>
      </c>
      <c r="W14" s="39">
        <f t="shared" si="7"/>
        <v>10000</v>
      </c>
      <c r="X14" s="39">
        <f t="shared" si="7"/>
        <v>10000</v>
      </c>
      <c r="Y14" s="39">
        <f t="shared" si="7"/>
        <v>10000</v>
      </c>
      <c r="Z14" s="39">
        <f t="shared" si="7"/>
        <v>10000</v>
      </c>
      <c r="AA14" s="39">
        <f t="shared" si="7"/>
        <v>10000</v>
      </c>
      <c r="AB14" s="39">
        <f t="shared" si="7"/>
        <v>10000</v>
      </c>
      <c r="AC14" s="39">
        <f t="shared" si="7"/>
        <v>10000</v>
      </c>
      <c r="AD14" s="39">
        <f t="shared" si="7"/>
        <v>10000</v>
      </c>
      <c r="AE14" s="39">
        <f t="shared" si="7"/>
        <v>10000</v>
      </c>
      <c r="AF14" s="39">
        <f t="shared" si="7"/>
        <v>10000</v>
      </c>
      <c r="AG14" s="39">
        <f t="shared" si="7"/>
        <v>10000</v>
      </c>
      <c r="AH14" s="39">
        <f t="shared" si="7"/>
        <v>10000</v>
      </c>
      <c r="AI14" s="39">
        <f t="shared" si="7"/>
        <v>10000</v>
      </c>
      <c r="AJ14" s="39">
        <f t="shared" si="7"/>
        <v>10000</v>
      </c>
      <c r="AK14" s="39">
        <f t="shared" si="7"/>
        <v>10000</v>
      </c>
      <c r="AL14" s="39">
        <f t="shared" si="7"/>
        <v>10000</v>
      </c>
      <c r="AM14" s="39">
        <f t="shared" si="7"/>
        <v>10000</v>
      </c>
      <c r="AN14" s="39">
        <f t="shared" si="7"/>
        <v>10000</v>
      </c>
      <c r="AO14" s="39">
        <f t="shared" si="7"/>
        <v>10000</v>
      </c>
      <c r="AP14" s="39">
        <f t="shared" si="7"/>
        <v>10000</v>
      </c>
    </row>
    <row r="15" spans="2:42" ht="17.25" x14ac:dyDescent="0.3">
      <c r="B15" s="9" t="s">
        <v>28</v>
      </c>
      <c r="C15">
        <f t="shared" si="6"/>
        <v>12</v>
      </c>
      <c r="D15" s="14">
        <v>4</v>
      </c>
      <c r="E15" s="28">
        <v>6000</v>
      </c>
      <c r="G15" s="39">
        <f t="shared" si="2"/>
        <v>0</v>
      </c>
      <c r="H15" s="39">
        <f t="shared" si="5"/>
        <v>0</v>
      </c>
      <c r="I15" s="39">
        <f t="shared" si="5"/>
        <v>0</v>
      </c>
      <c r="J15" s="39">
        <f t="shared" si="5"/>
        <v>6000</v>
      </c>
      <c r="K15" s="39">
        <f t="shared" si="5"/>
        <v>6000</v>
      </c>
      <c r="L15" s="39">
        <f t="shared" si="7"/>
        <v>6000</v>
      </c>
      <c r="M15" s="39">
        <f t="shared" si="7"/>
        <v>6000</v>
      </c>
      <c r="N15" s="39">
        <f t="shared" si="7"/>
        <v>6000</v>
      </c>
      <c r="O15" s="39">
        <f t="shared" si="7"/>
        <v>6000</v>
      </c>
      <c r="P15" s="39">
        <f t="shared" si="7"/>
        <v>6000</v>
      </c>
      <c r="Q15" s="39">
        <f t="shared" si="7"/>
        <v>6000</v>
      </c>
      <c r="R15" s="39">
        <f t="shared" si="7"/>
        <v>6000</v>
      </c>
      <c r="S15" s="39">
        <f t="shared" si="7"/>
        <v>6000</v>
      </c>
      <c r="T15" s="39">
        <f t="shared" si="7"/>
        <v>6000</v>
      </c>
      <c r="U15" s="39">
        <f t="shared" si="7"/>
        <v>6000</v>
      </c>
      <c r="V15" s="39">
        <f t="shared" si="7"/>
        <v>6000</v>
      </c>
      <c r="W15" s="39">
        <f t="shared" si="7"/>
        <v>6000</v>
      </c>
      <c r="X15" s="39">
        <f t="shared" si="7"/>
        <v>6000</v>
      </c>
      <c r="Y15" s="39">
        <f t="shared" si="7"/>
        <v>6000</v>
      </c>
      <c r="Z15" s="39">
        <f t="shared" si="7"/>
        <v>6000</v>
      </c>
      <c r="AA15" s="39">
        <f t="shared" si="7"/>
        <v>6000</v>
      </c>
      <c r="AB15" s="39">
        <f t="shared" si="7"/>
        <v>6000</v>
      </c>
      <c r="AC15" s="39">
        <f t="shared" si="7"/>
        <v>6000</v>
      </c>
      <c r="AD15" s="39">
        <f t="shared" si="7"/>
        <v>6000</v>
      </c>
      <c r="AE15" s="39">
        <f t="shared" si="7"/>
        <v>6000</v>
      </c>
      <c r="AF15" s="39">
        <f t="shared" si="7"/>
        <v>6000</v>
      </c>
      <c r="AG15" s="39">
        <f t="shared" si="7"/>
        <v>6000</v>
      </c>
      <c r="AH15" s="39">
        <f t="shared" si="7"/>
        <v>6000</v>
      </c>
      <c r="AI15" s="39">
        <f t="shared" si="7"/>
        <v>6000</v>
      </c>
      <c r="AJ15" s="39">
        <f t="shared" si="7"/>
        <v>6000</v>
      </c>
      <c r="AK15" s="39">
        <f t="shared" si="7"/>
        <v>6000</v>
      </c>
      <c r="AL15" s="39">
        <f t="shared" si="7"/>
        <v>6000</v>
      </c>
      <c r="AM15" s="39">
        <f t="shared" si="7"/>
        <v>6000</v>
      </c>
      <c r="AN15" s="39">
        <f t="shared" si="7"/>
        <v>6000</v>
      </c>
      <c r="AO15" s="39">
        <f t="shared" si="7"/>
        <v>6000</v>
      </c>
      <c r="AP15" s="39">
        <f t="shared" si="7"/>
        <v>6000</v>
      </c>
    </row>
    <row r="16" spans="2:42" ht="17.25" x14ac:dyDescent="0.3">
      <c r="B16" s="9" t="s">
        <v>28</v>
      </c>
      <c r="C16">
        <f t="shared" si="6"/>
        <v>13</v>
      </c>
      <c r="D16" s="14">
        <v>2</v>
      </c>
      <c r="E16" s="28">
        <v>8000</v>
      </c>
      <c r="G16" s="39">
        <f t="shared" si="2"/>
        <v>0</v>
      </c>
      <c r="H16" s="39">
        <f t="shared" si="5"/>
        <v>8000</v>
      </c>
      <c r="I16" s="39">
        <f t="shared" si="5"/>
        <v>8000</v>
      </c>
      <c r="J16" s="39">
        <f t="shared" si="5"/>
        <v>8000</v>
      </c>
      <c r="K16" s="39">
        <f t="shared" si="5"/>
        <v>8000</v>
      </c>
      <c r="L16" s="39">
        <f t="shared" si="7"/>
        <v>8000</v>
      </c>
      <c r="M16" s="39">
        <f t="shared" si="7"/>
        <v>8000</v>
      </c>
      <c r="N16" s="39">
        <f t="shared" si="7"/>
        <v>8000</v>
      </c>
      <c r="O16" s="39">
        <f t="shared" si="7"/>
        <v>8000</v>
      </c>
      <c r="P16" s="39">
        <f t="shared" si="7"/>
        <v>8000</v>
      </c>
      <c r="Q16" s="39">
        <f t="shared" si="7"/>
        <v>8000</v>
      </c>
      <c r="R16" s="39">
        <f t="shared" si="7"/>
        <v>8000</v>
      </c>
      <c r="S16" s="39">
        <f t="shared" si="7"/>
        <v>8000</v>
      </c>
      <c r="T16" s="39">
        <f t="shared" si="7"/>
        <v>8000</v>
      </c>
      <c r="U16" s="39">
        <f t="shared" si="7"/>
        <v>8000</v>
      </c>
      <c r="V16" s="39">
        <f t="shared" si="7"/>
        <v>8000</v>
      </c>
      <c r="W16" s="39">
        <f t="shared" si="7"/>
        <v>8000</v>
      </c>
      <c r="X16" s="39">
        <f t="shared" si="7"/>
        <v>8000</v>
      </c>
      <c r="Y16" s="39">
        <f t="shared" si="7"/>
        <v>8000</v>
      </c>
      <c r="Z16" s="39">
        <f t="shared" si="7"/>
        <v>8000</v>
      </c>
      <c r="AA16" s="39">
        <f t="shared" si="7"/>
        <v>8000</v>
      </c>
      <c r="AB16" s="39">
        <f t="shared" si="7"/>
        <v>8000</v>
      </c>
      <c r="AC16" s="39">
        <f t="shared" si="7"/>
        <v>8000</v>
      </c>
      <c r="AD16" s="39">
        <f t="shared" si="7"/>
        <v>8000</v>
      </c>
      <c r="AE16" s="39">
        <f t="shared" si="7"/>
        <v>8000</v>
      </c>
      <c r="AF16" s="39">
        <f t="shared" si="7"/>
        <v>8000</v>
      </c>
      <c r="AG16" s="39">
        <f t="shared" si="7"/>
        <v>8000</v>
      </c>
      <c r="AH16" s="39">
        <f t="shared" si="7"/>
        <v>8000</v>
      </c>
      <c r="AI16" s="39">
        <f t="shared" si="7"/>
        <v>8000</v>
      </c>
      <c r="AJ16" s="39">
        <f t="shared" si="7"/>
        <v>8000</v>
      </c>
      <c r="AK16" s="39">
        <f t="shared" si="7"/>
        <v>8000</v>
      </c>
      <c r="AL16" s="39">
        <f t="shared" si="7"/>
        <v>8000</v>
      </c>
      <c r="AM16" s="39">
        <f t="shared" si="7"/>
        <v>8000</v>
      </c>
      <c r="AN16" s="39">
        <f t="shared" si="7"/>
        <v>8000</v>
      </c>
      <c r="AO16" s="39">
        <f t="shared" si="7"/>
        <v>8000</v>
      </c>
      <c r="AP16" s="39">
        <f t="shared" si="7"/>
        <v>8000</v>
      </c>
    </row>
    <row r="17" spans="2:42" ht="17.25" x14ac:dyDescent="0.3">
      <c r="B17" s="9" t="s">
        <v>29</v>
      </c>
      <c r="C17">
        <f t="shared" si="6"/>
        <v>14</v>
      </c>
      <c r="D17" s="14">
        <v>3</v>
      </c>
      <c r="E17" s="27">
        <v>2500</v>
      </c>
      <c r="G17" s="39">
        <f t="shared" si="2"/>
        <v>0</v>
      </c>
      <c r="H17" s="39">
        <f t="shared" si="5"/>
        <v>0</v>
      </c>
      <c r="I17" s="39">
        <f t="shared" si="5"/>
        <v>2500</v>
      </c>
      <c r="J17" s="39">
        <f t="shared" si="5"/>
        <v>2500</v>
      </c>
      <c r="K17" s="39">
        <f t="shared" si="5"/>
        <v>2500</v>
      </c>
      <c r="L17" s="39">
        <f t="shared" si="7"/>
        <v>2500</v>
      </c>
      <c r="M17" s="39">
        <f t="shared" si="7"/>
        <v>2500</v>
      </c>
      <c r="N17" s="39">
        <f t="shared" si="7"/>
        <v>2500</v>
      </c>
      <c r="O17" s="39">
        <f t="shared" si="7"/>
        <v>2500</v>
      </c>
      <c r="P17" s="39">
        <f t="shared" si="7"/>
        <v>2500</v>
      </c>
      <c r="Q17" s="39">
        <f t="shared" si="7"/>
        <v>2500</v>
      </c>
      <c r="R17" s="39">
        <f t="shared" si="7"/>
        <v>2500</v>
      </c>
      <c r="S17" s="39">
        <f t="shared" si="7"/>
        <v>2500</v>
      </c>
      <c r="T17" s="39">
        <f t="shared" si="7"/>
        <v>2500</v>
      </c>
      <c r="U17" s="39">
        <f t="shared" si="7"/>
        <v>2500</v>
      </c>
      <c r="V17" s="39">
        <f t="shared" si="7"/>
        <v>2500</v>
      </c>
      <c r="W17" s="39">
        <f t="shared" si="7"/>
        <v>2500</v>
      </c>
      <c r="X17" s="39">
        <f t="shared" si="7"/>
        <v>2500</v>
      </c>
      <c r="Y17" s="39">
        <f t="shared" si="7"/>
        <v>2500</v>
      </c>
      <c r="Z17" s="39">
        <f t="shared" si="7"/>
        <v>2500</v>
      </c>
      <c r="AA17" s="39">
        <f t="shared" si="7"/>
        <v>2500</v>
      </c>
      <c r="AB17" s="39">
        <f t="shared" si="7"/>
        <v>2500</v>
      </c>
      <c r="AC17" s="39">
        <f t="shared" si="7"/>
        <v>2500</v>
      </c>
      <c r="AD17" s="39">
        <f t="shared" si="7"/>
        <v>2500</v>
      </c>
      <c r="AE17" s="39">
        <f t="shared" si="7"/>
        <v>2500</v>
      </c>
      <c r="AF17" s="39">
        <f t="shared" si="7"/>
        <v>2500</v>
      </c>
      <c r="AG17" s="39">
        <f t="shared" si="7"/>
        <v>2500</v>
      </c>
      <c r="AH17" s="39">
        <f t="shared" si="7"/>
        <v>2500</v>
      </c>
      <c r="AI17" s="39">
        <f t="shared" si="7"/>
        <v>2500</v>
      </c>
      <c r="AJ17" s="39">
        <f t="shared" si="7"/>
        <v>2500</v>
      </c>
      <c r="AK17" s="39">
        <f t="shared" si="7"/>
        <v>2500</v>
      </c>
      <c r="AL17" s="39">
        <f t="shared" si="7"/>
        <v>2500</v>
      </c>
      <c r="AM17" s="39">
        <f t="shared" si="7"/>
        <v>2500</v>
      </c>
      <c r="AN17" s="39">
        <f t="shared" si="7"/>
        <v>2500</v>
      </c>
      <c r="AO17" s="39">
        <f t="shared" si="7"/>
        <v>2500</v>
      </c>
      <c r="AP17" s="39">
        <f t="shared" si="7"/>
        <v>2500</v>
      </c>
    </row>
    <row r="18" spans="2:42" x14ac:dyDescent="0.25">
      <c r="F18" s="38" t="s">
        <v>30</v>
      </c>
      <c r="G18" s="38">
        <f>SUM(G$4:G$17)</f>
        <v>18500</v>
      </c>
      <c r="H18" s="38">
        <f>SUM(H$4:H$17)</f>
        <v>54500</v>
      </c>
      <c r="I18" s="38">
        <f>SUM(I$4:I$17)</f>
        <v>76000</v>
      </c>
      <c r="J18" s="38">
        <f t="shared" ref="J18:AP18" si="8">SUM(J$4:J$17)</f>
        <v>87000</v>
      </c>
      <c r="K18" s="38">
        <f t="shared" si="8"/>
        <v>94000</v>
      </c>
      <c r="L18" s="38">
        <f t="shared" si="8"/>
        <v>94000</v>
      </c>
      <c r="M18" s="38">
        <f t="shared" si="8"/>
        <v>94000</v>
      </c>
      <c r="N18" s="38">
        <f t="shared" si="8"/>
        <v>94000</v>
      </c>
      <c r="O18" s="38">
        <f t="shared" si="8"/>
        <v>94000</v>
      </c>
      <c r="P18" s="38">
        <f t="shared" si="8"/>
        <v>94000</v>
      </c>
      <c r="Q18" s="38">
        <f t="shared" si="8"/>
        <v>94000</v>
      </c>
      <c r="R18" s="38">
        <f t="shared" si="8"/>
        <v>94000</v>
      </c>
      <c r="S18" s="38">
        <f t="shared" si="8"/>
        <v>94000</v>
      </c>
      <c r="T18" s="38">
        <f t="shared" si="8"/>
        <v>94000</v>
      </c>
      <c r="U18" s="38">
        <f t="shared" si="8"/>
        <v>94000</v>
      </c>
      <c r="V18" s="38">
        <f t="shared" si="8"/>
        <v>94000</v>
      </c>
      <c r="W18" s="38">
        <f t="shared" si="8"/>
        <v>94000</v>
      </c>
      <c r="X18" s="38">
        <f t="shared" si="8"/>
        <v>94000</v>
      </c>
      <c r="Y18" s="38">
        <f t="shared" si="8"/>
        <v>94000</v>
      </c>
      <c r="Z18" s="38">
        <f t="shared" si="8"/>
        <v>94000</v>
      </c>
      <c r="AA18" s="38">
        <f t="shared" si="8"/>
        <v>94000</v>
      </c>
      <c r="AB18" s="38">
        <f t="shared" si="8"/>
        <v>94000</v>
      </c>
      <c r="AC18" s="38">
        <f t="shared" si="8"/>
        <v>94000</v>
      </c>
      <c r="AD18" s="38">
        <f t="shared" si="8"/>
        <v>94000</v>
      </c>
      <c r="AE18" s="38">
        <f t="shared" si="8"/>
        <v>94000</v>
      </c>
      <c r="AF18" s="38">
        <f t="shared" si="8"/>
        <v>94000</v>
      </c>
      <c r="AG18" s="38">
        <f t="shared" si="8"/>
        <v>94000</v>
      </c>
      <c r="AH18" s="38">
        <f t="shared" si="8"/>
        <v>94000</v>
      </c>
      <c r="AI18" s="38">
        <f t="shared" si="8"/>
        <v>94000</v>
      </c>
      <c r="AJ18" s="38">
        <f t="shared" si="8"/>
        <v>94000</v>
      </c>
      <c r="AK18" s="38">
        <f t="shared" si="8"/>
        <v>94000</v>
      </c>
      <c r="AL18" s="38">
        <f t="shared" si="8"/>
        <v>94000</v>
      </c>
      <c r="AM18" s="38">
        <f t="shared" si="8"/>
        <v>94000</v>
      </c>
      <c r="AN18" s="38">
        <f t="shared" si="8"/>
        <v>94000</v>
      </c>
      <c r="AO18" s="38">
        <f t="shared" si="8"/>
        <v>94000</v>
      </c>
      <c r="AP18" s="38">
        <f t="shared" si="8"/>
        <v>94000</v>
      </c>
    </row>
    <row r="19" spans="2:42" x14ac:dyDescent="0.25">
      <c r="E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Assumption</vt:lpstr>
      <vt:lpstr>Business Model</vt:lpstr>
      <vt:lpstr>Income Statement</vt:lpstr>
      <vt:lpstr>Cash Flow Statement</vt:lpstr>
      <vt:lpstr>Balance Sheet</vt:lpstr>
      <vt:lpstr>Assets</vt:lpstr>
      <vt:lpstr>Investment Schedule</vt:lpstr>
      <vt:lpstr>Price </vt:lpstr>
      <vt:lpstr>Employee</vt:lpstr>
      <vt:lpstr>Inventory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Subrina Sirajee</dc:creator>
  <cp:lastModifiedBy>Subrina Sirajee</cp:lastModifiedBy>
  <dcterms:created xsi:type="dcterms:W3CDTF">2024-03-19T06:03:37Z</dcterms:created>
  <dcterms:modified xsi:type="dcterms:W3CDTF">2024-04-04T09:30:21Z</dcterms:modified>
</cp:coreProperties>
</file>